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codeName="ThisWorkbook" defaultThemeVersion="124226"/>
  <mc:AlternateContent xmlns:mc="http://schemas.openxmlformats.org/markup-compatibility/2006">
    <mc:Choice Requires="x15">
      <x15ac:absPath xmlns:x15ac="http://schemas.microsoft.com/office/spreadsheetml/2010/11/ac" url="E:\Inews\counciltaxreal\"/>
    </mc:Choice>
  </mc:AlternateContent>
  <xr:revisionPtr revIDLastSave="0" documentId="13_ncr:1_{55A9A051-9754-4498-929E-485B2A1E243E}" xr6:coauthVersionLast="47" xr6:coauthVersionMax="47" xr10:uidLastSave="{00000000-0000-0000-0000-000000000000}"/>
  <bookViews>
    <workbookView xWindow="-120" yWindow="-120" windowWidth="29040" windowHeight="15840" tabRatio="891" activeTab="3" xr2:uid="{00000000-000D-0000-FFFF-FFFF00000000}"/>
  </bookViews>
  <sheets>
    <sheet name="Summary" sheetId="16" r:id="rId1"/>
    <sheet name="inc PPs" sheetId="8" r:id="rId2"/>
    <sheet name="inc PPs %" sheetId="12" r:id="rId3"/>
    <sheet name="exc PPs" sheetId="7" r:id="rId4"/>
    <sheet name="exc PPs %" sheetId="14" r:id="rId5"/>
    <sheet name="Area CT" sheetId="13" r:id="rId6"/>
    <sheet name="Area CT %" sheetId="15" r:id="rId7"/>
    <sheet name="list" sheetId="17" state="hidden" r:id="rId8"/>
  </sheets>
  <definedNames>
    <definedName name="_xlnm._FilterDatabase" localSheetId="5" hidden="1">'Area CT'!$A$1:$AJ$427</definedName>
    <definedName name="_xlnm._FilterDatabase" localSheetId="6" hidden="1">'Area CT %'!$A$3:$AI$427</definedName>
    <definedName name="_xlnm._FilterDatabase" localSheetId="3" hidden="1">'exc PPs'!$A$1:$AH$554</definedName>
    <definedName name="_xlnm._FilterDatabase" localSheetId="4" hidden="1">'exc PPs %'!$A$1:$AG$553</definedName>
    <definedName name="_xlnm._FilterDatabase" localSheetId="1" hidden="1">'inc PPs'!$A$1:$AJ$554</definedName>
    <definedName name="_xlnm._FilterDatabase" localSheetId="2" hidden="1">'inc PPs %'!$A$1:$AJ$553</definedName>
    <definedName name="_xlnm._FilterDatabase" localSheetId="7" hidden="1">list!$A$3:$D$554</definedName>
    <definedName name="_xlnm._FilterDatabase" localSheetId="0" hidden="1">Summary!$W$5:$W$5</definedName>
    <definedName name="_Order1" hidden="1">255</definedName>
    <definedName name="_Order2" hidden="1">0</definedName>
    <definedName name="Class">list!$J$5:$J$27</definedName>
    <definedName name="LA">'inc PPs'!$D$4:$D$553</definedName>
    <definedName name="LA_1">#REF!</definedName>
    <definedName name="LA_List">list!$B$4:$B$554</definedName>
    <definedName name="List">list!$B$4:$B$554</definedName>
    <definedName name="_xlnm.Print_Area">Summary!$A$1:$U$47</definedName>
    <definedName name="_xlnm.Print_Titles" localSheetId="5">'Area CT'!$3:$3</definedName>
    <definedName name="_xlnm.Print_Titles" localSheetId="6">'Area CT %'!$3:$3</definedName>
    <definedName name="_xlnm.Print_Titles" localSheetId="3">'exc PPs'!$3:$3</definedName>
    <definedName name="_xlnm.Print_Titles" localSheetId="4">'exc PPs %'!$3:$3</definedName>
    <definedName name="_xlnm.Print_Titles" localSheetId="1">'inc PPs'!$3:$3</definedName>
    <definedName name="_xlnm.Print_Titles" localSheetId="2">'inc PPs %'!$3:$3</definedName>
    <definedName name="Range">'Area CT'!$D$429:$D$451</definedName>
    <definedName name="RegClass">list!$J$5:$J$27</definedName>
    <definedName name="RegionClass">list!$J$5:$J$41</definedName>
    <definedName name="Regions">'Area CT %'!$D$429:$D$429</definedName>
    <definedName name="Test">'Area CT'!$D$446:$D$451,'Area CT'!$D$431:$D$444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5" i="16" l="1"/>
  <c r="T45" i="16" l="1"/>
  <c r="T43" i="16"/>
  <c r="R45" i="16"/>
  <c r="R43" i="16"/>
  <c r="L43" i="16"/>
  <c r="H45" i="16"/>
  <c r="H43" i="16"/>
  <c r="D45" i="16"/>
  <c r="J45" i="16" l="1"/>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L45" i="16" l="1"/>
  <c r="N45" i="16" s="1"/>
  <c r="N38" i="16"/>
  <c r="J38" i="16"/>
  <c r="F38" i="16"/>
  <c r="D10" i="16"/>
  <c r="T41" i="16"/>
  <c r="R41" i="16"/>
  <c r="D43" i="16" l="1"/>
  <c r="F45" i="16" s="1"/>
  <c r="B54" i="16" l="1"/>
  <c r="T39" i="16" l="1"/>
  <c r="R39" i="16"/>
  <c r="L39" i="16"/>
  <c r="H39" i="16"/>
  <c r="L41" i="16" l="1"/>
  <c r="N43" i="16" s="1"/>
  <c r="N41" i="16" l="1"/>
  <c r="H41" i="16"/>
  <c r="D41" i="16"/>
  <c r="F43" i="16" s="1"/>
  <c r="G427" i="17"/>
  <c r="G428" i="17"/>
  <c r="G430" i="17"/>
  <c r="G6" i="17"/>
  <c r="G7" i="17"/>
  <c r="G8" i="17"/>
  <c r="G9" i="17"/>
  <c r="G10" i="17"/>
  <c r="G11"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60" i="17"/>
  <c r="G61" i="17"/>
  <c r="G62" i="17"/>
  <c r="G63" i="17"/>
  <c r="G64" i="17"/>
  <c r="G65" i="17"/>
  <c r="G66" i="17"/>
  <c r="G67" i="17"/>
  <c r="G68" i="17"/>
  <c r="G69" i="17"/>
  <c r="G70" i="17"/>
  <c r="G71" i="17"/>
  <c r="G72" i="17"/>
  <c r="G73" i="17"/>
  <c r="G74" i="17"/>
  <c r="G75" i="17"/>
  <c r="G76" i="17"/>
  <c r="G77" i="17"/>
  <c r="G78" i="17"/>
  <c r="G79" i="17"/>
  <c r="G80" i="17"/>
  <c r="G81"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5" i="17"/>
  <c r="G406" i="17"/>
  <c r="G407" i="17"/>
  <c r="G408" i="17"/>
  <c r="G409" i="17"/>
  <c r="G410" i="17"/>
  <c r="G411" i="17"/>
  <c r="G412" i="17"/>
  <c r="G413" i="17"/>
  <c r="G414" i="17"/>
  <c r="G415" i="17"/>
  <c r="G416" i="17"/>
  <c r="G417" i="17"/>
  <c r="G418" i="17"/>
  <c r="G419" i="17"/>
  <c r="G420" i="17"/>
  <c r="G421" i="17"/>
  <c r="G422" i="17"/>
  <c r="G423" i="17"/>
  <c r="G424" i="17"/>
  <c r="G426" i="17"/>
  <c r="J43" i="16" l="1"/>
  <c r="J41" i="16"/>
  <c r="I3" i="16"/>
  <c r="T34" i="16" l="1"/>
  <c r="L36" i="16" l="1"/>
  <c r="N39" i="16" s="1"/>
  <c r="H36" i="16"/>
  <c r="J39" i="16" s="1"/>
  <c r="D36" i="16" l="1"/>
  <c r="D39" i="16"/>
  <c r="F41" i="16" s="1"/>
  <c r="F39" i="16" l="1"/>
  <c r="G444" i="17"/>
  <c r="G443" i="17"/>
  <c r="D554" i="17"/>
  <c r="D553" i="17"/>
  <c r="D552" i="17"/>
  <c r="D551" i="17"/>
  <c r="D550" i="17"/>
  <c r="D549" i="17"/>
  <c r="D521" i="17"/>
  <c r="D520" i="17"/>
  <c r="D470" i="17"/>
  <c r="D469" i="17"/>
  <c r="D281" i="17"/>
  <c r="D280" i="17"/>
  <c r="D198" i="17"/>
  <c r="D199" i="17"/>
  <c r="D197" i="17"/>
  <c r="D77" i="17"/>
  <c r="D76" i="17"/>
  <c r="T35" i="16" l="1"/>
  <c r="R35" i="16" l="1"/>
  <c r="D141" i="17" l="1"/>
  <c r="L34" i="16" l="1"/>
  <c r="H34" i="16"/>
  <c r="D34" i="16"/>
  <c r="R34" i="16"/>
  <c r="T14" i="16" l="1"/>
  <c r="T33" i="16" l="1"/>
  <c r="T32" i="16"/>
  <c r="T31" i="16"/>
  <c r="T30" i="16"/>
  <c r="T29" i="16"/>
  <c r="T28" i="16"/>
  <c r="T25" i="16"/>
  <c r="T24" i="16"/>
  <c r="T23" i="16"/>
  <c r="T22" i="16"/>
  <c r="T21" i="16"/>
  <c r="T20" i="16"/>
  <c r="T19" i="16"/>
  <c r="T18" i="16"/>
  <c r="T17" i="16"/>
  <c r="T16" i="16"/>
  <c r="T15" i="16"/>
  <c r="T13" i="16"/>
  <c r="T12" i="16"/>
  <c r="T11" i="16"/>
  <c r="H33" i="16"/>
  <c r="J34" i="16" s="1"/>
  <c r="R10" i="16"/>
  <c r="L32" i="16"/>
  <c r="L31" i="16"/>
  <c r="L30" i="16"/>
  <c r="N31" i="16" s="1"/>
  <c r="L29" i="16"/>
  <c r="L28" i="16"/>
  <c r="N29" i="16" s="1"/>
  <c r="L25" i="16"/>
  <c r="L24" i="16"/>
  <c r="L17" i="16"/>
  <c r="R25" i="16"/>
  <c r="R24" i="16"/>
  <c r="R23" i="16"/>
  <c r="R22" i="16"/>
  <c r="R21" i="16"/>
  <c r="R20" i="16"/>
  <c r="R19" i="16"/>
  <c r="R18" i="16"/>
  <c r="R17" i="16"/>
  <c r="R28" i="16"/>
  <c r="R29" i="16"/>
  <c r="R30" i="16"/>
  <c r="R31" i="16"/>
  <c r="D31" i="16"/>
  <c r="H31" i="16"/>
  <c r="R15" i="16"/>
  <c r="D387" i="17"/>
  <c r="D255" i="17"/>
  <c r="D220" i="17"/>
  <c r="D30" i="16"/>
  <c r="F31" i="16" s="1"/>
  <c r="H30" i="16"/>
  <c r="D29" i="16"/>
  <c r="H29" i="16"/>
  <c r="D28" i="16"/>
  <c r="F29" i="16" s="1"/>
  <c r="D25" i="16"/>
  <c r="D24" i="16"/>
  <c r="D23" i="16"/>
  <c r="D22" i="16"/>
  <c r="D21" i="16"/>
  <c r="D20" i="16"/>
  <c r="D19" i="16"/>
  <c r="D18" i="16"/>
  <c r="D17" i="16"/>
  <c r="L23" i="16"/>
  <c r="L22" i="16"/>
  <c r="L21" i="16"/>
  <c r="L20" i="16"/>
  <c r="L19" i="16"/>
  <c r="L18" i="16"/>
  <c r="H28" i="16"/>
  <c r="J29" i="16" s="1"/>
  <c r="K6" i="16"/>
  <c r="K4" i="16"/>
  <c r="D16" i="16"/>
  <c r="D15" i="16"/>
  <c r="D14" i="16"/>
  <c r="D13" i="16"/>
  <c r="D12" i="16"/>
  <c r="D11" i="16"/>
  <c r="D548" i="17"/>
  <c r="D547" i="17"/>
  <c r="D546" i="17"/>
  <c r="D545" i="17"/>
  <c r="D544" i="17"/>
  <c r="D543" i="17"/>
  <c r="D542" i="17"/>
  <c r="D541" i="17"/>
  <c r="D540" i="17"/>
  <c r="D539" i="17"/>
  <c r="D538" i="17"/>
  <c r="D537" i="17"/>
  <c r="D536" i="17"/>
  <c r="D535" i="17"/>
  <c r="D534" i="17"/>
  <c r="D533" i="17"/>
  <c r="D532" i="17"/>
  <c r="D531" i="17"/>
  <c r="D530" i="17"/>
  <c r="D528" i="17"/>
  <c r="D527" i="17"/>
  <c r="D526" i="17"/>
  <c r="D524" i="17"/>
  <c r="D523" i="17"/>
  <c r="D519" i="17"/>
  <c r="D518" i="17"/>
  <c r="D517" i="17"/>
  <c r="D516" i="17"/>
  <c r="D515" i="17"/>
  <c r="D514" i="17"/>
  <c r="D513" i="17"/>
  <c r="D512" i="17"/>
  <c r="D511" i="17"/>
  <c r="D510" i="17"/>
  <c r="D509" i="17"/>
  <c r="D508" i="17"/>
  <c r="D507" i="17"/>
  <c r="D506" i="17"/>
  <c r="D505" i="17"/>
  <c r="D504" i="17"/>
  <c r="D503" i="17"/>
  <c r="D502" i="17"/>
  <c r="D501" i="17"/>
  <c r="D500" i="17"/>
  <c r="D499" i="17"/>
  <c r="D498" i="17"/>
  <c r="D497" i="17"/>
  <c r="D496" i="17"/>
  <c r="D495" i="17"/>
  <c r="D494" i="17"/>
  <c r="D493" i="17"/>
  <c r="D492" i="17"/>
  <c r="D491" i="17"/>
  <c r="D490" i="17"/>
  <c r="D489" i="17"/>
  <c r="D488" i="17"/>
  <c r="D487" i="17"/>
  <c r="D486" i="17"/>
  <c r="D485" i="17"/>
  <c r="D484" i="17"/>
  <c r="D483" i="17"/>
  <c r="D482" i="17"/>
  <c r="D481" i="17"/>
  <c r="D480" i="17"/>
  <c r="D479" i="17"/>
  <c r="D478" i="17"/>
  <c r="D477" i="17"/>
  <c r="D476" i="17"/>
  <c r="D475" i="17"/>
  <c r="D474" i="17"/>
  <c r="D473" i="17"/>
  <c r="D472" i="17"/>
  <c r="D471" i="17"/>
  <c r="D468" i="17"/>
  <c r="D467" i="17"/>
  <c r="D466" i="17"/>
  <c r="D465" i="17"/>
  <c r="D464" i="17"/>
  <c r="D463" i="17"/>
  <c r="D462" i="17"/>
  <c r="D461" i="17"/>
  <c r="D460" i="17"/>
  <c r="D459" i="17"/>
  <c r="D458" i="17"/>
  <c r="D457" i="17"/>
  <c r="D456" i="17"/>
  <c r="D455" i="17"/>
  <c r="D454" i="17"/>
  <c r="D453" i="17"/>
  <c r="D452" i="17"/>
  <c r="D451" i="17"/>
  <c r="D450" i="17"/>
  <c r="D449" i="17"/>
  <c r="D447" i="17"/>
  <c r="D446" i="17"/>
  <c r="D445" i="17"/>
  <c r="D444" i="17"/>
  <c r="D443" i="17"/>
  <c r="D442" i="17"/>
  <c r="D441" i="17"/>
  <c r="D440" i="17"/>
  <c r="D439" i="17"/>
  <c r="D438" i="17"/>
  <c r="D437" i="17"/>
  <c r="D436" i="17"/>
  <c r="D435" i="17"/>
  <c r="D434" i="17"/>
  <c r="D433" i="17"/>
  <c r="D432" i="17"/>
  <c r="D431" i="17"/>
  <c r="D430" i="17"/>
  <c r="D429" i="17"/>
  <c r="D428" i="17"/>
  <c r="D427" i="17"/>
  <c r="D426" i="17"/>
  <c r="D425" i="17"/>
  <c r="D424" i="17"/>
  <c r="D423" i="17"/>
  <c r="D422" i="17"/>
  <c r="D421" i="17"/>
  <c r="D420" i="17"/>
  <c r="D419" i="17"/>
  <c r="D418" i="17"/>
  <c r="D417" i="17"/>
  <c r="D416" i="17"/>
  <c r="D415" i="17"/>
  <c r="D414" i="17"/>
  <c r="D413" i="17"/>
  <c r="D412" i="17"/>
  <c r="D411" i="17"/>
  <c r="D409" i="17"/>
  <c r="D408" i="17"/>
  <c r="D407" i="17"/>
  <c r="D406" i="17"/>
  <c r="D405" i="17"/>
  <c r="D404" i="17"/>
  <c r="D403" i="17"/>
  <c r="D402" i="17"/>
  <c r="D400" i="17"/>
  <c r="D399" i="17"/>
  <c r="D398" i="17"/>
  <c r="D397" i="17"/>
  <c r="D396" i="17"/>
  <c r="D395" i="17"/>
  <c r="D394" i="17"/>
  <c r="D393" i="17"/>
  <c r="D392" i="17"/>
  <c r="D391" i="17"/>
  <c r="D390" i="17"/>
  <c r="D389" i="17"/>
  <c r="D388" i="17"/>
  <c r="D386" i="17"/>
  <c r="D385" i="17"/>
  <c r="D384" i="17"/>
  <c r="D383" i="17"/>
  <c r="D382" i="17"/>
  <c r="D381" i="17"/>
  <c r="D380" i="17"/>
  <c r="D379" i="17"/>
  <c r="D378" i="17"/>
  <c r="D377" i="17"/>
  <c r="D376" i="17"/>
  <c r="D375" i="17"/>
  <c r="D374" i="17"/>
  <c r="D373" i="17"/>
  <c r="D372" i="17"/>
  <c r="D371" i="17"/>
  <c r="D370" i="17"/>
  <c r="D369" i="17"/>
  <c r="D368" i="17"/>
  <c r="D367" i="17"/>
  <c r="D366" i="17"/>
  <c r="D365" i="17"/>
  <c r="D364" i="17"/>
  <c r="D363" i="17"/>
  <c r="D362" i="17"/>
  <c r="D361" i="17"/>
  <c r="D360" i="17"/>
  <c r="D359" i="17"/>
  <c r="D358" i="17"/>
  <c r="D357" i="17"/>
  <c r="D356" i="17"/>
  <c r="D355" i="17"/>
  <c r="D354" i="17"/>
  <c r="D353" i="17"/>
  <c r="D352" i="17"/>
  <c r="D351" i="17"/>
  <c r="D350" i="17"/>
  <c r="D349" i="17"/>
  <c r="D348" i="17"/>
  <c r="D347" i="17"/>
  <c r="D346" i="17"/>
  <c r="D345" i="17"/>
  <c r="D344" i="17"/>
  <c r="D343" i="17"/>
  <c r="D342" i="17"/>
  <c r="D341" i="17"/>
  <c r="D340" i="17"/>
  <c r="D338" i="17"/>
  <c r="D336" i="17"/>
  <c r="D335" i="17"/>
  <c r="D334" i="17"/>
  <c r="D333" i="17"/>
  <c r="D332" i="17"/>
  <c r="D331" i="17"/>
  <c r="D330" i="17"/>
  <c r="D329" i="17"/>
  <c r="D328" i="17"/>
  <c r="D327" i="17"/>
  <c r="D326" i="17"/>
  <c r="D323" i="17"/>
  <c r="D322" i="17"/>
  <c r="D321" i="17"/>
  <c r="D320" i="17"/>
  <c r="D319" i="17"/>
  <c r="D318" i="17"/>
  <c r="D317" i="17"/>
  <c r="D316" i="17"/>
  <c r="D315" i="17"/>
  <c r="D314" i="17"/>
  <c r="D313" i="17"/>
  <c r="D312" i="17"/>
  <c r="D311" i="17"/>
  <c r="D310" i="17"/>
  <c r="D309" i="17"/>
  <c r="D308" i="17"/>
  <c r="D307" i="17"/>
  <c r="D306" i="17"/>
  <c r="D305" i="17"/>
  <c r="D304" i="17"/>
  <c r="D303" i="17"/>
  <c r="D302" i="17"/>
  <c r="D301" i="17"/>
  <c r="D300" i="17"/>
  <c r="D299" i="17"/>
  <c r="D298" i="17"/>
  <c r="D297" i="17"/>
  <c r="D296" i="17"/>
  <c r="D295" i="17"/>
  <c r="D294" i="17"/>
  <c r="D293" i="17"/>
  <c r="D292" i="17"/>
  <c r="D291" i="17"/>
  <c r="D290" i="17"/>
  <c r="D289" i="17"/>
  <c r="D288" i="17"/>
  <c r="D287" i="17"/>
  <c r="D286" i="17"/>
  <c r="D285" i="17"/>
  <c r="D284" i="17"/>
  <c r="D283" i="17"/>
  <c r="D282" i="17"/>
  <c r="D279" i="17"/>
  <c r="D278" i="17"/>
  <c r="D277" i="17"/>
  <c r="D276" i="17"/>
  <c r="D275" i="17"/>
  <c r="D274" i="17"/>
  <c r="D273" i="17"/>
  <c r="D272" i="17"/>
  <c r="D271" i="17"/>
  <c r="D270" i="17"/>
  <c r="D269" i="17"/>
  <c r="D268" i="17"/>
  <c r="D267" i="17"/>
  <c r="D266" i="17"/>
  <c r="D265" i="17"/>
  <c r="D264" i="17"/>
  <c r="D263" i="17"/>
  <c r="D262" i="17"/>
  <c r="D261" i="17"/>
  <c r="D260" i="17"/>
  <c r="D259" i="17"/>
  <c r="D258" i="17"/>
  <c r="D257" i="17"/>
  <c r="D256" i="17"/>
  <c r="D254" i="17"/>
  <c r="D253" i="17"/>
  <c r="D252" i="17"/>
  <c r="D251" i="17"/>
  <c r="D250" i="17"/>
  <c r="D249" i="17"/>
  <c r="D248" i="17"/>
  <c r="D247" i="17"/>
  <c r="D246" i="17"/>
  <c r="D245" i="17"/>
  <c r="D244" i="17"/>
  <c r="D243" i="17"/>
  <c r="D242" i="17"/>
  <c r="D241" i="17"/>
  <c r="D240" i="17"/>
  <c r="D239" i="17"/>
  <c r="D238" i="17"/>
  <c r="D237" i="17"/>
  <c r="D236" i="17"/>
  <c r="D235" i="17"/>
  <c r="D234" i="17"/>
  <c r="D233" i="17"/>
  <c r="D232" i="17"/>
  <c r="D231" i="17"/>
  <c r="D230" i="17"/>
  <c r="D229" i="17"/>
  <c r="D228" i="17"/>
  <c r="D227" i="17"/>
  <c r="D226" i="17"/>
  <c r="D225" i="17"/>
  <c r="D224" i="17"/>
  <c r="D223" i="17"/>
  <c r="D222" i="17"/>
  <c r="D221" i="17"/>
  <c r="D218" i="17"/>
  <c r="D217" i="17"/>
  <c r="D216" i="17"/>
  <c r="D215" i="17"/>
  <c r="D214" i="17"/>
  <c r="D213" i="17"/>
  <c r="D212" i="17"/>
  <c r="D210" i="17"/>
  <c r="D209" i="17"/>
  <c r="D208" i="17"/>
  <c r="D207" i="17"/>
  <c r="D206" i="17"/>
  <c r="D205" i="17"/>
  <c r="D204" i="17"/>
  <c r="D203" i="17"/>
  <c r="D202" i="17"/>
  <c r="D201" i="17"/>
  <c r="D200" i="17"/>
  <c r="D196" i="17"/>
  <c r="D195" i="17"/>
  <c r="D194" i="17"/>
  <c r="D193" i="17"/>
  <c r="D192" i="17"/>
  <c r="D191" i="17"/>
  <c r="D190" i="17"/>
  <c r="D189" i="17"/>
  <c r="D188" i="17"/>
  <c r="D187" i="17"/>
  <c r="D186" i="17"/>
  <c r="D185" i="17"/>
  <c r="D184" i="17"/>
  <c r="D183" i="17"/>
  <c r="D181" i="17"/>
  <c r="D180" i="17"/>
  <c r="D179" i="17"/>
  <c r="D178" i="17"/>
  <c r="D177" i="17"/>
  <c r="D176" i="17"/>
  <c r="D175" i="17"/>
  <c r="D174" i="17"/>
  <c r="D173" i="17"/>
  <c r="D172" i="17"/>
  <c r="D171" i="17"/>
  <c r="D170" i="17"/>
  <c r="D169" i="17"/>
  <c r="D168" i="17"/>
  <c r="D167" i="17"/>
  <c r="D166" i="17"/>
  <c r="D165" i="17"/>
  <c r="D164" i="17"/>
  <c r="D162" i="17"/>
  <c r="D161" i="17"/>
  <c r="D160" i="17"/>
  <c r="D159" i="17"/>
  <c r="D158" i="17"/>
  <c r="D157" i="17"/>
  <c r="D156" i="17"/>
  <c r="D155" i="17"/>
  <c r="D154" i="17"/>
  <c r="D153" i="17"/>
  <c r="D152" i="17"/>
  <c r="D151" i="17"/>
  <c r="D150" i="17"/>
  <c r="D148" i="17"/>
  <c r="D147" i="17"/>
  <c r="D146" i="17"/>
  <c r="D145" i="17"/>
  <c r="D144" i="17"/>
  <c r="D142" i="17"/>
  <c r="D140" i="17"/>
  <c r="D139" i="17"/>
  <c r="D138" i="17"/>
  <c r="D137" i="17"/>
  <c r="D136" i="17"/>
  <c r="D135" i="17"/>
  <c r="D134" i="17"/>
  <c r="D133" i="17"/>
  <c r="D132" i="17"/>
  <c r="D131" i="17"/>
  <c r="D130" i="17"/>
  <c r="D129" i="17"/>
  <c r="D128" i="17"/>
  <c r="D127" i="17"/>
  <c r="D126" i="17"/>
  <c r="D125" i="17"/>
  <c r="D124" i="17"/>
  <c r="D123" i="17"/>
  <c r="D122" i="17"/>
  <c r="D121" i="17"/>
  <c r="D120" i="17"/>
  <c r="D119" i="17"/>
  <c r="D118" i="17"/>
  <c r="D117" i="17"/>
  <c r="D116" i="17"/>
  <c r="D114" i="17"/>
  <c r="D113" i="17"/>
  <c r="D112" i="17"/>
  <c r="D111" i="17"/>
  <c r="D110" i="17"/>
  <c r="D109" i="17"/>
  <c r="D108" i="17"/>
  <c r="D107" i="17"/>
  <c r="D106" i="17"/>
  <c r="D105" i="17"/>
  <c r="D104" i="17"/>
  <c r="D103" i="17"/>
  <c r="D102" i="17"/>
  <c r="D101" i="17"/>
  <c r="D100" i="17"/>
  <c r="D99" i="17"/>
  <c r="D98" i="17"/>
  <c r="D97" i="17"/>
  <c r="D95" i="17"/>
  <c r="D93" i="17"/>
  <c r="D92" i="17"/>
  <c r="D91" i="17"/>
  <c r="D90" i="17"/>
  <c r="D89" i="17"/>
  <c r="D88" i="17"/>
  <c r="D86" i="17"/>
  <c r="D85" i="17"/>
  <c r="D84" i="17"/>
  <c r="D83" i="17"/>
  <c r="D82" i="17"/>
  <c r="D81" i="17"/>
  <c r="D80" i="17"/>
  <c r="D79" i="17"/>
  <c r="D78" i="17"/>
  <c r="D75" i="17"/>
  <c r="D74" i="17"/>
  <c r="D73" i="17"/>
  <c r="D72" i="17"/>
  <c r="D71" i="17"/>
  <c r="D70" i="17"/>
  <c r="D69" i="17"/>
  <c r="D67" i="17"/>
  <c r="D66" i="17"/>
  <c r="D65" i="17"/>
  <c r="D64" i="17"/>
  <c r="D63" i="17"/>
  <c r="D62" i="17"/>
  <c r="D61" i="17"/>
  <c r="D59" i="17"/>
  <c r="D58" i="17"/>
  <c r="D57" i="17"/>
  <c r="D56" i="17"/>
  <c r="D55" i="17"/>
  <c r="D54" i="17"/>
  <c r="D53" i="17"/>
  <c r="D52" i="17"/>
  <c r="D51" i="17"/>
  <c r="D48" i="17"/>
  <c r="D47" i="17"/>
  <c r="D46" i="17"/>
  <c r="D45" i="17"/>
  <c r="D44" i="17"/>
  <c r="D43" i="17"/>
  <c r="D42" i="17"/>
  <c r="D41" i="17"/>
  <c r="D40" i="17"/>
  <c r="D39" i="17"/>
  <c r="D38" i="17"/>
  <c r="D37" i="17"/>
  <c r="D36" i="17"/>
  <c r="D35" i="17"/>
  <c r="D34" i="17"/>
  <c r="D33" i="17"/>
  <c r="D32" i="17"/>
  <c r="D31" i="17"/>
  <c r="D30" i="17"/>
  <c r="D29" i="17"/>
  <c r="D28" i="17"/>
  <c r="D26" i="17"/>
  <c r="D25" i="17"/>
  <c r="D24" i="17"/>
  <c r="D23" i="17"/>
  <c r="D22" i="17"/>
  <c r="D21" i="17"/>
  <c r="D20" i="17"/>
  <c r="D19" i="17"/>
  <c r="D18" i="17"/>
  <c r="D17" i="17"/>
  <c r="D16" i="17"/>
  <c r="D15" i="17"/>
  <c r="D14" i="17"/>
  <c r="D13" i="17"/>
  <c r="D12" i="17"/>
  <c r="D11" i="17"/>
  <c r="D10" i="17"/>
  <c r="D9" i="17"/>
  <c r="D8" i="17"/>
  <c r="D7" i="17"/>
  <c r="D6" i="17"/>
  <c r="D5" i="17"/>
  <c r="C5" i="17"/>
  <c r="D3" i="17"/>
  <c r="C3" i="17"/>
  <c r="R16" i="16"/>
  <c r="H25" i="16"/>
  <c r="B3" i="17"/>
  <c r="G3" i="17"/>
  <c r="G5" i="17"/>
  <c r="M8" i="17"/>
  <c r="M9" i="17"/>
  <c r="G440" i="17"/>
  <c r="G441" i="17"/>
  <c r="G442" i="17"/>
  <c r="G445" i="17"/>
  <c r="G446" i="17"/>
  <c r="G447" i="17"/>
  <c r="G448" i="17"/>
  <c r="G449" i="17"/>
  <c r="G450" i="17"/>
  <c r="G451" i="17"/>
  <c r="G453" i="17"/>
  <c r="G454" i="17"/>
  <c r="G455" i="17"/>
  <c r="G456" i="17"/>
  <c r="G457" i="17"/>
  <c r="G458" i="17"/>
  <c r="G459" i="17"/>
  <c r="G460" i="17"/>
  <c r="G461" i="17"/>
  <c r="G462" i="17"/>
  <c r="L10" i="16"/>
  <c r="L11" i="16"/>
  <c r="R11" i="16"/>
  <c r="L12" i="16"/>
  <c r="R12" i="16"/>
  <c r="H13" i="16"/>
  <c r="L13" i="16"/>
  <c r="R13" i="16"/>
  <c r="H14" i="16"/>
  <c r="L14" i="16"/>
  <c r="R14" i="16"/>
  <c r="H15" i="16"/>
  <c r="L15" i="16"/>
  <c r="H16" i="16"/>
  <c r="L16" i="16"/>
  <c r="H17" i="16"/>
  <c r="H18" i="16"/>
  <c r="H19" i="16"/>
  <c r="H20" i="16"/>
  <c r="H21" i="16"/>
  <c r="H22" i="16"/>
  <c r="H23" i="16"/>
  <c r="H24" i="16"/>
  <c r="H32" i="16"/>
  <c r="J33" i="16" s="1"/>
  <c r="L33" i="16"/>
  <c r="N34" i="16" s="1"/>
  <c r="X5" i="16"/>
  <c r="R32" i="16"/>
  <c r="R33" i="16"/>
  <c r="D32" i="16"/>
  <c r="D33" i="16"/>
  <c r="F34" i="16" s="1"/>
  <c r="F30" i="16" l="1"/>
  <c r="F33" i="16"/>
  <c r="J31" i="16"/>
  <c r="N30" i="16"/>
  <c r="F32" i="16"/>
  <c r="N32" i="16"/>
  <c r="N33" i="16"/>
  <c r="J30" i="16"/>
  <c r="J32" i="16"/>
  <c r="N12" i="16"/>
  <c r="J25" i="16"/>
  <c r="N15" i="16"/>
  <c r="J24" i="16"/>
  <c r="J20" i="16"/>
  <c r="N21" i="16"/>
  <c r="J14" i="16"/>
  <c r="N16" i="16"/>
  <c r="N22" i="16"/>
  <c r="N18" i="16"/>
  <c r="N24" i="16"/>
  <c r="F16" i="16"/>
  <c r="F15" i="16"/>
  <c r="F18" i="16"/>
  <c r="F22" i="16"/>
  <c r="F28" i="16"/>
  <c r="F11" i="16"/>
  <c r="F12" i="16"/>
  <c r="F19" i="16"/>
  <c r="F23" i="16"/>
  <c r="J17" i="16"/>
  <c r="N17" i="16"/>
  <c r="J15" i="16"/>
  <c r="J21" i="16"/>
  <c r="J23" i="16"/>
  <c r="J19" i="16"/>
  <c r="N11" i="16"/>
  <c r="J18" i="16"/>
  <c r="J16" i="16"/>
  <c r="N13" i="16"/>
  <c r="F13" i="16"/>
  <c r="F17" i="16"/>
  <c r="N19" i="16"/>
  <c r="N23" i="16"/>
  <c r="F20" i="16"/>
  <c r="F24" i="16"/>
  <c r="N25" i="16"/>
  <c r="J22" i="16"/>
  <c r="N14" i="16"/>
  <c r="J28" i="16"/>
  <c r="F14" i="16"/>
  <c r="N20" i="16"/>
  <c r="F21" i="16"/>
  <c r="F25" i="16"/>
  <c r="N28" i="16"/>
  <c r="L35" i="16" l="1"/>
  <c r="N36" i="16" l="1"/>
  <c r="N35" i="16"/>
  <c r="H35" i="16"/>
  <c r="D35" i="16"/>
  <c r="F36" i="16" l="1"/>
  <c r="F35" i="16"/>
  <c r="J36" i="16"/>
  <c r="J35" i="16"/>
  <c r="R36" i="16"/>
  <c r="T36" i="16" l="1"/>
</calcChain>
</file>

<file path=xl/sharedStrings.xml><?xml version="1.0" encoding="utf-8"?>
<sst xmlns="http://schemas.openxmlformats.org/spreadsheetml/2006/main" count="38212" uniqueCount="1809">
  <si>
    <t>E3831</t>
  </si>
  <si>
    <t>Adur</t>
  </si>
  <si>
    <t>E0931</t>
  </si>
  <si>
    <t>Allerdale</t>
  </si>
  <si>
    <t>E2931</t>
  </si>
  <si>
    <t>Alnwick</t>
  </si>
  <si>
    <t>E1031</t>
  </si>
  <si>
    <t>Amber Valley</t>
  </si>
  <si>
    <t>E3832</t>
  </si>
  <si>
    <t>Arun</t>
  </si>
  <si>
    <t>E3031</t>
  </si>
  <si>
    <t>Ashfield</t>
  </si>
  <si>
    <t>E2231</t>
  </si>
  <si>
    <t>Ashford</t>
  </si>
  <si>
    <t>E6050</t>
  </si>
  <si>
    <t>Avon &amp; Somerset Police Authority</t>
  </si>
  <si>
    <t>E0431</t>
  </si>
  <si>
    <t>Aylesbury Vale</t>
  </si>
  <si>
    <t>E3531</t>
  </si>
  <si>
    <t>Babergh</t>
  </si>
  <si>
    <t>E5030</t>
  </si>
  <si>
    <t>Barking &amp; Dagenham</t>
  </si>
  <si>
    <t>E5031</t>
  </si>
  <si>
    <t>Barnet</t>
  </si>
  <si>
    <t>E4401</t>
  </si>
  <si>
    <t>Barnsley</t>
  </si>
  <si>
    <t>E0932</t>
  </si>
  <si>
    <t>Barrow-in-Furness</t>
  </si>
  <si>
    <t>E1531</t>
  </si>
  <si>
    <t>Basildon</t>
  </si>
  <si>
    <t>E1731</t>
  </si>
  <si>
    <t>Basingstoke &amp; Deane</t>
  </si>
  <si>
    <t>E3032</t>
  </si>
  <si>
    <t>Bassetlaw</t>
  </si>
  <si>
    <t>E0101</t>
  </si>
  <si>
    <t>Bath &amp; North East Somerset UA</t>
  </si>
  <si>
    <t>E0231</t>
  </si>
  <si>
    <t>Bedford</t>
  </si>
  <si>
    <t>E0221</t>
  </si>
  <si>
    <t>Bedfordshire</t>
  </si>
  <si>
    <t>E6002</t>
  </si>
  <si>
    <t>Bedfordshire Police Authority</t>
  </si>
  <si>
    <t>E2932</t>
  </si>
  <si>
    <t>Berwick-upon-Tweed</t>
  </si>
  <si>
    <t>E5032</t>
  </si>
  <si>
    <t>Bexley</t>
  </si>
  <si>
    <t>E4601</t>
  </si>
  <si>
    <t>Birmingham</t>
  </si>
  <si>
    <t>E2431</t>
  </si>
  <si>
    <t>Blaby</t>
  </si>
  <si>
    <t>E2301</t>
  </si>
  <si>
    <t>Blackburn with Darwen UA</t>
  </si>
  <si>
    <t>E2302</t>
  </si>
  <si>
    <t>Blackpool UA</t>
  </si>
  <si>
    <t>E2933</t>
  </si>
  <si>
    <t>Blyth Valley</t>
  </si>
  <si>
    <t>E1032</t>
  </si>
  <si>
    <t>Bolsover</t>
  </si>
  <si>
    <t>E4201</t>
  </si>
  <si>
    <t>Bolton</t>
  </si>
  <si>
    <t>E2531</t>
  </si>
  <si>
    <t>Boston</t>
  </si>
  <si>
    <t>E1202</t>
  </si>
  <si>
    <t>Bournemouth UA</t>
  </si>
  <si>
    <t>E0301</t>
  </si>
  <si>
    <t>Bracknell Forest UA</t>
  </si>
  <si>
    <t>E4701</t>
  </si>
  <si>
    <t>Bradford</t>
  </si>
  <si>
    <t>E1532</t>
  </si>
  <si>
    <t>Braintree</t>
  </si>
  <si>
    <t>E2631</t>
  </si>
  <si>
    <t>Breckland</t>
  </si>
  <si>
    <t>E5033</t>
  </si>
  <si>
    <t>Brent</t>
  </si>
  <si>
    <t>E1533</t>
  </si>
  <si>
    <t>Brentwood</t>
  </si>
  <si>
    <t>E3231</t>
  </si>
  <si>
    <t>Bridgnorth</t>
  </si>
  <si>
    <t>E1401</t>
  </si>
  <si>
    <t>Brighton &amp; Hove UA</t>
  </si>
  <si>
    <t>E0102</t>
  </si>
  <si>
    <t>Bristol UA</t>
  </si>
  <si>
    <t>E2632</t>
  </si>
  <si>
    <t>Broadland</t>
  </si>
  <si>
    <t>E5034</t>
  </si>
  <si>
    <t>Bromley</t>
  </si>
  <si>
    <t>E1831</t>
  </si>
  <si>
    <t>Bromsgrove</t>
  </si>
  <si>
    <t>E1931</t>
  </si>
  <si>
    <t>Broxbourne</t>
  </si>
  <si>
    <t>E3033</t>
  </si>
  <si>
    <t>Broxtowe</t>
  </si>
  <si>
    <t>E0421</t>
  </si>
  <si>
    <t>Buckinghamshire</t>
  </si>
  <si>
    <t>E2333</t>
  </si>
  <si>
    <t>Burnley</t>
  </si>
  <si>
    <t>E4202</t>
  </si>
  <si>
    <t>Bury</t>
  </si>
  <si>
    <t>E4702</t>
  </si>
  <si>
    <t>Calderdale</t>
  </si>
  <si>
    <t>E0531</t>
  </si>
  <si>
    <t>Cambridge</t>
  </si>
  <si>
    <t>E0521</t>
  </si>
  <si>
    <t>Cambridgeshire</t>
  </si>
  <si>
    <t>E6005</t>
  </si>
  <si>
    <t>Cambridgeshire Police Authority</t>
  </si>
  <si>
    <t>E5011</t>
  </si>
  <si>
    <t>Camden</t>
  </si>
  <si>
    <t>E3431</t>
  </si>
  <si>
    <t>Cannock Chase</t>
  </si>
  <si>
    <t>E2232</t>
  </si>
  <si>
    <t>Canterbury</t>
  </si>
  <si>
    <t>E0831</t>
  </si>
  <si>
    <t>Caradon</t>
  </si>
  <si>
    <t>E0933</t>
  </si>
  <si>
    <t>Carlisle</t>
  </si>
  <si>
    <t>E0832</t>
  </si>
  <si>
    <t>Carrick</t>
  </si>
  <si>
    <t>E2934</t>
  </si>
  <si>
    <t>Castle Morpeth</t>
  </si>
  <si>
    <t>E1534</t>
  </si>
  <si>
    <t>Castle Point</t>
  </si>
  <si>
    <t>E2432</t>
  </si>
  <si>
    <t>Charnwood</t>
  </si>
  <si>
    <t>E1535</t>
  </si>
  <si>
    <t>Chelmsford</t>
  </si>
  <si>
    <t>E1631</t>
  </si>
  <si>
    <t>Cheltenham</t>
  </si>
  <si>
    <t>E3131</t>
  </si>
  <si>
    <t>Cherwell</t>
  </si>
  <si>
    <t>E0621</t>
  </si>
  <si>
    <t>Cheshire</t>
  </si>
  <si>
    <t>E6006</t>
  </si>
  <si>
    <t>Cheshire Police Authority</t>
  </si>
  <si>
    <t>E0631</t>
  </si>
  <si>
    <t>Chester</t>
  </si>
  <si>
    <t>E1033</t>
  </si>
  <si>
    <t>Chesterfield</t>
  </si>
  <si>
    <t>E1331</t>
  </si>
  <si>
    <t>Chester-le-Street</t>
  </si>
  <si>
    <t>E3833</t>
  </si>
  <si>
    <t>Chichester</t>
  </si>
  <si>
    <t>E0432</t>
  </si>
  <si>
    <t>Chiltern</t>
  </si>
  <si>
    <t>E2334</t>
  </si>
  <si>
    <t>Chorley</t>
  </si>
  <si>
    <t>E1232</t>
  </si>
  <si>
    <t>Christchurch</t>
  </si>
  <si>
    <t>E5010</t>
  </si>
  <si>
    <t>City of London</t>
  </si>
  <si>
    <t>E3001</t>
  </si>
  <si>
    <t>City of Nottingham UA</t>
  </si>
  <si>
    <t>E6007</t>
  </si>
  <si>
    <t>Cleveland Police Authority</t>
  </si>
  <si>
    <t>E1536</t>
  </si>
  <si>
    <t>Colchester</t>
  </si>
  <si>
    <t>E0632</t>
  </si>
  <si>
    <t>Congleton</t>
  </si>
  <si>
    <t>E0934</t>
  </si>
  <si>
    <t>Copeland</t>
  </si>
  <si>
    <t>E2831</t>
  </si>
  <si>
    <t>Corby</t>
  </si>
  <si>
    <t>E0820</t>
  </si>
  <si>
    <t>Cornwall</t>
  </si>
  <si>
    <t>E1632</t>
  </si>
  <si>
    <t>Cotswold</t>
  </si>
  <si>
    <t>E4602</t>
  </si>
  <si>
    <t>Coventry</t>
  </si>
  <si>
    <t>E2731</t>
  </si>
  <si>
    <t>Craven</t>
  </si>
  <si>
    <t>E3834</t>
  </si>
  <si>
    <t>Crawley</t>
  </si>
  <si>
    <t>E0633</t>
  </si>
  <si>
    <t>Crewe &amp; Nantwich</t>
  </si>
  <si>
    <t>E5035</t>
  </si>
  <si>
    <t>Croydon</t>
  </si>
  <si>
    <t>E0920</t>
  </si>
  <si>
    <t>Cumbria</t>
  </si>
  <si>
    <t>E6009</t>
  </si>
  <si>
    <t>Cumbria Police Authority</t>
  </si>
  <si>
    <t>E1932</t>
  </si>
  <si>
    <t>Dacorum</t>
  </si>
  <si>
    <t>E1301</t>
  </si>
  <si>
    <t>Darlington UA</t>
  </si>
  <si>
    <t>E2233</t>
  </si>
  <si>
    <t>Dartford</t>
  </si>
  <si>
    <t>E2832</t>
  </si>
  <si>
    <t>Daventry</t>
  </si>
  <si>
    <t>E1001</t>
  </si>
  <si>
    <t>Derby City UA</t>
  </si>
  <si>
    <t>E1021</t>
  </si>
  <si>
    <t>Derbyshire</t>
  </si>
  <si>
    <t>E1035</t>
  </si>
  <si>
    <t>Derbyshire Dales</t>
  </si>
  <si>
    <t>E6010</t>
  </si>
  <si>
    <t>Derbyshire Police Authority</t>
  </si>
  <si>
    <t>E1333</t>
  </si>
  <si>
    <t>Derwentside</t>
  </si>
  <si>
    <t>E1121</t>
  </si>
  <si>
    <t>Devon</t>
  </si>
  <si>
    <t>E6051</t>
  </si>
  <si>
    <t>Devon &amp; Cornwall Police Authority</t>
  </si>
  <si>
    <t>E4402</t>
  </si>
  <si>
    <t>Doncaster</t>
  </si>
  <si>
    <t>E1221</t>
  </si>
  <si>
    <t>Dorset</t>
  </si>
  <si>
    <t>E6012</t>
  </si>
  <si>
    <t>Dorset Police Authority</t>
  </si>
  <si>
    <t>E2234</t>
  </si>
  <si>
    <t>Dover</t>
  </si>
  <si>
    <t>E4603</t>
  </si>
  <si>
    <t>Dudley</t>
  </si>
  <si>
    <t>E1321</t>
  </si>
  <si>
    <t>Durham</t>
  </si>
  <si>
    <t>E1334</t>
  </si>
  <si>
    <t>Durham City</t>
  </si>
  <si>
    <t>E6013</t>
  </si>
  <si>
    <t>Durham Police Authority</t>
  </si>
  <si>
    <t>E5036</t>
  </si>
  <si>
    <t>Ealing</t>
  </si>
  <si>
    <t>E1335</t>
  </si>
  <si>
    <t>Easington</t>
  </si>
  <si>
    <t>E0532</t>
  </si>
  <si>
    <t>East Cambridgeshire</t>
  </si>
  <si>
    <t>E1131</t>
  </si>
  <si>
    <t>East Devon</t>
  </si>
  <si>
    <t>E1233</t>
  </si>
  <si>
    <t>East Dorset</t>
  </si>
  <si>
    <t>E1732</t>
  </si>
  <si>
    <t>East Hampshire</t>
  </si>
  <si>
    <t>E1933</t>
  </si>
  <si>
    <t>East Hertfordshire</t>
  </si>
  <si>
    <t>E2532</t>
  </si>
  <si>
    <t>East Lindsey</t>
  </si>
  <si>
    <t>E2833</t>
  </si>
  <si>
    <t>East Northamptonshire</t>
  </si>
  <si>
    <t>E2001</t>
  </si>
  <si>
    <t>East Riding of Yorkshire UA</t>
  </si>
  <si>
    <t>E3432</t>
  </si>
  <si>
    <t>East Staffordshire</t>
  </si>
  <si>
    <t>E1421</t>
  </si>
  <si>
    <t>East Sussex</t>
  </si>
  <si>
    <t>E1432</t>
  </si>
  <si>
    <t>Eastbourne</t>
  </si>
  <si>
    <t>E1733</t>
  </si>
  <si>
    <t>Eastleigh</t>
  </si>
  <si>
    <t>E0935</t>
  </si>
  <si>
    <t>Eden</t>
  </si>
  <si>
    <t>E0634</t>
  </si>
  <si>
    <t>Ellesmere Port &amp; Neston</t>
  </si>
  <si>
    <t>E3631</t>
  </si>
  <si>
    <t>Elmbridge</t>
  </si>
  <si>
    <t>E5037</t>
  </si>
  <si>
    <t>Enfield</t>
  </si>
  <si>
    <t>E1537</t>
  </si>
  <si>
    <t>Epping Forest</t>
  </si>
  <si>
    <t>E3632</t>
  </si>
  <si>
    <t>Epsom &amp; Ewell</t>
  </si>
  <si>
    <t>E1036</t>
  </si>
  <si>
    <t>Erewash</t>
  </si>
  <si>
    <t>E1521</t>
  </si>
  <si>
    <t>Essex</t>
  </si>
  <si>
    <t>E6071</t>
  </si>
  <si>
    <t>E1132</t>
  </si>
  <si>
    <t>Exeter</t>
  </si>
  <si>
    <t>E1734</t>
  </si>
  <si>
    <t>Fareham</t>
  </si>
  <si>
    <t>E0533</t>
  </si>
  <si>
    <t>Fenland</t>
  </si>
  <si>
    <t>E3532</t>
  </si>
  <si>
    <t>Forest Heath</t>
  </si>
  <si>
    <t>E1633</t>
  </si>
  <si>
    <t>Forest of Dean</t>
  </si>
  <si>
    <t>E2335</t>
  </si>
  <si>
    <t>Fylde</t>
  </si>
  <si>
    <t>E4501</t>
  </si>
  <si>
    <t>Gateshead</t>
  </si>
  <si>
    <t>E3034</t>
  </si>
  <si>
    <t>Gedling</t>
  </si>
  <si>
    <t>E1634</t>
  </si>
  <si>
    <t>Gloucester</t>
  </si>
  <si>
    <t>E1620</t>
  </si>
  <si>
    <t>Gloucestershire</t>
  </si>
  <si>
    <t>E6016</t>
  </si>
  <si>
    <t>Gloucestershire Police Authority</t>
  </si>
  <si>
    <t>E1735</t>
  </si>
  <si>
    <t>Gosport</t>
  </si>
  <si>
    <t>E2236</t>
  </si>
  <si>
    <t>Gravesham</t>
  </si>
  <si>
    <t>E2633</t>
  </si>
  <si>
    <t>Great Yarmouth</t>
  </si>
  <si>
    <t>E5100</t>
  </si>
  <si>
    <t>Greater London Authority</t>
  </si>
  <si>
    <t>E6142</t>
  </si>
  <si>
    <t>Greater Manchester Fire &amp; CD Authority</t>
  </si>
  <si>
    <t>E6042</t>
  </si>
  <si>
    <t>Greater Manchester Police Authority</t>
  </si>
  <si>
    <t>E5012</t>
  </si>
  <si>
    <t>Greenwich</t>
  </si>
  <si>
    <t>E3633</t>
  </si>
  <si>
    <t>Guildford</t>
  </si>
  <si>
    <t>E5013</t>
  </si>
  <si>
    <t>Hackney</t>
  </si>
  <si>
    <t>E0601</t>
  </si>
  <si>
    <t>Halton UA</t>
  </si>
  <si>
    <t>E2732</t>
  </si>
  <si>
    <t>Hambleton</t>
  </si>
  <si>
    <t>E5014</t>
  </si>
  <si>
    <t>Hammersmith &amp; Fulham</t>
  </si>
  <si>
    <t>E1721</t>
  </si>
  <si>
    <t>Hampshire</t>
  </si>
  <si>
    <t>E6052</t>
  </si>
  <si>
    <t>Hampshire Police Authority</t>
  </si>
  <si>
    <t>E2433</t>
  </si>
  <si>
    <t>Harborough</t>
  </si>
  <si>
    <t>E5038</t>
  </si>
  <si>
    <t>Haringey</t>
  </si>
  <si>
    <t>E1538</t>
  </si>
  <si>
    <t>Harlow</t>
  </si>
  <si>
    <t>E2753</t>
  </si>
  <si>
    <t>Harrogate</t>
  </si>
  <si>
    <t>E5039</t>
  </si>
  <si>
    <t>Harrow</t>
  </si>
  <si>
    <t>E1736</t>
  </si>
  <si>
    <t>Hart</t>
  </si>
  <si>
    <t>E0701</t>
  </si>
  <si>
    <t>Hartlepool UA</t>
  </si>
  <si>
    <t>E1433</t>
  </si>
  <si>
    <t>Hastings</t>
  </si>
  <si>
    <t>E1737</t>
  </si>
  <si>
    <t>Havant</t>
  </si>
  <si>
    <t>E5040</t>
  </si>
  <si>
    <t>Havering</t>
  </si>
  <si>
    <t>E1801</t>
  </si>
  <si>
    <t>Herefordshire UA</t>
  </si>
  <si>
    <t>E1920</t>
  </si>
  <si>
    <t>Hertfordshire</t>
  </si>
  <si>
    <t>E6072</t>
  </si>
  <si>
    <t>E1934</t>
  </si>
  <si>
    <t>Hertsmere</t>
  </si>
  <si>
    <t>E1037</t>
  </si>
  <si>
    <t>High Peak</t>
  </si>
  <si>
    <t>E5041</t>
  </si>
  <si>
    <t>Hillingdon</t>
  </si>
  <si>
    <t>E2434</t>
  </si>
  <si>
    <t>Hinckley &amp; Bosworth</t>
  </si>
  <si>
    <t>E3835</t>
  </si>
  <si>
    <t>Horsham</t>
  </si>
  <si>
    <t>E5042</t>
  </si>
  <si>
    <t>Hounslow</t>
  </si>
  <si>
    <t>E6020</t>
  </si>
  <si>
    <t>Humberside Police Authority</t>
  </si>
  <si>
    <t>Huntingdonshire</t>
  </si>
  <si>
    <t>E2336</t>
  </si>
  <si>
    <t>Hyndburn</t>
  </si>
  <si>
    <t>E3533</t>
  </si>
  <si>
    <t>Ipswich</t>
  </si>
  <si>
    <t>E2101</t>
  </si>
  <si>
    <t>Isle of Wight UA</t>
  </si>
  <si>
    <t>E4001</t>
  </si>
  <si>
    <t>Isles of Scilly</t>
  </si>
  <si>
    <t>E5015</t>
  </si>
  <si>
    <t>Islington</t>
  </si>
  <si>
    <t>E3931</t>
  </si>
  <si>
    <t>Kennet</t>
  </si>
  <si>
    <t>E5016</t>
  </si>
  <si>
    <t>Kensington &amp; Chelsea</t>
  </si>
  <si>
    <t>E2221</t>
  </si>
  <si>
    <t>Kent</t>
  </si>
  <si>
    <t>E6022</t>
  </si>
  <si>
    <t>Kent Police Authority</t>
  </si>
  <si>
    <t>E0833</t>
  </si>
  <si>
    <t>Kerrier</t>
  </si>
  <si>
    <t>E2834</t>
  </si>
  <si>
    <t>Kettering</t>
  </si>
  <si>
    <t>E2634</t>
  </si>
  <si>
    <t>King's Lynn &amp; West Norfolk</t>
  </si>
  <si>
    <t>E2002</t>
  </si>
  <si>
    <t>Kingston upon Hull UA</t>
  </si>
  <si>
    <t>E5043</t>
  </si>
  <si>
    <t>Kingston upon Thames</t>
  </si>
  <si>
    <t>E4703</t>
  </si>
  <si>
    <t>Kirklees</t>
  </si>
  <si>
    <t>E4301</t>
  </si>
  <si>
    <t>Knowsley</t>
  </si>
  <si>
    <t>E5017</t>
  </si>
  <si>
    <t>Lambeth</t>
  </si>
  <si>
    <t>E2321</t>
  </si>
  <si>
    <t>Lancashire</t>
  </si>
  <si>
    <t>E6023</t>
  </si>
  <si>
    <t>Lancashire Police Authority</t>
  </si>
  <si>
    <t>E2337</t>
  </si>
  <si>
    <t>Lancaster</t>
  </si>
  <si>
    <t>E4704</t>
  </si>
  <si>
    <t>Leeds</t>
  </si>
  <si>
    <t>E2401</t>
  </si>
  <si>
    <t>Leicester City UA</t>
  </si>
  <si>
    <t>E2421</t>
  </si>
  <si>
    <t>Leicestershire</t>
  </si>
  <si>
    <t>E6024</t>
  </si>
  <si>
    <t>Leicestershire Police Authority</t>
  </si>
  <si>
    <t>E1435</t>
  </si>
  <si>
    <t>Lewes</t>
  </si>
  <si>
    <t>E5018</t>
  </si>
  <si>
    <t>Lewisham</t>
  </si>
  <si>
    <t>E3433</t>
  </si>
  <si>
    <t>Lichfield</t>
  </si>
  <si>
    <t>E2533</t>
  </si>
  <si>
    <t>Lincoln</t>
  </si>
  <si>
    <t>E2520</t>
  </si>
  <si>
    <t>Lincolnshire</t>
  </si>
  <si>
    <t>E6025</t>
  </si>
  <si>
    <t>Lincolnshire Police Authority</t>
  </si>
  <si>
    <t>E4302</t>
  </si>
  <si>
    <t>Liverpool</t>
  </si>
  <si>
    <t>E0201</t>
  </si>
  <si>
    <t>Luton UA</t>
  </si>
  <si>
    <t>E0636</t>
  </si>
  <si>
    <t>Macclesfield</t>
  </si>
  <si>
    <t>E2237</t>
  </si>
  <si>
    <t>Maidstone</t>
  </si>
  <si>
    <t>E1539</t>
  </si>
  <si>
    <t>Maldon</t>
  </si>
  <si>
    <t>E1851</t>
  </si>
  <si>
    <t>Malvern Hills</t>
  </si>
  <si>
    <t>E4203</t>
  </si>
  <si>
    <t>Manchester</t>
  </si>
  <si>
    <t>E3035</t>
  </si>
  <si>
    <t>Mansfield</t>
  </si>
  <si>
    <t>E2436</t>
  </si>
  <si>
    <t>Melton</t>
  </si>
  <si>
    <t>E3331</t>
  </si>
  <si>
    <t>Mendip</t>
  </si>
  <si>
    <t>E6143</t>
  </si>
  <si>
    <t>Merseyside Fire &amp; CD Authority</t>
  </si>
  <si>
    <t>E6043</t>
  </si>
  <si>
    <t>Merseyside Police Authority</t>
  </si>
  <si>
    <t>E5044</t>
  </si>
  <si>
    <t>Merton</t>
  </si>
  <si>
    <t>E0233</t>
  </si>
  <si>
    <t>Mid Bedfordshire</t>
  </si>
  <si>
    <t>E1133</t>
  </si>
  <si>
    <t>Mid Devon</t>
  </si>
  <si>
    <t>E3534</t>
  </si>
  <si>
    <t>Mid Suffolk</t>
  </si>
  <si>
    <t>E3836</t>
  </si>
  <si>
    <t>Mid Sussex</t>
  </si>
  <si>
    <t>E0702</t>
  </si>
  <si>
    <t>Middlesbrough UA</t>
  </si>
  <si>
    <t>E0401</t>
  </si>
  <si>
    <t>Milton Keynes UA</t>
  </si>
  <si>
    <t>E3634</t>
  </si>
  <si>
    <t>Mole Valley</t>
  </si>
  <si>
    <t>E1738</t>
  </si>
  <si>
    <t>New Forest</t>
  </si>
  <si>
    <t>E3036</t>
  </si>
  <si>
    <t>Newark &amp; Sherwood</t>
  </si>
  <si>
    <t>E4502</t>
  </si>
  <si>
    <t>Newcastle upon Tyne</t>
  </si>
  <si>
    <t>E3434</t>
  </si>
  <si>
    <t>Newcastle-under-Lyme</t>
  </si>
  <si>
    <t>E5045</t>
  </si>
  <si>
    <t>Newham</t>
  </si>
  <si>
    <t>E2620</t>
  </si>
  <si>
    <t>Norfolk</t>
  </si>
  <si>
    <t>E6026</t>
  </si>
  <si>
    <t>Norfolk Police Authority</t>
  </si>
  <si>
    <t>E0834</t>
  </si>
  <si>
    <t>North Cornwall</t>
  </si>
  <si>
    <t>E1134</t>
  </si>
  <si>
    <t>North Devon</t>
  </si>
  <si>
    <t>E1234</t>
  </si>
  <si>
    <t>North Dorset</t>
  </si>
  <si>
    <t>E1038</t>
  </si>
  <si>
    <t>North East Derbyshire</t>
  </si>
  <si>
    <t>E2003</t>
  </si>
  <si>
    <t>North East Lincolnshire UA</t>
  </si>
  <si>
    <t>E1935</t>
  </si>
  <si>
    <t>North Hertfordshire</t>
  </si>
  <si>
    <t>E2534</t>
  </si>
  <si>
    <t>North Kesteven</t>
  </si>
  <si>
    <t>E2004</t>
  </si>
  <si>
    <t>North Lincolnshire UA</t>
  </si>
  <si>
    <t>E2635</t>
  </si>
  <si>
    <t>North Norfolk</t>
  </si>
  <si>
    <t>E3232</t>
  </si>
  <si>
    <t>North Shropshire</t>
  </si>
  <si>
    <t>E0104</t>
  </si>
  <si>
    <t>North Somerset UA</t>
  </si>
  <si>
    <t>E4503</t>
  </si>
  <si>
    <t>North Tyneside</t>
  </si>
  <si>
    <t>E3731</t>
  </si>
  <si>
    <t>North Warwickshire</t>
  </si>
  <si>
    <t>E2437</t>
  </si>
  <si>
    <t>North West Leicestershire</t>
  </si>
  <si>
    <t>E3932</t>
  </si>
  <si>
    <t>North Wiltshire</t>
  </si>
  <si>
    <t>E2721</t>
  </si>
  <si>
    <t>North Yorkshire</t>
  </si>
  <si>
    <t>E6027</t>
  </si>
  <si>
    <t>North Yorkshire Police Authority</t>
  </si>
  <si>
    <t>E2835</t>
  </si>
  <si>
    <t>Northampton</t>
  </si>
  <si>
    <t>E2820</t>
  </si>
  <si>
    <t>Northamptonshire</t>
  </si>
  <si>
    <t>E6028</t>
  </si>
  <si>
    <t>Northamptonshire Police Authority</t>
  </si>
  <si>
    <t>E2920</t>
  </si>
  <si>
    <t>Northumberland</t>
  </si>
  <si>
    <t>E6045</t>
  </si>
  <si>
    <t>Northumbria Police Authority</t>
  </si>
  <si>
    <t>E2636</t>
  </si>
  <si>
    <t>Norwich</t>
  </si>
  <si>
    <t>E3021</t>
  </si>
  <si>
    <t>Nottinghamshire</t>
  </si>
  <si>
    <t>E6030</t>
  </si>
  <si>
    <t>Nottinghamshire Police Authority</t>
  </si>
  <si>
    <t>E3732</t>
  </si>
  <si>
    <t>Nuneaton &amp; Bedworth</t>
  </si>
  <si>
    <t>E2438</t>
  </si>
  <si>
    <t>Oadby &amp; Wigston</t>
  </si>
  <si>
    <t>E4204</t>
  </si>
  <si>
    <t>Oldham</t>
  </si>
  <si>
    <t>E3233</t>
  </si>
  <si>
    <t>Oswestry</t>
  </si>
  <si>
    <t>E3132</t>
  </si>
  <si>
    <t>Oxford</t>
  </si>
  <si>
    <t>E3120</t>
  </si>
  <si>
    <t>Oxfordshire</t>
  </si>
  <si>
    <t>E2338</t>
  </si>
  <si>
    <t>Pendle</t>
  </si>
  <si>
    <t>E0835</t>
  </si>
  <si>
    <t>Penwith</t>
  </si>
  <si>
    <t>E0501</t>
  </si>
  <si>
    <t>Peterborough UA</t>
  </si>
  <si>
    <t>E1101</t>
  </si>
  <si>
    <t>Plymouth UA</t>
  </si>
  <si>
    <t>E1201</t>
  </si>
  <si>
    <t>Poole UA</t>
  </si>
  <si>
    <t>E1701</t>
  </si>
  <si>
    <t>Portsmouth UA</t>
  </si>
  <si>
    <t>E2339</t>
  </si>
  <si>
    <t>Preston</t>
  </si>
  <si>
    <t>E1236</t>
  </si>
  <si>
    <t>Purbeck</t>
  </si>
  <si>
    <t>E0303</t>
  </si>
  <si>
    <t>Reading UA</t>
  </si>
  <si>
    <t>E6765</t>
  </si>
  <si>
    <t>Receiver for the Metropolitan Police District</t>
  </si>
  <si>
    <t>E5046</t>
  </si>
  <si>
    <t>Redbridge</t>
  </si>
  <si>
    <t>E0703</t>
  </si>
  <si>
    <t>Redcar &amp; Cleveland UA</t>
  </si>
  <si>
    <t>E1835</t>
  </si>
  <si>
    <t>Redditch</t>
  </si>
  <si>
    <t>E3635</t>
  </si>
  <si>
    <t>Reigate &amp; Banstead</t>
  </si>
  <si>
    <t>E0836</t>
  </si>
  <si>
    <t>Restormel</t>
  </si>
  <si>
    <t>E2340</t>
  </si>
  <si>
    <t>Ribble Valley</t>
  </si>
  <si>
    <t>E5047</t>
  </si>
  <si>
    <t>Richmond upon Thames</t>
  </si>
  <si>
    <t>E2734</t>
  </si>
  <si>
    <t>Richmondshire</t>
  </si>
  <si>
    <t>E4205</t>
  </si>
  <si>
    <t>Rochdale</t>
  </si>
  <si>
    <t>E1540</t>
  </si>
  <si>
    <t>Rochford</t>
  </si>
  <si>
    <t>E2341</t>
  </si>
  <si>
    <t>Rossendale</t>
  </si>
  <si>
    <t>E1436</t>
  </si>
  <si>
    <t>Rother</t>
  </si>
  <si>
    <t>E4403</t>
  </si>
  <si>
    <t>Rotherham</t>
  </si>
  <si>
    <t>E3733</t>
  </si>
  <si>
    <t>Rugby</t>
  </si>
  <si>
    <t>E3636</t>
  </si>
  <si>
    <t>Runnymede</t>
  </si>
  <si>
    <t>E3038</t>
  </si>
  <si>
    <t>Rushcliffe</t>
  </si>
  <si>
    <t>E1740</t>
  </si>
  <si>
    <t>Rushmoor</t>
  </si>
  <si>
    <t>E2402</t>
  </si>
  <si>
    <t>Rutland UA</t>
  </si>
  <si>
    <t>E2755</t>
  </si>
  <si>
    <t>Ryedale</t>
  </si>
  <si>
    <t>E4206</t>
  </si>
  <si>
    <t>Salford</t>
  </si>
  <si>
    <t>E3933</t>
  </si>
  <si>
    <t>Salisbury</t>
  </si>
  <si>
    <t>E4604</t>
  </si>
  <si>
    <t>Sandwell</t>
  </si>
  <si>
    <t>E2736</t>
  </si>
  <si>
    <t>Scarborough</t>
  </si>
  <si>
    <t>E1336</t>
  </si>
  <si>
    <t>Sedgefield</t>
  </si>
  <si>
    <t>E3332</t>
  </si>
  <si>
    <t>Sedgemoor</t>
  </si>
  <si>
    <t>E4304</t>
  </si>
  <si>
    <t>Sefton</t>
  </si>
  <si>
    <t>E2757</t>
  </si>
  <si>
    <t>Selby</t>
  </si>
  <si>
    <t>E2239</t>
  </si>
  <si>
    <t>Sevenoaks</t>
  </si>
  <si>
    <t>E4404</t>
  </si>
  <si>
    <t>Sheffield</t>
  </si>
  <si>
    <t>E2240</t>
  </si>
  <si>
    <t>E3234</t>
  </si>
  <si>
    <t>Shrewsbury &amp; Atcham</t>
  </si>
  <si>
    <t>E3221</t>
  </si>
  <si>
    <t>Shropshire</t>
  </si>
  <si>
    <t>E0304</t>
  </si>
  <si>
    <t>Slough UA</t>
  </si>
  <si>
    <t>E4605</t>
  </si>
  <si>
    <t>Solihull</t>
  </si>
  <si>
    <t>E3320</t>
  </si>
  <si>
    <t>Somerset</t>
  </si>
  <si>
    <t>E0234</t>
  </si>
  <si>
    <t>South Bedfordshire</t>
  </si>
  <si>
    <t>E0434</t>
  </si>
  <si>
    <t>South Bucks</t>
  </si>
  <si>
    <t>E0536</t>
  </si>
  <si>
    <t>South Cambridgeshire</t>
  </si>
  <si>
    <t>E1039</t>
  </si>
  <si>
    <t>South Derbyshire</t>
  </si>
  <si>
    <t>E0103</t>
  </si>
  <si>
    <t>South Gloucestershire UA</t>
  </si>
  <si>
    <t>E1136</t>
  </si>
  <si>
    <t>South Hams</t>
  </si>
  <si>
    <t>E2535</t>
  </si>
  <si>
    <t>South Holland</t>
  </si>
  <si>
    <t>E2536</t>
  </si>
  <si>
    <t>South Kesteven</t>
  </si>
  <si>
    <t>E0936</t>
  </si>
  <si>
    <t>South Lakeland</t>
  </si>
  <si>
    <t>E2637</t>
  </si>
  <si>
    <t>South Norfolk</t>
  </si>
  <si>
    <t>E2836</t>
  </si>
  <si>
    <t>South Northamptonshire</t>
  </si>
  <si>
    <t>E3133</t>
  </si>
  <si>
    <t>South Oxfordshire</t>
  </si>
  <si>
    <t>E2342</t>
  </si>
  <si>
    <t>South Ribble</t>
  </si>
  <si>
    <t>E3235</t>
  </si>
  <si>
    <t>South Shropshire</t>
  </si>
  <si>
    <t>E3334</t>
  </si>
  <si>
    <t>South Somerset</t>
  </si>
  <si>
    <t>E3435</t>
  </si>
  <si>
    <t>South Staffordshire</t>
  </si>
  <si>
    <t>E4504</t>
  </si>
  <si>
    <t>South Tyneside</t>
  </si>
  <si>
    <t>E6144</t>
  </si>
  <si>
    <t>South Yorkshire Fire &amp; CD Authority</t>
  </si>
  <si>
    <t>E6044</t>
  </si>
  <si>
    <t>South Yorkshire Police Authority</t>
  </si>
  <si>
    <t>E1702</t>
  </si>
  <si>
    <t>Southampton UA</t>
  </si>
  <si>
    <t>E1501</t>
  </si>
  <si>
    <t>Southend-on-Sea UA</t>
  </si>
  <si>
    <t>E5019</t>
  </si>
  <si>
    <t>Southwark</t>
  </si>
  <si>
    <t>E3637</t>
  </si>
  <si>
    <t>Spelthorne</t>
  </si>
  <si>
    <t>E1936</t>
  </si>
  <si>
    <t>St Albans</t>
  </si>
  <si>
    <t>E3535</t>
  </si>
  <si>
    <t>St Edmundsbury</t>
  </si>
  <si>
    <t>E4303</t>
  </si>
  <si>
    <t>St Helens</t>
  </si>
  <si>
    <t>E3436</t>
  </si>
  <si>
    <t>Stafford</t>
  </si>
  <si>
    <t>E3421</t>
  </si>
  <si>
    <t>Staffordshire</t>
  </si>
  <si>
    <t>E3437</t>
  </si>
  <si>
    <t>Staffordshire Moorlands</t>
  </si>
  <si>
    <t>E6034</t>
  </si>
  <si>
    <t>Staffordshire Police Authority</t>
  </si>
  <si>
    <t>E1937</t>
  </si>
  <si>
    <t>Stevenage</t>
  </si>
  <si>
    <t>E4207</t>
  </si>
  <si>
    <t>Stockport</t>
  </si>
  <si>
    <t>E0704</t>
  </si>
  <si>
    <t>Stockton-on-Tees UA</t>
  </si>
  <si>
    <t>E3401</t>
  </si>
  <si>
    <t>Stoke-on-Trent UA</t>
  </si>
  <si>
    <t>E3734</t>
  </si>
  <si>
    <t>Stratford-on-Avon</t>
  </si>
  <si>
    <t>E1635</t>
  </si>
  <si>
    <t>Stroud</t>
  </si>
  <si>
    <t>E3520</t>
  </si>
  <si>
    <t>Suffolk</t>
  </si>
  <si>
    <t>E3536</t>
  </si>
  <si>
    <t>Suffolk Coastal</t>
  </si>
  <si>
    <t>E6035</t>
  </si>
  <si>
    <t>Suffolk Police Authority</t>
  </si>
  <si>
    <t>E4505</t>
  </si>
  <si>
    <t>Sunderland</t>
  </si>
  <si>
    <t>E3620</t>
  </si>
  <si>
    <t>Surrey</t>
  </si>
  <si>
    <t>E3638</t>
  </si>
  <si>
    <t>Surrey Heath</t>
  </si>
  <si>
    <t>E6073</t>
  </si>
  <si>
    <t>E6053</t>
  </si>
  <si>
    <t>Sussex Police Authority</t>
  </si>
  <si>
    <t>E5048</t>
  </si>
  <si>
    <t>Sutton</t>
  </si>
  <si>
    <t>E2241</t>
  </si>
  <si>
    <t>Swale</t>
  </si>
  <si>
    <t>E3901</t>
  </si>
  <si>
    <t>Swindon UA</t>
  </si>
  <si>
    <t>E4208</t>
  </si>
  <si>
    <t>Tameside</t>
  </si>
  <si>
    <t>E3439</t>
  </si>
  <si>
    <t>Tamworth</t>
  </si>
  <si>
    <t>E3639</t>
  </si>
  <si>
    <t>Tandridge</t>
  </si>
  <si>
    <t>E3333</t>
  </si>
  <si>
    <t>Taunton Deane</t>
  </si>
  <si>
    <t>E1337</t>
  </si>
  <si>
    <t>Teesdale</t>
  </si>
  <si>
    <t>E1137</t>
  </si>
  <si>
    <t>Teignbridge</t>
  </si>
  <si>
    <t>E3201</t>
  </si>
  <si>
    <t>Telford and the Wrekin UA</t>
  </si>
  <si>
    <t>E1542</t>
  </si>
  <si>
    <t>Tendring</t>
  </si>
  <si>
    <t>E1742</t>
  </si>
  <si>
    <t>Test Valley</t>
  </si>
  <si>
    <t>E1636</t>
  </si>
  <si>
    <t>Tewkesbury</t>
  </si>
  <si>
    <t>E6054</t>
  </si>
  <si>
    <t>Thames Valley Police Authority</t>
  </si>
  <si>
    <t>E2242</t>
  </si>
  <si>
    <t>Thanet</t>
  </si>
  <si>
    <t>E2201</t>
  </si>
  <si>
    <t>E1938</t>
  </si>
  <si>
    <t>Three Rivers</t>
  </si>
  <si>
    <t>E1502</t>
  </si>
  <si>
    <t>Thurrock UA</t>
  </si>
  <si>
    <t>E2243</t>
  </si>
  <si>
    <t>Tonbridge &amp; Malling</t>
  </si>
  <si>
    <t>E1102</t>
  </si>
  <si>
    <t>Torbay UA</t>
  </si>
  <si>
    <t>E1139</t>
  </si>
  <si>
    <t>Torridge</t>
  </si>
  <si>
    <t>E5020</t>
  </si>
  <si>
    <t>Tower Hamlets</t>
  </si>
  <si>
    <t>E4209</t>
  </si>
  <si>
    <t>Trafford</t>
  </si>
  <si>
    <t>E2244</t>
  </si>
  <si>
    <t>Tunbridge Wells</t>
  </si>
  <si>
    <t>E6145</t>
  </si>
  <si>
    <t>Tyne and Wear Fire &amp; CD Authority</t>
  </si>
  <si>
    <t>E2935</t>
  </si>
  <si>
    <t>Tynedale</t>
  </si>
  <si>
    <t>E1544</t>
  </si>
  <si>
    <t>Uttlesford</t>
  </si>
  <si>
    <t>E3134</t>
  </si>
  <si>
    <t>Vale of White Horse</t>
  </si>
  <si>
    <t>E0637</t>
  </si>
  <si>
    <t>Vale Royal</t>
  </si>
  <si>
    <t>E4705</t>
  </si>
  <si>
    <t>Wakefield</t>
  </si>
  <si>
    <t>E4606</t>
  </si>
  <si>
    <t>Walsall</t>
  </si>
  <si>
    <t>E5049</t>
  </si>
  <si>
    <t>Waltham Forest</t>
  </si>
  <si>
    <t>E5021</t>
  </si>
  <si>
    <t>Wandsworth</t>
  </si>
  <si>
    <t>E2936</t>
  </si>
  <si>
    <t>Wansbeck</t>
  </si>
  <si>
    <t>E0602</t>
  </si>
  <si>
    <t>Warrington UA</t>
  </si>
  <si>
    <t>E3735</t>
  </si>
  <si>
    <t>Warwick</t>
  </si>
  <si>
    <t>E3720</t>
  </si>
  <si>
    <t>Warwickshire</t>
  </si>
  <si>
    <t>E6037</t>
  </si>
  <si>
    <t>Warwickshire Police Authority</t>
  </si>
  <si>
    <t>E1939</t>
  </si>
  <si>
    <t>Watford</t>
  </si>
  <si>
    <t>E3537</t>
  </si>
  <si>
    <t>Waveney</t>
  </si>
  <si>
    <t>E3640</t>
  </si>
  <si>
    <t>Waverley</t>
  </si>
  <si>
    <t>E1437</t>
  </si>
  <si>
    <t>Wealden</t>
  </si>
  <si>
    <t>E1338</t>
  </si>
  <si>
    <t>Wear Valley</t>
  </si>
  <si>
    <t>E2837</t>
  </si>
  <si>
    <t>Wellingborough</t>
  </si>
  <si>
    <t>E1940</t>
  </si>
  <si>
    <t>Welwyn Hatfield</t>
  </si>
  <si>
    <t>E0302</t>
  </si>
  <si>
    <t>West Berkshire UA</t>
  </si>
  <si>
    <t>E1140</t>
  </si>
  <si>
    <t>West Devon</t>
  </si>
  <si>
    <t>E1237</t>
  </si>
  <si>
    <t>West Dorset</t>
  </si>
  <si>
    <t>E2343</t>
  </si>
  <si>
    <t>West Lancashire</t>
  </si>
  <si>
    <t>E2537</t>
  </si>
  <si>
    <t>West Lindsey</t>
  </si>
  <si>
    <t>E6055</t>
  </si>
  <si>
    <t>West Mercia Police Authority</t>
  </si>
  <si>
    <t>E6146</t>
  </si>
  <si>
    <t>West Midlands Fire &amp; CD Authority</t>
  </si>
  <si>
    <t>E6046</t>
  </si>
  <si>
    <t>West Midlands Police Authority</t>
  </si>
  <si>
    <t>E3135</t>
  </si>
  <si>
    <t>West Oxfordshire</t>
  </si>
  <si>
    <t>E3335</t>
  </si>
  <si>
    <t>West Somerset</t>
  </si>
  <si>
    <t>E3820</t>
  </si>
  <si>
    <t>West Sussex</t>
  </si>
  <si>
    <t>E3935</t>
  </si>
  <si>
    <t>West Wiltshire</t>
  </si>
  <si>
    <t>E6147</t>
  </si>
  <si>
    <t>West Yorkshire Fire &amp; CD Authority</t>
  </si>
  <si>
    <t>E6047</t>
  </si>
  <si>
    <t>West Yorkshire Police Authority</t>
  </si>
  <si>
    <t>E5022</t>
  </si>
  <si>
    <t>Westminster</t>
  </si>
  <si>
    <t>E1238</t>
  </si>
  <si>
    <t>Weymouth &amp; Portland</t>
  </si>
  <si>
    <t>E4210</t>
  </si>
  <si>
    <t>Wigan</t>
  </si>
  <si>
    <t>E3921</t>
  </si>
  <si>
    <t>Wiltshire</t>
  </si>
  <si>
    <t>E6039</t>
  </si>
  <si>
    <t>Wiltshire Police Authority</t>
  </si>
  <si>
    <t>E1743</t>
  </si>
  <si>
    <t>Winchester</t>
  </si>
  <si>
    <t>E0305</t>
  </si>
  <si>
    <t>Windsor &amp; Maidenhead UA</t>
  </si>
  <si>
    <t>E4305</t>
  </si>
  <si>
    <t>Wirral</t>
  </si>
  <si>
    <t>E3641</t>
  </si>
  <si>
    <t>Woking</t>
  </si>
  <si>
    <t>E0306</t>
  </si>
  <si>
    <t>Wokingham UA</t>
  </si>
  <si>
    <t>E4607</t>
  </si>
  <si>
    <t>Wolverhampton</t>
  </si>
  <si>
    <t>E1837</t>
  </si>
  <si>
    <t>Worcester</t>
  </si>
  <si>
    <t>E1821</t>
  </si>
  <si>
    <t>Worcestershire</t>
  </si>
  <si>
    <t>E3837</t>
  </si>
  <si>
    <t>Worthing</t>
  </si>
  <si>
    <t>E1838</t>
  </si>
  <si>
    <t>Wychavon</t>
  </si>
  <si>
    <t>E0435</t>
  </si>
  <si>
    <t>Wycombe</t>
  </si>
  <si>
    <t>E2344</t>
  </si>
  <si>
    <t>Wyre</t>
  </si>
  <si>
    <t>E1839</t>
  </si>
  <si>
    <t>Wyre Forest</t>
  </si>
  <si>
    <t>E2701</t>
  </si>
  <si>
    <t>York UA</t>
  </si>
  <si>
    <t>Bath</t>
  </si>
  <si>
    <t>Beverley</t>
  </si>
  <si>
    <t>Blackburn</t>
  </si>
  <si>
    <t>Boothferry</t>
  </si>
  <si>
    <t>Cleethorpes</t>
  </si>
  <si>
    <t>East Yorkshire</t>
  </si>
  <si>
    <t>Gillingham</t>
  </si>
  <si>
    <t>Glanford</t>
  </si>
  <si>
    <t>Great Grimsby</t>
  </si>
  <si>
    <t>Holderness</t>
  </si>
  <si>
    <t>Hove</t>
  </si>
  <si>
    <t>Kingswood</t>
  </si>
  <si>
    <t>Langbaurgh-on-Tees</t>
  </si>
  <si>
    <t>Leominster</t>
  </si>
  <si>
    <t>Medina</t>
  </si>
  <si>
    <t>Newbury</t>
  </si>
  <si>
    <t>Northavon</t>
  </si>
  <si>
    <t>Nottingham</t>
  </si>
  <si>
    <t>Rochester upon Medway</t>
  </si>
  <si>
    <t>Scunthorpe</t>
  </si>
  <si>
    <t>South Herefordshire</t>
  </si>
  <si>
    <t>South Wight</t>
  </si>
  <si>
    <t>Thamesdown</t>
  </si>
  <si>
    <t>The Wrekin</t>
  </si>
  <si>
    <t>Wansdyke</t>
  </si>
  <si>
    <t>Woodspring</t>
  </si>
  <si>
    <t>-</t>
  </si>
  <si>
    <t>1996-97</t>
  </si>
  <si>
    <t>1997-98</t>
  </si>
  <si>
    <t>1998-99</t>
  </si>
  <si>
    <t>1999-2000</t>
  </si>
  <si>
    <t>2000-01</t>
  </si>
  <si>
    <t>2002-03</t>
  </si>
  <si>
    <t>2001-02</t>
  </si>
  <si>
    <t>2003-04</t>
  </si>
  <si>
    <t>2004-05</t>
  </si>
  <si>
    <t>1995-96</t>
  </si>
  <si>
    <t xml:space="preserve">Brighton </t>
  </si>
  <si>
    <t xml:space="preserve">Hereford </t>
  </si>
  <si>
    <t>1994-95</t>
  </si>
  <si>
    <t>Hereford and Worcester</t>
  </si>
  <si>
    <t>1993-94</t>
  </si>
  <si>
    <t xml:space="preserve">Avon  </t>
  </si>
  <si>
    <t>Berkshire</t>
  </si>
  <si>
    <t xml:space="preserve">Cleveland  </t>
  </si>
  <si>
    <t xml:space="preserve">Humberside  </t>
  </si>
  <si>
    <t>North Bedfordshire</t>
  </si>
  <si>
    <t xml:space="preserve">Code </t>
  </si>
  <si>
    <t>Authority</t>
  </si>
  <si>
    <t>2005-06</t>
  </si>
  <si>
    <t>E0120</t>
  </si>
  <si>
    <t>E0320</t>
  </si>
  <si>
    <t>E2031</t>
  </si>
  <si>
    <t>E2331</t>
  </si>
  <si>
    <t>E2032</t>
  </si>
  <si>
    <t>E1431</t>
  </si>
  <si>
    <t>E2033</t>
  </si>
  <si>
    <t>E0720</t>
  </si>
  <si>
    <t>E2034</t>
  </si>
  <si>
    <t>E2235</t>
  </si>
  <si>
    <t>E2035</t>
  </si>
  <si>
    <t>E2036</t>
  </si>
  <si>
    <t>E1832</t>
  </si>
  <si>
    <t>E1820</t>
  </si>
  <si>
    <t>E2037</t>
  </si>
  <si>
    <t>E1434</t>
  </si>
  <si>
    <t>E2020</t>
  </si>
  <si>
    <t>E0133</t>
  </si>
  <si>
    <t>E0732</t>
  </si>
  <si>
    <t>E1833</t>
  </si>
  <si>
    <t>E2131</t>
  </si>
  <si>
    <t>E0332</t>
  </si>
  <si>
    <t>E0134</t>
  </si>
  <si>
    <t>E3037</t>
  </si>
  <si>
    <t>E2238</t>
  </si>
  <si>
    <t>E2039</t>
  </si>
  <si>
    <t>E1836</t>
  </si>
  <si>
    <t>E2132</t>
  </si>
  <si>
    <t>E3934</t>
  </si>
  <si>
    <t>E3236</t>
  </si>
  <si>
    <t>E0135</t>
  </si>
  <si>
    <t>E0136</t>
  </si>
  <si>
    <t>E6101</t>
  </si>
  <si>
    <t>Avon Combined Fire Authority</t>
  </si>
  <si>
    <t>E6102</t>
  </si>
  <si>
    <t>Bedfordshire Combined Fire Authority</t>
  </si>
  <si>
    <t>E6103</t>
  </si>
  <si>
    <t>Berkshire Combined Fire Authority</t>
  </si>
  <si>
    <t>E6104</t>
  </si>
  <si>
    <t>Buckinghamshire Combined Fire Authority</t>
  </si>
  <si>
    <t>E6105</t>
  </si>
  <si>
    <t>Cambridgeshire Combined Fire Authority</t>
  </si>
  <si>
    <t>E6106</t>
  </si>
  <si>
    <t>Cheshire Combined Fire Authority</t>
  </si>
  <si>
    <t>E6107</t>
  </si>
  <si>
    <t>Cleveland Combined Fire Authority</t>
  </si>
  <si>
    <t>E6110</t>
  </si>
  <si>
    <t>Derbyshire Combined Fire Authority</t>
  </si>
  <si>
    <t>E6111</t>
  </si>
  <si>
    <t>Devon Combined Fire Authority</t>
  </si>
  <si>
    <t>E6112</t>
  </si>
  <si>
    <t>Dorset Combined Fire Authority</t>
  </si>
  <si>
    <t>E6113</t>
  </si>
  <si>
    <t>Durham Combined Fire Authority</t>
  </si>
  <si>
    <t>E6114</t>
  </si>
  <si>
    <t>East Sussex Combined Fire Authority</t>
  </si>
  <si>
    <t>E6115</t>
  </si>
  <si>
    <t>E6117</t>
  </si>
  <si>
    <t>Hampshire Combined Fire Authority</t>
  </si>
  <si>
    <t>E6118</t>
  </si>
  <si>
    <t>Hereford &amp; Worcester Combined Fire Authority</t>
  </si>
  <si>
    <t>E6120</t>
  </si>
  <si>
    <t>Humberside Combined Fire Authority</t>
  </si>
  <si>
    <t>E6122</t>
  </si>
  <si>
    <t>Kent Combined Fire Authority</t>
  </si>
  <si>
    <t>E6123</t>
  </si>
  <si>
    <t>Lancashire Combined Fire Authority</t>
  </si>
  <si>
    <t>E6124</t>
  </si>
  <si>
    <t>Leicestershire Combined Fire Authority</t>
  </si>
  <si>
    <t>E6127</t>
  </si>
  <si>
    <t>E6130</t>
  </si>
  <si>
    <t>Nottinghamshire Combined Fire Authority</t>
  </si>
  <si>
    <t>E6132</t>
  </si>
  <si>
    <t>Shropshire Combined Fire Authority</t>
  </si>
  <si>
    <t>E6134</t>
  </si>
  <si>
    <t>E6139</t>
  </si>
  <si>
    <t>Wiltshire Combined Fire Authority</t>
  </si>
  <si>
    <t>2006-07</t>
  </si>
  <si>
    <t>Bournemouth</t>
  </si>
  <si>
    <t>Darlington</t>
  </si>
  <si>
    <t>Luton</t>
  </si>
  <si>
    <t>Derby</t>
  </si>
  <si>
    <t>Leicester</t>
  </si>
  <si>
    <t>Milton Keynes</t>
  </si>
  <si>
    <t>Poole</t>
  </si>
  <si>
    <t>Portsmouth</t>
  </si>
  <si>
    <t>Rutland</t>
  </si>
  <si>
    <t>Southampton</t>
  </si>
  <si>
    <t>Blackpool</t>
  </si>
  <si>
    <t>Bracknell Forest</t>
  </si>
  <si>
    <t>Halton</t>
  </si>
  <si>
    <t>Medway UA</t>
  </si>
  <si>
    <t>Peterborough</t>
  </si>
  <si>
    <t>E0535</t>
  </si>
  <si>
    <t>E1135</t>
  </si>
  <si>
    <t>Plymouth</t>
  </si>
  <si>
    <t>E0333</t>
  </si>
  <si>
    <t>Reading</t>
  </si>
  <si>
    <t>E0334</t>
  </si>
  <si>
    <t>Slough</t>
  </si>
  <si>
    <t>E1541</t>
  </si>
  <si>
    <t>Southend-on-Sea</t>
  </si>
  <si>
    <t>E1543</t>
  </si>
  <si>
    <t>Thurrock</t>
  </si>
  <si>
    <t>E1138</t>
  </si>
  <si>
    <t>Torbay</t>
  </si>
  <si>
    <t>E0638</t>
  </si>
  <si>
    <t>Warrington</t>
  </si>
  <si>
    <t>E0335</t>
  </si>
  <si>
    <t>Windsor &amp; Maidenhead</t>
  </si>
  <si>
    <t>E0336</t>
  </si>
  <si>
    <t>Wokingham</t>
  </si>
  <si>
    <t>E1231</t>
  </si>
  <si>
    <t>E1332</t>
  </si>
  <si>
    <t>E1034</t>
  </si>
  <si>
    <t>E2435</t>
  </si>
  <si>
    <t>E0232</t>
  </si>
  <si>
    <t>E0433</t>
  </si>
  <si>
    <t>E1235</t>
  </si>
  <si>
    <t>E1739</t>
  </si>
  <si>
    <t>E2439</t>
  </si>
  <si>
    <t>E1741</t>
  </si>
  <si>
    <t>E3438</t>
  </si>
  <si>
    <t>Stoke-On-Trent</t>
  </si>
  <si>
    <t>E2332</t>
  </si>
  <si>
    <t>E0635</t>
  </si>
  <si>
    <t>E0131</t>
  </si>
  <si>
    <t>E0132</t>
  </si>
  <si>
    <t>Bristol</t>
  </si>
  <si>
    <t>E0731</t>
  </si>
  <si>
    <t>Hartlepool</t>
  </si>
  <si>
    <t>E2038</t>
  </si>
  <si>
    <t>Kingston upon Hull</t>
  </si>
  <si>
    <t>E0733</t>
  </si>
  <si>
    <t>Middlesbrough</t>
  </si>
  <si>
    <t>Stockton-on-Tees</t>
  </si>
  <si>
    <t>E0734</t>
  </si>
  <si>
    <t>E2738</t>
  </si>
  <si>
    <t>York</t>
  </si>
  <si>
    <t>E0331</t>
  </si>
  <si>
    <t>Band D council tax for local authorities from 1996-1997</t>
  </si>
  <si>
    <t>Band D council tax for local authorities from 1993-1994</t>
  </si>
  <si>
    <t>* Information excluding parish precepts not available prior to 1996-97</t>
  </si>
  <si>
    <t>Hertfordshire Police Authority</t>
  </si>
  <si>
    <t>Surrey Police Authority</t>
  </si>
  <si>
    <t>E0551</t>
  </si>
  <si>
    <t>n/a</t>
  </si>
  <si>
    <t>SE</t>
  </si>
  <si>
    <t>NW</t>
  </si>
  <si>
    <t>NE</t>
  </si>
  <si>
    <t>EM</t>
  </si>
  <si>
    <t>EE</t>
  </si>
  <si>
    <t>L</t>
  </si>
  <si>
    <t>YH</t>
  </si>
  <si>
    <t>SW</t>
  </si>
  <si>
    <t>WM</t>
  </si>
  <si>
    <t>Band D area council tax for local authorities (£)</t>
  </si>
  <si>
    <t>E code</t>
  </si>
  <si>
    <t>Local authority</t>
  </si>
  <si>
    <t>Brighton</t>
  </si>
  <si>
    <t>Hereford</t>
  </si>
  <si>
    <t>Stoke-on-Trent</t>
  </si>
  <si>
    <t>Reg</t>
  </si>
  <si>
    <t>Class</t>
  </si>
  <si>
    <t>Band D council tax increases for local authorities from 1993-1994</t>
  </si>
  <si>
    <t>Band D council tax increases for local authorities from 1996-1997</t>
  </si>
  <si>
    <t>SD</t>
  </si>
  <si>
    <t>SC</t>
  </si>
  <si>
    <t>SP</t>
  </si>
  <si>
    <t>CFA</t>
  </si>
  <si>
    <t>OLB</t>
  </si>
  <si>
    <t>MD</t>
  </si>
  <si>
    <t>UA</t>
  </si>
  <si>
    <t>ILB</t>
  </si>
  <si>
    <t>GLA</t>
  </si>
  <si>
    <t>MF</t>
  </si>
  <si>
    <t>MP</t>
  </si>
  <si>
    <t>Current</t>
  </si>
  <si>
    <t>YES</t>
  </si>
  <si>
    <t>NO</t>
  </si>
  <si>
    <t xml:space="preserve">£   </t>
  </si>
  <si>
    <t>2007-08</t>
  </si>
  <si>
    <t>E6161</t>
  </si>
  <si>
    <t>Devon &amp; Somerset Fire Authority</t>
  </si>
  <si>
    <t>% change</t>
  </si>
  <si>
    <r>
      <t xml:space="preserve">Band D council tax </t>
    </r>
    <r>
      <rPr>
        <sz val="12"/>
        <rFont val="Arial"/>
        <family val="2"/>
      </rPr>
      <t>(including parish precepts)</t>
    </r>
  </si>
  <si>
    <r>
      <t xml:space="preserve">Band D council tax </t>
    </r>
    <r>
      <rPr>
        <sz val="12"/>
        <rFont val="Arial"/>
        <family val="2"/>
      </rPr>
      <t>(excluding parish precepts)</t>
    </r>
  </si>
  <si>
    <r>
      <t>Band D area council tax</t>
    </r>
    <r>
      <rPr>
        <sz val="12"/>
        <rFont val="Arial"/>
        <family val="2"/>
      </rPr>
      <t xml:space="preserve"> (includes parish precepts)</t>
    </r>
  </si>
  <si>
    <t>England</t>
  </si>
  <si>
    <t>Greater London Assembly</t>
  </si>
  <si>
    <t>Shire counties</t>
  </si>
  <si>
    <t>Metropolitan police authorities</t>
  </si>
  <si>
    <t>Shire police authorities</t>
  </si>
  <si>
    <t>AREA</t>
  </si>
  <si>
    <t>inc PP</t>
  </si>
  <si>
    <t>LB</t>
  </si>
  <si>
    <t>Inner London boroughs (excluding GLA)</t>
  </si>
  <si>
    <t>Outer London boroughs (excluding GLA)</t>
  </si>
  <si>
    <t>London boroughs (excluding GLA)</t>
  </si>
  <si>
    <t>Inner London boroughs (including GLA)</t>
  </si>
  <si>
    <t>Outer London boroughs (including GLA)</t>
  </si>
  <si>
    <t>London boroughs (including GLA)</t>
  </si>
  <si>
    <t>Metropolitan fire and rescue authorities</t>
  </si>
  <si>
    <t>Combined fire and rescue authorities</t>
  </si>
  <si>
    <t>Complete sets of regional and class data are not readily available prior to 1997-98.</t>
  </si>
  <si>
    <t>Class:</t>
  </si>
  <si>
    <t>Inner London borough</t>
  </si>
  <si>
    <t>Outer London borough</t>
  </si>
  <si>
    <t>Metropolitan district</t>
  </si>
  <si>
    <t>Metropolitan police authority</t>
  </si>
  <si>
    <t>Metropolitan fire and rescue authority</t>
  </si>
  <si>
    <t>Unitary authority</t>
  </si>
  <si>
    <t>Shire county</t>
  </si>
  <si>
    <t>Shire district</t>
  </si>
  <si>
    <t>Shire police authority</t>
  </si>
  <si>
    <t>Combined fire and rescue authority</t>
  </si>
  <si>
    <r>
      <t>Band D average</t>
    </r>
    <r>
      <rPr>
        <sz val="12"/>
        <rFont val="Arial"/>
        <family val="2"/>
      </rPr>
      <t xml:space="preserve"> 
(includes parish precepts)</t>
    </r>
  </si>
  <si>
    <t>All authorities</t>
  </si>
  <si>
    <t>Billing authorities</t>
  </si>
  <si>
    <t>ENG</t>
  </si>
  <si>
    <t>Ints</t>
  </si>
  <si>
    <r>
      <t>Authority:</t>
    </r>
    <r>
      <rPr>
        <b/>
        <sz val="14"/>
        <rFont val="Arial"/>
        <family val="2"/>
      </rPr>
      <t xml:space="preserve">
</t>
    </r>
    <r>
      <rPr>
        <b/>
        <i/>
        <sz val="14"/>
        <rFont val="Arial"/>
        <family val="2"/>
      </rPr>
      <t xml:space="preserve"> </t>
    </r>
    <r>
      <rPr>
        <i/>
        <sz val="12"/>
        <color indexed="10"/>
        <rFont val="Arial"/>
        <family val="2"/>
      </rPr>
      <t>(select from list below):</t>
    </r>
  </si>
  <si>
    <t>Information excluding parish precepts not readily available prior to 1996-97</t>
  </si>
  <si>
    <t>Metropolitan districts (excluding major precepting authorities)</t>
  </si>
  <si>
    <t>Unitary authorities  (excluding major precepting authorities)</t>
  </si>
  <si>
    <t>Shire districts (excluding major precepting authorities)</t>
  </si>
  <si>
    <t>Metropolitan districts (including major precepting authorities)</t>
  </si>
  <si>
    <t>Unitary authorities  (including major precepting authorities)</t>
  </si>
  <si>
    <t>Shire districts (including major precepting authorities)</t>
  </si>
  <si>
    <t>Figures that "include major precepting authorities", or "include the GLA", are equivalent to Band D area council tax.</t>
  </si>
  <si>
    <t>2008-09</t>
  </si>
  <si>
    <t>Please select an authority from list</t>
  </si>
  <si>
    <t>England excluding parishes</t>
  </si>
  <si>
    <t>2009-10</t>
  </si>
  <si>
    <t>E0202</t>
  </si>
  <si>
    <t>Bedford UA</t>
  </si>
  <si>
    <t>E0203</t>
  </si>
  <si>
    <t>Cheshire East UA</t>
  </si>
  <si>
    <t>E0603</t>
  </si>
  <si>
    <t>E0604</t>
  </si>
  <si>
    <t>Cheshire West and Chester UA</t>
  </si>
  <si>
    <t>E0801</t>
  </si>
  <si>
    <t>Cornwall UA</t>
  </si>
  <si>
    <t>E2901</t>
  </si>
  <si>
    <t>E1302</t>
  </si>
  <si>
    <t>Durham UA</t>
  </si>
  <si>
    <t>Northumberland UA</t>
  </si>
  <si>
    <t>Central Bedfordshire UA</t>
  </si>
  <si>
    <t>E3202</t>
  </si>
  <si>
    <t>Shropshire UA</t>
  </si>
  <si>
    <t>E3902</t>
  </si>
  <si>
    <t>Wiltshire UA</t>
  </si>
  <si>
    <t>_</t>
  </si>
  <si>
    <t>*</t>
  </si>
  <si>
    <t>* There is a break in time series between 2008-09 and 2009-10 for unitary authorities, shire districts and counties due to re-structuring.</t>
  </si>
  <si>
    <t>* There is a break in time series for some authorities between 2008-09 and 2009-10 due to re-structuring.</t>
  </si>
  <si>
    <t>2010-11</t>
  </si>
  <si>
    <t>2011-12</t>
  </si>
  <si>
    <t>2012-13</t>
  </si>
  <si>
    <t>1999-00</t>
  </si>
  <si>
    <t>2013-14</t>
  </si>
  <si>
    <r>
      <t xml:space="preserve">Class:
</t>
    </r>
    <r>
      <rPr>
        <b/>
        <i/>
        <sz val="14"/>
        <rFont val="Arial"/>
        <family val="2"/>
      </rPr>
      <t xml:space="preserve"> </t>
    </r>
    <r>
      <rPr>
        <i/>
        <sz val="12"/>
        <color indexed="10"/>
        <rFont val="Arial"/>
        <family val="2"/>
      </rPr>
      <t>(select from list below):</t>
    </r>
  </si>
  <si>
    <t>2014-15</t>
  </si>
  <si>
    <t>Police and Crime Commissioners</t>
  </si>
  <si>
    <t>PCC</t>
  </si>
  <si>
    <t>Police and Crime Commissioners (excluding Met Police)</t>
  </si>
  <si>
    <t>Police and Crime Commissioner</t>
  </si>
  <si>
    <t>E7050</t>
  </si>
  <si>
    <t>E7002</t>
  </si>
  <si>
    <t>E7005</t>
  </si>
  <si>
    <t>E7007</t>
  </si>
  <si>
    <t>E7009</t>
  </si>
  <si>
    <t>E7010</t>
  </si>
  <si>
    <t>E7051</t>
  </si>
  <si>
    <t>E7012</t>
  </si>
  <si>
    <t>E7013</t>
  </si>
  <si>
    <t>E7016</t>
  </si>
  <si>
    <t>E7042</t>
  </si>
  <si>
    <t>E7052</t>
  </si>
  <si>
    <t>E7020</t>
  </si>
  <si>
    <t>E7022</t>
  </si>
  <si>
    <t>E7023</t>
  </si>
  <si>
    <t>E7024</t>
  </si>
  <si>
    <t>E7025</t>
  </si>
  <si>
    <t>E7043</t>
  </si>
  <si>
    <t>E7026</t>
  </si>
  <si>
    <t>E7027</t>
  </si>
  <si>
    <t>E7028</t>
  </si>
  <si>
    <t>E7045</t>
  </si>
  <si>
    <t>E7030</t>
  </si>
  <si>
    <t>E7044</t>
  </si>
  <si>
    <t>E7034</t>
  </si>
  <si>
    <t>E7035</t>
  </si>
  <si>
    <t>E7053</t>
  </si>
  <si>
    <t>E7054</t>
  </si>
  <si>
    <t>E7037</t>
  </si>
  <si>
    <t>E7055</t>
  </si>
  <si>
    <t>E7046</t>
  </si>
  <si>
    <t>E7039</t>
  </si>
  <si>
    <t>E7006</t>
  </si>
  <si>
    <t>E7015</t>
  </si>
  <si>
    <t>E7019</t>
  </si>
  <si>
    <t>E7036</t>
  </si>
  <si>
    <t>E7047</t>
  </si>
  <si>
    <t>2015-16</t>
  </si>
  <si>
    <t>Lon incl</t>
  </si>
  <si>
    <t>Eng excl</t>
  </si>
  <si>
    <t>ILB ex GLA</t>
  </si>
  <si>
    <t>OLB ex GLA</t>
  </si>
  <si>
    <t>Lon ex GLA</t>
  </si>
  <si>
    <t>MD ex MPAs</t>
  </si>
  <si>
    <t>UA ex MPAs</t>
  </si>
  <si>
    <t>SD ex MPAs</t>
  </si>
  <si>
    <t>PCC ex Met</t>
  </si>
  <si>
    <t>2016-17</t>
  </si>
  <si>
    <t>(a)</t>
  </si>
  <si>
    <t>E6162</t>
  </si>
  <si>
    <t>Dorset and Wiltshire Fire and Rescue Authority</t>
  </si>
  <si>
    <t>2017-18</t>
  </si>
  <si>
    <t>2017-2018</t>
  </si>
  <si>
    <t>2016-2017</t>
  </si>
  <si>
    <t>2018-19</t>
  </si>
  <si>
    <t>E6349</t>
  </si>
  <si>
    <t>E6356</t>
  </si>
  <si>
    <t>Cambridgeshire and Peterborough Combined Authority</t>
  </si>
  <si>
    <t>CA</t>
  </si>
  <si>
    <t>Liverpool City Region Combined Authority</t>
  </si>
  <si>
    <t>Tees Valley Combined Authority</t>
  </si>
  <si>
    <t>E6355</t>
  </si>
  <si>
    <t>West Midlands Combined Authority</t>
  </si>
  <si>
    <t>E6346</t>
  </si>
  <si>
    <t>Essex Police</t>
  </si>
  <si>
    <t>Essex PCC-Fire</t>
  </si>
  <si>
    <t>Greater Manchester Combined Authority - General Functions</t>
  </si>
  <si>
    <t>Greater Manchester Combined Authority - Police</t>
  </si>
  <si>
    <t>Combined Authorities</t>
  </si>
  <si>
    <t>a</t>
  </si>
  <si>
    <t>b</t>
  </si>
  <si>
    <t>**</t>
  </si>
  <si>
    <t xml:space="preserve">** There is a break in time series between 2017-18 and 2018-19 due to the formation of 5 combined authorities. 2018-19 figures exclude Greater Manchester Fire and Rescue as this is now part of the Greater Manchester Combined Authority's general functions. </t>
  </si>
  <si>
    <t>Please see summary tab for footnotes</t>
  </si>
  <si>
    <t xml:space="preserve">** There is a break in time series for some authorities between 2017-18 and 2018-19 due to the formation of 5 combined authorities. </t>
  </si>
  <si>
    <r>
      <t>Essex</t>
    </r>
    <r>
      <rPr>
        <sz val="10"/>
        <color theme="0"/>
        <rFont val="Arial"/>
        <family val="2"/>
      </rPr>
      <t xml:space="preserve"> </t>
    </r>
    <r>
      <rPr>
        <sz val="10"/>
        <color theme="1"/>
        <rFont val="Arial"/>
        <family val="2"/>
      </rPr>
      <t xml:space="preserve">Police </t>
    </r>
  </si>
  <si>
    <r>
      <t>Essex</t>
    </r>
    <r>
      <rPr>
        <sz val="10"/>
        <color theme="0"/>
        <rFont val="Arial"/>
        <family val="2"/>
      </rPr>
      <t xml:space="preserve"> </t>
    </r>
    <r>
      <rPr>
        <sz val="10"/>
        <rFont val="Arial"/>
        <family val="2"/>
      </rPr>
      <t xml:space="preserve">Police </t>
    </r>
  </si>
  <si>
    <r>
      <t xml:space="preserve">Essex </t>
    </r>
    <r>
      <rPr>
        <sz val="10"/>
        <color theme="1"/>
        <rFont val="Arial"/>
        <family val="2"/>
      </rPr>
      <t>Police</t>
    </r>
  </si>
  <si>
    <t>***</t>
  </si>
  <si>
    <t>2019-20</t>
  </si>
  <si>
    <t>Folkestone &amp; Hythe</t>
  </si>
  <si>
    <t>E1204</t>
  </si>
  <si>
    <t>Bournemouth, Christchurch &amp; Poole</t>
  </si>
  <si>
    <t>E1203</t>
  </si>
  <si>
    <t>Dorset Council</t>
  </si>
  <si>
    <t>East Suffolk</t>
  </si>
  <si>
    <t>E3538</t>
  </si>
  <si>
    <t>Somerset West &amp; Taunton</t>
  </si>
  <si>
    <t>E3336</t>
  </si>
  <si>
    <t>West Suffolk</t>
  </si>
  <si>
    <t>E3539</t>
  </si>
  <si>
    <t>North Yorkshire PCC-FRA</t>
  </si>
  <si>
    <t>Staffordshire PCC-FRA</t>
  </si>
  <si>
    <t>Northamptonshire PCC-FRA</t>
  </si>
  <si>
    <t>E6128</t>
  </si>
  <si>
    <t>Sheffield City Region Combined Authority</t>
  </si>
  <si>
    <t>E6350</t>
  </si>
  <si>
    <t xml:space="preserve">Somerset West &amp; Taunton </t>
  </si>
  <si>
    <t xml:space="preserve">Folkestone &amp; Hythe </t>
  </si>
  <si>
    <t xml:space="preserve">CLASS BREAKDOWN </t>
  </si>
  <si>
    <t>ONS Code</t>
  </si>
  <si>
    <t>E07000223</t>
  </si>
  <si>
    <t>E07000026</t>
  </si>
  <si>
    <t>E07000032</t>
  </si>
  <si>
    <t>E07000224</t>
  </si>
  <si>
    <t>E07000170</t>
  </si>
  <si>
    <t>E07000105</t>
  </si>
  <si>
    <t>E23000036</t>
  </si>
  <si>
    <t>E31000001</t>
  </si>
  <si>
    <t>E07000200</t>
  </si>
  <si>
    <t>E09000002</t>
  </si>
  <si>
    <t>E09000003</t>
  </si>
  <si>
    <t>E08000016</t>
  </si>
  <si>
    <t>E07000027</t>
  </si>
  <si>
    <t>E07000066</t>
  </si>
  <si>
    <t>E07000084</t>
  </si>
  <si>
    <t>E07000171</t>
  </si>
  <si>
    <t>E06000022</t>
  </si>
  <si>
    <t>E06000055</t>
  </si>
  <si>
    <t>E31000002</t>
  </si>
  <si>
    <t>E23000026</t>
  </si>
  <si>
    <t>E31000003</t>
  </si>
  <si>
    <t>E09000004</t>
  </si>
  <si>
    <t>E08000025</t>
  </si>
  <si>
    <t>E07000129</t>
  </si>
  <si>
    <t>E06000008</t>
  </si>
  <si>
    <t>E06000009</t>
  </si>
  <si>
    <t>E07000033</t>
  </si>
  <si>
    <t>E08000001</t>
  </si>
  <si>
    <t>E06000058</t>
  </si>
  <si>
    <t>E06000036</t>
  </si>
  <si>
    <t>E08000032</t>
  </si>
  <si>
    <t>E07000067</t>
  </si>
  <si>
    <t>E07000143</t>
  </si>
  <si>
    <t>E09000005</t>
  </si>
  <si>
    <t>E07000068</t>
  </si>
  <si>
    <t>E06000043</t>
  </si>
  <si>
    <t>E06000023</t>
  </si>
  <si>
    <t>E07000144</t>
  </si>
  <si>
    <t>E09000006</t>
  </si>
  <si>
    <t>E07000234</t>
  </si>
  <si>
    <t>E07000095</t>
  </si>
  <si>
    <t>E07000172</t>
  </si>
  <si>
    <t>E31000004</t>
  </si>
  <si>
    <t>E07000117</t>
  </si>
  <si>
    <t>E08000002</t>
  </si>
  <si>
    <t>E08000033</t>
  </si>
  <si>
    <t>E07000008</t>
  </si>
  <si>
    <t>E31000005</t>
  </si>
  <si>
    <t>E23000023</t>
  </si>
  <si>
    <t>E47000008</t>
  </si>
  <si>
    <t>E09000007</t>
  </si>
  <si>
    <t>E07000192</t>
  </si>
  <si>
    <t>E07000106</t>
  </si>
  <si>
    <t>E07000028</t>
  </si>
  <si>
    <t>E07000069</t>
  </si>
  <si>
    <t>E06000056</t>
  </si>
  <si>
    <t>E07000130</t>
  </si>
  <si>
    <t>E07000070</t>
  </si>
  <si>
    <t>E07000078</t>
  </si>
  <si>
    <t>E07000177</t>
  </si>
  <si>
    <t>E31000006</t>
  </si>
  <si>
    <t>E06000049</t>
  </si>
  <si>
    <t>E23000006</t>
  </si>
  <si>
    <t>E06000050</t>
  </si>
  <si>
    <t>E07000034</t>
  </si>
  <si>
    <t>E07000225</t>
  </si>
  <si>
    <t>E07000118</t>
  </si>
  <si>
    <t>E09000001</t>
  </si>
  <si>
    <t>E06000018</t>
  </si>
  <si>
    <t>E31000007</t>
  </si>
  <si>
    <t>E23000013</t>
  </si>
  <si>
    <t>E07000071</t>
  </si>
  <si>
    <t>E07000029</t>
  </si>
  <si>
    <t>E07000150</t>
  </si>
  <si>
    <t>E06000052</t>
  </si>
  <si>
    <t>E07000079</t>
  </si>
  <si>
    <t>E08000026</t>
  </si>
  <si>
    <t>E07000163</t>
  </si>
  <si>
    <t>E07000226</t>
  </si>
  <si>
    <t>E09000008</t>
  </si>
  <si>
    <t>E23000002</t>
  </si>
  <si>
    <t>E07000096</t>
  </si>
  <si>
    <t>E06000005</t>
  </si>
  <si>
    <t>E07000107</t>
  </si>
  <si>
    <t>E07000151</t>
  </si>
  <si>
    <t>E06000015</t>
  </si>
  <si>
    <t>E31000010</t>
  </si>
  <si>
    <t>E07000035</t>
  </si>
  <si>
    <t>E23000018</t>
  </si>
  <si>
    <t>E23000035</t>
  </si>
  <si>
    <t>E31000011</t>
  </si>
  <si>
    <t>E08000017</t>
  </si>
  <si>
    <t>E06000059</t>
  </si>
  <si>
    <t>E31000047</t>
  </si>
  <si>
    <t>E23000039</t>
  </si>
  <si>
    <t>E07000108</t>
  </si>
  <si>
    <t>E08000027</t>
  </si>
  <si>
    <t>E31000013</t>
  </si>
  <si>
    <t>E23000008</t>
  </si>
  <si>
    <t>E09000009</t>
  </si>
  <si>
    <t>E07000009</t>
  </si>
  <si>
    <t>E07000040</t>
  </si>
  <si>
    <t>E07000085</t>
  </si>
  <si>
    <t>E07000242</t>
  </si>
  <si>
    <t>E07000137</t>
  </si>
  <si>
    <t>E07000152</t>
  </si>
  <si>
    <t>E06000011</t>
  </si>
  <si>
    <t>E07000193</t>
  </si>
  <si>
    <t>E07000244</t>
  </si>
  <si>
    <t>E31000014</t>
  </si>
  <si>
    <t>E07000061</t>
  </si>
  <si>
    <t>E07000086</t>
  </si>
  <si>
    <t>E07000030</t>
  </si>
  <si>
    <t>E07000207</t>
  </si>
  <si>
    <t>E09000010</t>
  </si>
  <si>
    <t>E07000072</t>
  </si>
  <si>
    <t>E07000208</t>
  </si>
  <si>
    <t>E07000036</t>
  </si>
  <si>
    <t>E31000015</t>
  </si>
  <si>
    <t>E23000028</t>
  </si>
  <si>
    <t>E07000041</t>
  </si>
  <si>
    <t>E07000087</t>
  </si>
  <si>
    <t>E07000010</t>
  </si>
  <si>
    <t>E07000112</t>
  </si>
  <si>
    <t>E07000080</t>
  </si>
  <si>
    <t>E07000119</t>
  </si>
  <si>
    <t>E08000037</t>
  </si>
  <si>
    <t>E07000173</t>
  </si>
  <si>
    <t>E07000081</t>
  </si>
  <si>
    <t>E23000037</t>
  </si>
  <si>
    <t>E07000088</t>
  </si>
  <si>
    <t>E07000109</t>
  </si>
  <si>
    <t>E07000145</t>
  </si>
  <si>
    <t>E23000005</t>
  </si>
  <si>
    <t>E09000011</t>
  </si>
  <si>
    <t>E07000209</t>
  </si>
  <si>
    <t>E09000012</t>
  </si>
  <si>
    <t>E06000006</t>
  </si>
  <si>
    <t>E07000164</t>
  </si>
  <si>
    <t>E09000013</t>
  </si>
  <si>
    <t>E31000017</t>
  </si>
  <si>
    <t>E23000030</t>
  </si>
  <si>
    <t>E07000131</t>
  </si>
  <si>
    <t>E09000014</t>
  </si>
  <si>
    <t>E07000073</t>
  </si>
  <si>
    <t>E07000165</t>
  </si>
  <si>
    <t>E09000015</t>
  </si>
  <si>
    <t>E07000089</t>
  </si>
  <si>
    <t>E06000001</t>
  </si>
  <si>
    <t>E07000062</t>
  </si>
  <si>
    <t>E07000090</t>
  </si>
  <si>
    <t>E09000016</t>
  </si>
  <si>
    <t>E31000018</t>
  </si>
  <si>
    <t>E23000027</t>
  </si>
  <si>
    <t>E07000098</t>
  </si>
  <si>
    <t>E07000037</t>
  </si>
  <si>
    <t>E09000017</t>
  </si>
  <si>
    <t>E07000132</t>
  </si>
  <si>
    <t>E07000227</t>
  </si>
  <si>
    <t>E09000018</t>
  </si>
  <si>
    <t>E31000020</t>
  </si>
  <si>
    <t>E23000012</t>
  </si>
  <si>
    <t>E07000011</t>
  </si>
  <si>
    <t>E07000120</t>
  </si>
  <si>
    <t>E07000202</t>
  </si>
  <si>
    <t>E06000046</t>
  </si>
  <si>
    <t>E06000053</t>
  </si>
  <si>
    <t>E09000019</t>
  </si>
  <si>
    <t>E09000020</t>
  </si>
  <si>
    <t>E31000022</t>
  </si>
  <si>
    <t>E23000032</t>
  </si>
  <si>
    <t>E07000153</t>
  </si>
  <si>
    <t>E07000146</t>
  </si>
  <si>
    <t>E06000010</t>
  </si>
  <si>
    <t>E09000021</t>
  </si>
  <si>
    <t>E08000034</t>
  </si>
  <si>
    <t>E08000011</t>
  </si>
  <si>
    <t>E09000022</t>
  </si>
  <si>
    <t>E31000023</t>
  </si>
  <si>
    <t>E23000003</t>
  </si>
  <si>
    <t>E07000121</t>
  </si>
  <si>
    <t>E08000035</t>
  </si>
  <si>
    <t>E06000016</t>
  </si>
  <si>
    <t>E31000024</t>
  </si>
  <si>
    <t>E23000021</t>
  </si>
  <si>
    <t>E07000063</t>
  </si>
  <si>
    <t>E09000023</t>
  </si>
  <si>
    <t>E07000194</t>
  </si>
  <si>
    <t>E07000138</t>
  </si>
  <si>
    <t>E23000020</t>
  </si>
  <si>
    <t>E08000012</t>
  </si>
  <si>
    <t>E47000004</t>
  </si>
  <si>
    <t>E06000032</t>
  </si>
  <si>
    <t>E07000110</t>
  </si>
  <si>
    <t>E07000074</t>
  </si>
  <si>
    <t>E07000235</t>
  </si>
  <si>
    <t>E08000003</t>
  </si>
  <si>
    <t>E07000174</t>
  </si>
  <si>
    <t>E07000133</t>
  </si>
  <si>
    <t>E07000187</t>
  </si>
  <si>
    <t>E31000041</t>
  </si>
  <si>
    <t>E23000004</t>
  </si>
  <si>
    <t>E09000024</t>
  </si>
  <si>
    <t>E07000042</t>
  </si>
  <si>
    <t>E07000203</t>
  </si>
  <si>
    <t>E07000228</t>
  </si>
  <si>
    <t>E06000002</t>
  </si>
  <si>
    <t>E06000042</t>
  </si>
  <si>
    <t>E07000210</t>
  </si>
  <si>
    <t>E07000091</t>
  </si>
  <si>
    <t>E07000175</t>
  </si>
  <si>
    <t>E08000021</t>
  </si>
  <si>
    <t>E07000195</t>
  </si>
  <si>
    <t>E09000025</t>
  </si>
  <si>
    <t>E23000024</t>
  </si>
  <si>
    <t>E07000043</t>
  </si>
  <si>
    <t>E07000038</t>
  </si>
  <si>
    <t>E06000012</t>
  </si>
  <si>
    <t>E07000099</t>
  </si>
  <si>
    <t>E07000139</t>
  </si>
  <si>
    <t>E06000013</t>
  </si>
  <si>
    <t>E07000147</t>
  </si>
  <si>
    <t>E06000024</t>
  </si>
  <si>
    <t>E08000022</t>
  </si>
  <si>
    <t>E07000218</t>
  </si>
  <si>
    <t>E07000134</t>
  </si>
  <si>
    <t>E31000027</t>
  </si>
  <si>
    <t>E23000009</t>
  </si>
  <si>
    <t>E07000154</t>
  </si>
  <si>
    <t>E31000028</t>
  </si>
  <si>
    <t>E23000022</t>
  </si>
  <si>
    <t>E06000057</t>
  </si>
  <si>
    <t>E23000007</t>
  </si>
  <si>
    <t>E07000148</t>
  </si>
  <si>
    <t>E31000030</t>
  </si>
  <si>
    <t>E23000019</t>
  </si>
  <si>
    <t>E07000219</t>
  </si>
  <si>
    <t>E07000135</t>
  </si>
  <si>
    <t>E08000004</t>
  </si>
  <si>
    <t>E07000178</t>
  </si>
  <si>
    <t>E07000122</t>
  </si>
  <si>
    <t>E06000031</t>
  </si>
  <si>
    <t>E06000026</t>
  </si>
  <si>
    <t>E06000044</t>
  </si>
  <si>
    <t>E07000123</t>
  </si>
  <si>
    <t>E06000038</t>
  </si>
  <si>
    <t>E09000026</t>
  </si>
  <si>
    <t>E06000003</t>
  </si>
  <si>
    <t>E07000236</t>
  </si>
  <si>
    <t>E07000211</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</si>
  <si>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</si>
  <si>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</si>
  <si>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</si>
  <si>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</si>
  <si>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</si>
  <si>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</si>
  <si>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</si>
  <si>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</si>
  <si>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</si>
  <si>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</si>
  <si>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</si>
  <si>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</si>
  <si>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</si>
  <si>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</si>
  <si>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</si>
  <si>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</si>
  <si>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</si>
  <si>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E07000188</t>
  </si>
  <si>
    <t>E08000014</t>
  </si>
  <si>
    <t>E07000169</t>
  </si>
  <si>
    <t>E07000111</t>
  </si>
  <si>
    <t>E08000019</t>
  </si>
  <si>
    <t>E47000002</t>
  </si>
  <si>
    <t>E06000051</t>
  </si>
  <si>
    <t>E31000032</t>
  </si>
  <si>
    <t>E06000039</t>
  </si>
  <si>
    <t>E08000029</t>
  </si>
  <si>
    <t>E07000246</t>
  </si>
  <si>
    <t>E07000012</t>
  </si>
  <si>
    <t>E07000039</t>
  </si>
  <si>
    <t>E06000025</t>
  </si>
  <si>
    <t>E07000044</t>
  </si>
  <si>
    <t>E07000140</t>
  </si>
  <si>
    <t>E07000141</t>
  </si>
  <si>
    <t>E07000031</t>
  </si>
  <si>
    <t>E07000149</t>
  </si>
  <si>
    <t>E07000155</t>
  </si>
  <si>
    <t>E07000179</t>
  </si>
  <si>
    <t>E07000126</t>
  </si>
  <si>
    <t>E07000189</t>
  </si>
  <si>
    <t>E07000196</t>
  </si>
  <si>
    <t>E08000023</t>
  </si>
  <si>
    <t>E31000042</t>
  </si>
  <si>
    <t>E23000011</t>
  </si>
  <si>
    <t>E06000045</t>
  </si>
  <si>
    <t>E06000033</t>
  </si>
  <si>
    <t>E09000028</t>
  </si>
  <si>
    <t>E07000213</t>
  </si>
  <si>
    <t>E07000240</t>
  </si>
  <si>
    <t>E08000013</t>
  </si>
  <si>
    <t>E07000197</t>
  </si>
  <si>
    <t>E31000033</t>
  </si>
  <si>
    <t>E07000198</t>
  </si>
  <si>
    <t>E23000015</t>
  </si>
  <si>
    <t>E07000243</t>
  </si>
  <si>
    <t>E08000007</t>
  </si>
  <si>
    <t>E06000004</t>
  </si>
  <si>
    <t>E06000021</t>
  </si>
  <si>
    <t>E07000221</t>
  </si>
  <si>
    <t>E07000082</t>
  </si>
  <si>
    <t>E23000025</t>
  </si>
  <si>
    <t>E08000024</t>
  </si>
  <si>
    <t>E07000214</t>
  </si>
  <si>
    <t>E23000031</t>
  </si>
  <si>
    <t>E23000033</t>
  </si>
  <si>
    <t>E09000029</t>
  </si>
  <si>
    <t>E07000113</t>
  </si>
  <si>
    <t>E06000030</t>
  </si>
  <si>
    <t>E08000008</t>
  </si>
  <si>
    <t>E07000199</t>
  </si>
  <si>
    <t>E07000215</t>
  </si>
  <si>
    <t>E47000006</t>
  </si>
  <si>
    <t>E07000045</t>
  </si>
  <si>
    <t>E06000020</t>
  </si>
  <si>
    <t>E07000076</t>
  </si>
  <si>
    <t>E07000093</t>
  </si>
  <si>
    <t>E07000083</t>
  </si>
  <si>
    <t>E23000029</t>
  </si>
  <si>
    <t>E07000114</t>
  </si>
  <si>
    <t>E06000035</t>
  </si>
  <si>
    <t>E07000102</t>
  </si>
  <si>
    <t>E06000034</t>
  </si>
  <si>
    <t>E07000115</t>
  </si>
  <si>
    <t>E06000027</t>
  </si>
  <si>
    <t>E07000046</t>
  </si>
  <si>
    <t>E09000030</t>
  </si>
  <si>
    <t>E08000009</t>
  </si>
  <si>
    <t>E07000116</t>
  </si>
  <si>
    <t>E31000043</t>
  </si>
  <si>
    <t>E07000077</t>
  </si>
  <si>
    <t>E07000180</t>
  </si>
  <si>
    <t>E08000036</t>
  </si>
  <si>
    <t>E08000030</t>
  </si>
  <si>
    <t>E09000031</t>
  </si>
  <si>
    <t>E09000032</t>
  </si>
  <si>
    <t>E07000222</t>
  </si>
  <si>
    <t>E23000017</t>
  </si>
  <si>
    <t>E07000103</t>
  </si>
  <si>
    <t>E07000216</t>
  </si>
  <si>
    <t>E07000065</t>
  </si>
  <si>
    <t>E07000156</t>
  </si>
  <si>
    <t>E07000241</t>
  </si>
  <si>
    <t>E06000037</t>
  </si>
  <si>
    <t>E07000047</t>
  </si>
  <si>
    <t>E07000127</t>
  </si>
  <si>
    <t>E07000142</t>
  </si>
  <si>
    <t>E23000016</t>
  </si>
  <si>
    <t>E31000044</t>
  </si>
  <si>
    <t>E23000014</t>
  </si>
  <si>
    <t>E47000007</t>
  </si>
  <si>
    <t>E07000181</t>
  </si>
  <si>
    <t>E07000245</t>
  </si>
  <si>
    <t>E31000045</t>
  </si>
  <si>
    <t>E23000010</t>
  </si>
  <si>
    <t>E08000010</t>
  </si>
  <si>
    <t>E06000054</t>
  </si>
  <si>
    <t>E23000038</t>
  </si>
  <si>
    <t>E07000094</t>
  </si>
  <si>
    <t>E06000040</t>
  </si>
  <si>
    <t>E08000015</t>
  </si>
  <si>
    <t>E07000217</t>
  </si>
  <si>
    <t>E06000041</t>
  </si>
  <si>
    <t>E08000031</t>
  </si>
  <si>
    <t>E07000237</t>
  </si>
  <si>
    <t>E07000229</t>
  </si>
  <si>
    <t>E07000238</t>
  </si>
  <si>
    <t>E07000128</t>
  </si>
  <si>
    <t>E07000239</t>
  </si>
  <si>
    <t>E06000014</t>
  </si>
  <si>
    <t>2020-21</t>
  </si>
  <si>
    <t>E07000157</t>
  </si>
  <si>
    <t>E07000002</t>
  </si>
  <si>
    <t>E07000158</t>
  </si>
  <si>
    <t>E07000159</t>
  </si>
  <si>
    <t>E07000182</t>
  </si>
  <si>
    <t>E07000019</t>
  </si>
  <si>
    <t>E07000020</t>
  </si>
  <si>
    <t>E07000160</t>
  </si>
  <si>
    <t>E07000013</t>
  </si>
  <si>
    <t>E07000054</t>
  </si>
  <si>
    <t>E07000048</t>
  </si>
  <si>
    <t>E07000014</t>
  </si>
  <si>
    <t>E07000055</t>
  </si>
  <si>
    <t>E07000056</t>
  </si>
  <si>
    <t>E07000057</t>
  </si>
  <si>
    <t>E07000049</t>
  </si>
  <si>
    <t>E07000016</t>
  </si>
  <si>
    <t>E07000201</t>
  </si>
  <si>
    <t>E07000230</t>
  </si>
  <si>
    <t>E07000021</t>
  </si>
  <si>
    <t>E07000017</t>
  </si>
  <si>
    <t>E07000001</t>
  </si>
  <si>
    <t>E07000022</t>
  </si>
  <si>
    <t>E07000050</t>
  </si>
  <si>
    <t>E07000183</t>
  </si>
  <si>
    <t>E07000231</t>
  </si>
  <si>
    <t>E07000184</t>
  </si>
  <si>
    <t>E07000023</t>
  </si>
  <si>
    <t>E07000051</t>
  </si>
  <si>
    <t>E07000024</t>
  </si>
  <si>
    <t>E07000232</t>
  </si>
  <si>
    <t>E07000058</t>
  </si>
  <si>
    <t>E07000003</t>
  </si>
  <si>
    <t>E07000186</t>
  </si>
  <si>
    <t>E07000204</t>
  </si>
  <si>
    <t>E07000205</t>
  </si>
  <si>
    <t>E07000190</t>
  </si>
  <si>
    <t>E07000059</t>
  </si>
  <si>
    <t>E07000161</t>
  </si>
  <si>
    <t>E07000018</t>
  </si>
  <si>
    <t>E07000162</t>
  </si>
  <si>
    <t>E07000206</t>
  </si>
  <si>
    <t>E07000060</t>
  </si>
  <si>
    <t>E07000052</t>
  </si>
  <si>
    <t>E07000191</t>
  </si>
  <si>
    <t>E07000233</t>
  </si>
  <si>
    <t>E09000033</t>
  </si>
  <si>
    <t>E10000002</t>
  </si>
  <si>
    <t>E10000003</t>
  </si>
  <si>
    <t>E10000006</t>
  </si>
  <si>
    <t>E10000007</t>
  </si>
  <si>
    <t>E10000008</t>
  </si>
  <si>
    <t>E10000011</t>
  </si>
  <si>
    <t>E10000012</t>
  </si>
  <si>
    <t>E10000013</t>
  </si>
  <si>
    <t>E10000014</t>
  </si>
  <si>
    <t>E10000015</t>
  </si>
  <si>
    <t>E10000016</t>
  </si>
  <si>
    <t>E10000017</t>
  </si>
  <si>
    <t>E10000018</t>
  </si>
  <si>
    <t>E10000019</t>
  </si>
  <si>
    <t>E10000020</t>
  </si>
  <si>
    <t>E10000021</t>
  </si>
  <si>
    <t>E10000023</t>
  </si>
  <si>
    <t>E10000024</t>
  </si>
  <si>
    <t>E10000025</t>
  </si>
  <si>
    <t>E10000027</t>
  </si>
  <si>
    <t>E10000028</t>
  </si>
  <si>
    <t>E10000029</t>
  </si>
  <si>
    <t>E10000030</t>
  </si>
  <si>
    <t>E10000031</t>
  </si>
  <si>
    <t>E10000032</t>
  </si>
  <si>
    <t>E10000034</t>
  </si>
  <si>
    <t>E07000136</t>
  </si>
  <si>
    <t>E06000047</t>
  </si>
  <si>
    <t>E06000019</t>
  </si>
  <si>
    <t>E31000038</t>
  </si>
  <si>
    <t>E31000012</t>
  </si>
  <si>
    <t>E10000001</t>
  </si>
  <si>
    <t>E10000004</t>
  </si>
  <si>
    <t>E10000005</t>
  </si>
  <si>
    <t>E10000009</t>
  </si>
  <si>
    <t>E10000033</t>
  </si>
  <si>
    <t>E10000026</t>
  </si>
  <si>
    <t>E10000022</t>
  </si>
  <si>
    <t>E06000028</t>
  </si>
  <si>
    <t>E06000029</t>
  </si>
  <si>
    <t>E0402</t>
  </si>
  <si>
    <t>Buckinghamshire UA</t>
  </si>
  <si>
    <t>E06000060</t>
  </si>
  <si>
    <t>E07000005</t>
  </si>
  <si>
    <t>E07000004</t>
  </si>
  <si>
    <t>E07000007</t>
  </si>
  <si>
    <t>E07000006</t>
  </si>
  <si>
    <t>E07000053</t>
  </si>
  <si>
    <t>E31000040</t>
  </si>
  <si>
    <t>North of Tyne Mayoral Combined Authority</t>
  </si>
  <si>
    <t>E6358</t>
  </si>
  <si>
    <t>E47000011</t>
  </si>
  <si>
    <t>Eng</t>
  </si>
  <si>
    <t>..</t>
  </si>
  <si>
    <t>E06000007</t>
  </si>
  <si>
    <t>E12000007</t>
  </si>
  <si>
    <t>(a) R</t>
  </si>
  <si>
    <t>(b)</t>
  </si>
  <si>
    <t xml:space="preserve">(b) </t>
  </si>
  <si>
    <t>(b) 2018-19 and 2019-20 figures are not directly comparable for Northamptonshire due to the transfer of fire and rescue responsiblities to Northamptonshire PCC-FRA from 1 April 2019</t>
  </si>
  <si>
    <t>Band D council tax figures 1993-94 to 2021-22</t>
  </si>
  <si>
    <t>2021-22</t>
  </si>
  <si>
    <t>E6163</t>
  </si>
  <si>
    <t>Hampshire and Isle of Wight Fire and Rescue Authority</t>
  </si>
  <si>
    <t>North Northamptonshire</t>
  </si>
  <si>
    <t>E2801</t>
  </si>
  <si>
    <t>West Northamptonshire</t>
  </si>
  <si>
    <t>E2802</t>
  </si>
  <si>
    <t>E31000048</t>
  </si>
  <si>
    <t>E06000061</t>
  </si>
  <si>
    <t>E06000062</t>
  </si>
  <si>
    <t>(c) R</t>
  </si>
  <si>
    <t xml:space="preserve">(d) Data for 2018-19 and 2019-20 has been suppressed due to outstanding validation issues </t>
  </si>
  <si>
    <t>(a)(d) R</t>
  </si>
  <si>
    <t>(e) R</t>
  </si>
  <si>
    <t>(c) Data between 2010-11 and 2018-19 has been revised</t>
  </si>
  <si>
    <t>(a) Data for 2020-21 has been revised</t>
  </si>
  <si>
    <t xml:space="preserve">(c) Data between 2010-11 and 2019-20 has been revised </t>
  </si>
  <si>
    <t>(d) R</t>
  </si>
  <si>
    <t xml:space="preserve">(e) Data between 2010-11 and 2020-21 has been revised </t>
  </si>
  <si>
    <t>(f)</t>
  </si>
  <si>
    <t xml:space="preserve">(d) </t>
  </si>
  <si>
    <t>(d)</t>
  </si>
  <si>
    <t>(d) Data between 2018-19 and 2020-21 has been suppressed due to outstanding validation issues</t>
  </si>
  <si>
    <t>(e) Data between 2010-11 and 2020-21 has been revised</t>
  </si>
  <si>
    <t>(f) 2020-21 and 2021-22 figures are not directly comparable for Isle of Wight due to the transfer of fire and rescue responsiblities to Hampshire and Isle of Wight Fire and Rescue Authority from 1 April 2021</t>
  </si>
  <si>
    <t>(d) Data between 2018-19 and 2019-20 has been suppressed due to outstanding validation issues</t>
  </si>
  <si>
    <t>(b) R</t>
  </si>
  <si>
    <t xml:space="preserve">(c) Data between 2010-11 and 2018-19 has been revised </t>
  </si>
  <si>
    <t>(b) Data between 2010-11 and 2018-19 has been revised</t>
  </si>
  <si>
    <t>(a)(c) R</t>
  </si>
  <si>
    <t xml:space="preserve">(c) Data for 2018-19 and 2019-20 has been suppressed due to outstanding validation issues. </t>
  </si>
  <si>
    <t>(d) Data between 2010-11 and 2020-21 has been revised</t>
  </si>
  <si>
    <t xml:space="preserve">(e) Data for 2019-20 and 2020-21 has been revised. </t>
  </si>
  <si>
    <t xml:space="preserve">(a) Data for 2020-21 has been revised </t>
  </si>
  <si>
    <t xml:space="preserve">(b) Data between 2010-11 and 2019-20 has been revised </t>
  </si>
  <si>
    <t>(c) Data between 2018-19 and 2020-21 has been suppressed due to outstanding validation issues</t>
  </si>
  <si>
    <t xml:space="preserve">(d) Data between 2010-11 and 2020-21 has been revised. </t>
  </si>
  <si>
    <t>(a) Since 2016-17 social care authorities have been able to increase council tax under the social care precept, as well as under the core council tax referendum principle. Local authorities were given the flexibility to increase council tax by an additional 2 per cent to fund adult social care in 2016-17. The social care precept increase could be up to 3 per cent a year in 2017-18 and 2018-19 and increase by up to 2 per cent in 2019-20, while being capped at a maximum total of 6 percentage points rise over the period 2017-18 to 2019-20. In 2020-21 adult social care authorities were able to increase council tax by an additional 2 per cent to fund adult social care. Between 2021-22 and 2022-23, authorities are able to increase their council tax by an additional 3 per cent over the two years to fund adult social care.</t>
  </si>
  <si>
    <r>
      <rPr>
        <u/>
        <sz val="10"/>
        <color rgb="FFCCFFFF"/>
        <rFont val="Arial"/>
        <family val="2"/>
      </rPr>
      <t>Revision note</t>
    </r>
    <r>
      <rPr>
        <sz val="10"/>
        <color rgb="FFCCFFFF"/>
        <rFont val="Arial"/>
        <family val="2"/>
      </rPr>
      <t>: Windsor and Maidenhead average Band D figures between 2010-11 and 2020-21 have been revised on the 25 March 2021. The figures correct the way that special expenses had been reported, which the authority identified during 2020. This affects figures including and excluding parish precepts. MHCLG and Windsor and Maidenhead have reviewed and revised the figures and have considered the potential implications.</t>
    </r>
  </si>
  <si>
    <r>
      <rPr>
        <u/>
        <sz val="10"/>
        <color rgb="FFCCFFFF"/>
        <rFont val="Arial"/>
        <family val="2"/>
      </rPr>
      <t>Revision note</t>
    </r>
    <r>
      <rPr>
        <sz val="10"/>
        <color rgb="FFCCFFFF"/>
        <rFont val="Arial"/>
        <family val="2"/>
      </rPr>
      <t xml:space="preserve">:  Boston Borough Council’s average Band D figures from 2010-11 to 2018-19 were revised in early 2020.  This is due to an error in the way that special expenses had been reported, which the authority identified as part of the 2019-20 data collection exercise. This only affects the figures excluding parish precepts. MHCLG and Boston have reviewed and revised the figures and have considered the potential implications. </t>
    </r>
  </si>
  <si>
    <t>*** There is a break in time series for some authorities between 2018-19 and 2019-20, between 2019-20 and 2020-21, and between 2020-21 and 2021-22 due to re-structuring.</t>
  </si>
  <si>
    <t>*** There is a break in time series between 2018-19 and 2019-20, between 2019-20 and 2020-21 and between 2020-21 and 2021-22 for unitary authorities, shire districts and counties due to re-structuring.</t>
  </si>
  <si>
    <r>
      <rPr>
        <u/>
        <sz val="10"/>
        <color rgb="FFCCFFFF"/>
        <rFont val="Arial"/>
        <family val="2"/>
      </rPr>
      <t>Revision note:</t>
    </r>
    <r>
      <rPr>
        <sz val="10"/>
        <color rgb="FFCCFFFF"/>
        <rFont val="Arial"/>
        <family val="2"/>
      </rPr>
      <t xml:space="preserve"> Islington average Band D figures between 2010-11 and 2018-19 have been revised on the 25 March 2021. The figures correct the way that special expenses had been reported, which the authority identified as part of the 2020-21 data collection exercise. This affects figures including and excluding parish precepts. MHCLG and Islington have reviewed and revised the figures and have considered the potential implications.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</si>
</sst>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00"/>
    <numFmt numFmtId="167" formatCode="#,##0.0000"/>
  </numFmts>
  <fonts count="90" x14ac:knownFonts="1">
    <font>
      <sz val="10"/>
      <name val="Arial"/>
    </font>
    <font>
      <sz val="11"/>
      <color theme="1"/>
      <name val="Calibri"/>
      <family val="2"/>
      <scheme val="minor"/>
    </font>
    <font>
      <sz val="10"/>
      <name val="Arial"/>
      <family val="2"/>
    </font>
    <font>
      <sz val="10"/>
      <name val="Arial"/>
      <family val="2"/>
    </font>
    <font>
      <b/>
      <sz val="10"/>
      <name val="Arial"/>
      <family val="2"/>
    </font>
    <font>
      <sz val="8"/>
      <name val="Arial"/>
      <family val="2"/>
    </font>
    <font>
      <b/>
      <u/>
      <sz val="14"/>
      <name val="Arial"/>
      <family val="2"/>
    </font>
    <font>
      <b/>
      <u/>
      <sz val="10"/>
      <name val="Arial"/>
      <family val="2"/>
    </font>
    <font>
      <i/>
      <sz val="10"/>
      <name val="Arial"/>
      <family val="2"/>
    </font>
    <font>
      <b/>
      <i/>
      <sz val="10"/>
      <name val="Arial"/>
      <family val="2"/>
    </font>
    <font>
      <b/>
      <sz val="16"/>
      <name val="Arial"/>
      <family val="2"/>
    </font>
    <font>
      <sz val="16"/>
      <name val="Arial"/>
      <family val="2"/>
    </font>
    <font>
      <b/>
      <sz val="14"/>
      <name val="Arial"/>
      <family val="2"/>
    </font>
    <font>
      <sz val="12"/>
      <name val="Arial"/>
      <family val="2"/>
    </font>
    <font>
      <b/>
      <sz val="12"/>
      <name val="Arial"/>
      <family val="2"/>
    </font>
    <font>
      <b/>
      <i/>
      <sz val="12"/>
      <name val="Arial"/>
      <family val="2"/>
    </font>
    <font>
      <i/>
      <sz val="12"/>
      <name val="Arial"/>
      <family val="2"/>
    </font>
    <font>
      <b/>
      <sz val="12"/>
      <name val="Arial"/>
      <family val="2"/>
    </font>
    <font>
      <b/>
      <i/>
      <sz val="12"/>
      <name val="Arial"/>
      <family val="2"/>
    </font>
    <font>
      <sz val="12"/>
      <name val="Times New Roman"/>
      <family val="1"/>
    </font>
    <font>
      <sz val="11"/>
      <name val="Times New Roman"/>
      <family val="1"/>
    </font>
    <font>
      <sz val="12"/>
      <color indexed="55"/>
      <name val="Arial"/>
      <family val="2"/>
    </font>
    <font>
      <sz val="10"/>
      <color indexed="43"/>
      <name val="Arial"/>
      <family val="2"/>
    </font>
    <font>
      <b/>
      <sz val="12"/>
      <color indexed="9"/>
      <name val="Arial"/>
      <family val="2"/>
    </font>
    <font>
      <b/>
      <i/>
      <sz val="14"/>
      <name val="Arial"/>
      <family val="2"/>
    </font>
    <font>
      <i/>
      <sz val="12"/>
      <color indexed="10"/>
      <name val="Arial"/>
      <family val="2"/>
    </font>
    <font>
      <sz val="10"/>
      <color indexed="9"/>
      <name val="Arial"/>
      <family val="2"/>
    </font>
    <font>
      <b/>
      <sz val="20"/>
      <color indexed="9"/>
      <name val="Arial"/>
      <family val="2"/>
    </font>
    <font>
      <sz val="20"/>
      <name val="Arial"/>
      <family val="2"/>
    </font>
    <font>
      <i/>
      <sz val="12"/>
      <name val="Arial"/>
      <family val="2"/>
    </font>
    <font>
      <b/>
      <sz val="10"/>
      <color indexed="9"/>
      <name val="Arial"/>
      <family val="2"/>
    </font>
    <font>
      <b/>
      <sz val="14"/>
      <color indexed="9"/>
      <name val="Arial"/>
      <family val="2"/>
    </font>
    <font>
      <sz val="10"/>
      <color indexed="8"/>
      <name val="Arial"/>
      <family val="2"/>
    </font>
    <font>
      <sz val="8"/>
      <name val="Arial"/>
      <family val="2"/>
    </font>
    <font>
      <b/>
      <i/>
      <sz val="16"/>
      <name val="Arial"/>
      <family val="2"/>
    </font>
    <font>
      <sz val="16"/>
      <color indexed="8"/>
      <name val="Arial"/>
      <family val="2"/>
    </font>
    <font>
      <sz val="10"/>
      <color indexed="8"/>
      <name val="Arial"/>
      <family val="2"/>
    </font>
    <font>
      <b/>
      <sz val="10"/>
      <color indexed="8"/>
      <name val="Arial"/>
      <family val="2"/>
    </font>
    <font>
      <sz val="10"/>
      <color indexed="9"/>
      <name val="Arial"/>
      <family val="2"/>
    </font>
    <font>
      <sz val="10"/>
      <name val="Arial"/>
      <family val="2"/>
    </font>
    <font>
      <b/>
      <sz val="10"/>
      <color theme="1"/>
      <name val="Arial"/>
      <family val="2"/>
    </font>
    <font>
      <sz val="10"/>
      <color theme="1"/>
      <name val="Arial"/>
      <family val="2"/>
    </font>
    <font>
      <b/>
      <i/>
      <sz val="9"/>
      <name val="Arial"/>
      <family val="2"/>
    </font>
    <font>
      <sz val="9"/>
      <name val="Arial"/>
      <family val="2"/>
    </font>
    <font>
      <i/>
      <sz val="9"/>
      <name val="Arial"/>
      <family val="2"/>
    </font>
    <font>
      <sz val="10"/>
      <color theme="0"/>
      <name val="Arial"/>
      <family val="2"/>
    </font>
    <font>
      <b/>
      <sz val="14"/>
      <color rgb="FFFF0000"/>
      <name val="Arial"/>
      <family val="2"/>
    </font>
    <font>
      <vertAlign val="superscript"/>
      <sz val="10"/>
      <name val="Arial"/>
      <family val="2"/>
    </font>
    <font>
      <sz val="10"/>
      <color rgb="FFCCFFFF"/>
      <name val="Arial"/>
      <family val="2"/>
    </font>
    <font>
      <u/>
      <sz val="10"/>
      <color rgb="FFCCFFFF"/>
      <name val="Arial"/>
      <family val="2"/>
    </font>
    <font>
      <b/>
      <sz val="9"/>
      <name val="Arial"/>
      <family val="2"/>
    </font>
    <font>
      <i/>
      <sz val="16"/>
      <name val="Arial"/>
      <family val="2"/>
    </font>
    <font>
      <sz val="12"/>
      <color theme="1"/>
      <name val="Arial"/>
      <family val="2"/>
    </font>
    <font>
      <u/>
      <sz val="9"/>
      <color indexed="12"/>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u/>
      <sz val="12"/>
      <color indexed="12"/>
      <name val="Arial"/>
      <family val="2"/>
    </font>
    <font>
      <u/>
      <sz val="10"/>
      <color indexed="12"/>
      <name val="Arial"/>
      <family val="2"/>
    </font>
    <font>
      <sz val="12"/>
      <color theme="0"/>
      <name val="Arial"/>
      <family val="2"/>
    </font>
    <font>
      <sz val="12"/>
      <color rgb="FFFF0000"/>
      <name val="Arial"/>
      <family val="2"/>
    </font>
    <font>
      <b/>
      <sz val="12"/>
      <color theme="1"/>
      <name val="Arial"/>
      <family val="2"/>
    </font>
    <font>
      <b/>
      <sz val="12"/>
      <color theme="0"/>
      <name val="Arial"/>
      <family val="2"/>
    </font>
    <font>
      <u/>
      <sz val="10"/>
      <color theme="10"/>
      <name val="Arial"/>
      <family val="2"/>
    </font>
    <font>
      <b/>
      <sz val="11"/>
      <color theme="3"/>
      <name val="Arial"/>
      <family val="2"/>
    </font>
    <font>
      <b/>
      <sz val="18"/>
      <color theme="3"/>
      <name val="Cambria"/>
      <family val="2"/>
      <scheme val="major"/>
    </font>
    <font>
      <b/>
      <sz val="15"/>
      <color theme="3"/>
      <name val="Arial"/>
      <family val="2"/>
    </font>
    <font>
      <b/>
      <sz val="13"/>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i/>
      <sz val="12"/>
      <color rgb="FF7F7F7F"/>
      <name val="Arial"/>
      <family val="2"/>
    </font>
    <font>
      <b/>
      <vertAlign val="superscript"/>
      <sz val="10"/>
      <name val="Arial"/>
      <family val="2"/>
    </font>
  </fonts>
  <fills count="5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9"/>
        <bgColor indexed="64"/>
      </patternFill>
    </fill>
    <fill>
      <patternFill patternType="solid">
        <fgColor indexed="63"/>
        <bgColor indexed="64"/>
      </patternFill>
    </fill>
    <fill>
      <patternFill patternType="solid">
        <fgColor indexed="23"/>
        <bgColor indexed="64"/>
      </patternFill>
    </fill>
    <fill>
      <patternFill patternType="solid">
        <fgColor rgb="FFFFFF99"/>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s>
  <borders count="42">
    <border>
      <left/>
      <right/>
      <top/>
      <bottom/>
      <diagonal/>
    </border>
    <border>
      <left style="mediumDashed">
        <color indexed="64"/>
      </left>
      <right/>
      <top/>
      <bottom/>
      <diagonal/>
    </border>
    <border>
      <left/>
      <right/>
      <top/>
      <bottom style="mediumDashed">
        <color indexed="64"/>
      </bottom>
      <diagonal/>
    </border>
    <border>
      <left/>
      <right style="mediumDashed">
        <color indexed="64"/>
      </right>
      <top/>
      <bottom/>
      <diagonal/>
    </border>
    <border>
      <left/>
      <right style="mediumDashed">
        <color indexed="64"/>
      </right>
      <top/>
      <bottom style="mediumDashed">
        <color indexed="64"/>
      </bottom>
      <diagonal/>
    </border>
    <border>
      <left/>
      <right/>
      <top/>
      <bottom style="thin">
        <color indexed="64"/>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Dashed">
        <color indexed="64"/>
      </bottom>
      <diagonal/>
    </border>
    <border>
      <left style="thin">
        <color indexed="64"/>
      </left>
      <right/>
      <top/>
      <bottom style="thin">
        <color indexed="64"/>
      </bottom>
      <diagonal/>
    </border>
    <border>
      <left style="mediumDashed">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s>
  <cellStyleXfs count="324">
    <xf numFmtId="0" fontId="0" fillId="0" borderId="0"/>
    <xf numFmtId="9" fontId="39"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54" fillId="41" borderId="0" applyNumberFormat="0" applyBorder="0" applyAlignment="0" applyProtection="0"/>
    <xf numFmtId="0" fontId="54" fillId="41" borderId="0" applyNumberFormat="0" applyBorder="0" applyAlignment="0" applyProtection="0"/>
    <xf numFmtId="0" fontId="54" fillId="41"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4"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2"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5"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8" borderId="0" applyNumberFormat="0" applyBorder="0" applyAlignment="0" applyProtection="0"/>
    <xf numFmtId="0" fontId="55" fillId="48" borderId="0" applyNumberFormat="0" applyBorder="0" applyAlignment="0" applyProtection="0"/>
    <xf numFmtId="0" fontId="55" fillId="48"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7"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42"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48" borderId="0" applyNumberFormat="0" applyBorder="0" applyAlignment="0" applyProtection="0"/>
    <xf numFmtId="0" fontId="55" fillId="48" borderId="0" applyNumberFormat="0" applyBorder="0" applyAlignment="0" applyProtection="0"/>
    <xf numFmtId="0" fontId="55" fillId="48"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5" fillId="53"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57" fillId="55" borderId="31" applyNumberFormat="0" applyAlignment="0" applyProtection="0"/>
    <xf numFmtId="0" fontId="57" fillId="55" borderId="31" applyNumberFormat="0" applyAlignment="0" applyProtection="0"/>
    <xf numFmtId="0" fontId="57" fillId="55" borderId="31" applyNumberFormat="0" applyAlignment="0" applyProtection="0"/>
    <xf numFmtId="3" fontId="2" fillId="5" borderId="32">
      <alignment horizontal="right"/>
    </xf>
    <xf numFmtId="3" fontId="2" fillId="5" borderId="32">
      <alignment horizontal="right"/>
    </xf>
    <xf numFmtId="3" fontId="4" fillId="5" borderId="33">
      <alignment horizontal="right"/>
    </xf>
    <xf numFmtId="3" fontId="2" fillId="5" borderId="33">
      <alignment horizontal="right"/>
    </xf>
    <xf numFmtId="3" fontId="2" fillId="5" borderId="33">
      <alignment horizontal="right"/>
    </xf>
    <xf numFmtId="0" fontId="58" fillId="56" borderId="34" applyNumberFormat="0" applyAlignment="0" applyProtection="0"/>
    <xf numFmtId="0" fontId="58" fillId="56" borderId="34" applyNumberFormat="0" applyAlignment="0" applyProtection="0"/>
    <xf numFmtId="0" fontId="58" fillId="56" borderId="34"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45" borderId="0" applyNumberFormat="0" applyBorder="0" applyAlignment="0" applyProtection="0"/>
    <xf numFmtId="0" fontId="60" fillId="45" borderId="0" applyNumberFormat="0" applyBorder="0" applyAlignment="0" applyProtection="0"/>
    <xf numFmtId="0" fontId="60" fillId="45" borderId="0" applyNumberFormat="0" applyBorder="0" applyAlignment="0" applyProtection="0"/>
    <xf numFmtId="0" fontId="61" fillId="0" borderId="35" applyNumberFormat="0" applyFill="0" applyAlignment="0" applyProtection="0"/>
    <xf numFmtId="0" fontId="61" fillId="0" borderId="35" applyNumberFormat="0" applyFill="0" applyAlignment="0" applyProtection="0"/>
    <xf numFmtId="0" fontId="61" fillId="0" borderId="35" applyNumberFormat="0" applyFill="0" applyAlignment="0" applyProtection="0"/>
    <xf numFmtId="0" fontId="62" fillId="0" borderId="36" applyNumberFormat="0" applyFill="0" applyAlignment="0" applyProtection="0"/>
    <xf numFmtId="0" fontId="62" fillId="0" borderId="36" applyNumberFormat="0" applyFill="0" applyAlignment="0" applyProtection="0"/>
    <xf numFmtId="0" fontId="62" fillId="0" borderId="36" applyNumberFormat="0" applyFill="0" applyAlignment="0" applyProtection="0"/>
    <xf numFmtId="0" fontId="63" fillId="0" borderId="37" applyNumberFormat="0" applyFill="0" applyAlignment="0" applyProtection="0"/>
    <xf numFmtId="0" fontId="63" fillId="0" borderId="37" applyNumberFormat="0" applyFill="0" applyAlignment="0" applyProtection="0"/>
    <xf numFmtId="0" fontId="63" fillId="0" borderId="37"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70"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64" fillId="46" borderId="31" applyNumberFormat="0" applyAlignment="0" applyProtection="0"/>
    <xf numFmtId="0" fontId="64" fillId="46" borderId="31" applyNumberFormat="0" applyAlignment="0" applyProtection="0"/>
    <xf numFmtId="0" fontId="64" fillId="46" borderId="31" applyNumberFormat="0" applyAlignment="0" applyProtection="0"/>
    <xf numFmtId="0" fontId="65" fillId="0" borderId="38" applyNumberFormat="0" applyFill="0" applyAlignment="0" applyProtection="0"/>
    <xf numFmtId="0" fontId="65" fillId="0" borderId="38" applyNumberFormat="0" applyFill="0" applyAlignment="0" applyProtection="0"/>
    <xf numFmtId="0" fontId="65" fillId="0" borderId="38" applyNumberFormat="0" applyFill="0" applyAlignment="0" applyProtection="0"/>
    <xf numFmtId="0" fontId="66" fillId="46" borderId="0" applyNumberFormat="0" applyBorder="0" applyAlignment="0" applyProtection="0"/>
    <xf numFmtId="0" fontId="66" fillId="46" borderId="0" applyNumberFormat="0" applyBorder="0" applyAlignment="0" applyProtection="0"/>
    <xf numFmtId="0" fontId="66" fillId="46" borderId="0" applyNumberFormat="0" applyBorder="0" applyAlignment="0" applyProtection="0"/>
    <xf numFmtId="0" fontId="13" fillId="0" borderId="0"/>
    <xf numFmtId="0" fontId="2" fillId="0" borderId="0"/>
    <xf numFmtId="0" fontId="2" fillId="0" borderId="0"/>
    <xf numFmtId="0" fontId="2" fillId="0" borderId="0"/>
    <xf numFmtId="0" fontId="13" fillId="0" borderId="0"/>
    <xf numFmtId="0" fontId="2" fillId="0" borderId="0"/>
    <xf numFmtId="0" fontId="2" fillId="0" borderId="0"/>
    <xf numFmtId="0" fontId="13" fillId="0" borderId="0"/>
    <xf numFmtId="0" fontId="2" fillId="0" borderId="0"/>
    <xf numFmtId="0" fontId="2" fillId="0" borderId="0"/>
    <xf numFmtId="0" fontId="2" fillId="0" borderId="0"/>
    <xf numFmtId="0" fontId="52" fillId="0" borderId="0"/>
    <xf numFmtId="0" fontId="2" fillId="0" borderId="0"/>
    <xf numFmtId="0" fontId="52" fillId="0" borderId="0"/>
    <xf numFmtId="0" fontId="2" fillId="43" borderId="39" applyNumberFormat="0" applyFont="0" applyAlignment="0" applyProtection="0"/>
    <xf numFmtId="0" fontId="2" fillId="43" borderId="39" applyNumberFormat="0" applyFont="0" applyAlignment="0" applyProtection="0"/>
    <xf numFmtId="0" fontId="2" fillId="43" borderId="39" applyNumberFormat="0" applyFont="0" applyAlignment="0" applyProtection="0"/>
    <xf numFmtId="0" fontId="67" fillId="55" borderId="40" applyNumberFormat="0" applyAlignment="0" applyProtection="0"/>
    <xf numFmtId="0" fontId="67" fillId="55" borderId="40" applyNumberFormat="0" applyAlignment="0" applyProtection="0"/>
    <xf numFmtId="0" fontId="67" fillId="55" borderId="40" applyNumberFormat="0" applyAlignment="0" applyProtection="0"/>
    <xf numFmtId="9" fontId="2" fillId="0" borderId="0" applyFon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41" applyNumberFormat="0" applyFill="0" applyAlignment="0" applyProtection="0"/>
    <xf numFmtId="0" fontId="69" fillId="0" borderId="41" applyNumberFormat="0" applyFill="0" applyAlignment="0" applyProtection="0"/>
    <xf numFmtId="0" fontId="69" fillId="0" borderId="41"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70" fillId="0" borderId="0" applyNumberFormat="0" applyFill="0" applyBorder="0" applyAlignment="0" applyProtection="0">
      <alignment vertical="top"/>
      <protection locked="0"/>
    </xf>
    <xf numFmtId="0" fontId="2" fillId="0" borderId="0"/>
    <xf numFmtId="0" fontId="2" fillId="0" borderId="0"/>
    <xf numFmtId="0" fontId="52" fillId="0" borderId="0"/>
    <xf numFmtId="0" fontId="2" fillId="0" borderId="0"/>
    <xf numFmtId="0" fontId="52" fillId="0" borderId="0"/>
    <xf numFmtId="0" fontId="2" fillId="43" borderId="39" applyNumberFormat="0" applyFont="0" applyAlignment="0" applyProtection="0"/>
    <xf numFmtId="0" fontId="2" fillId="0" borderId="0"/>
    <xf numFmtId="0" fontId="2" fillId="0" borderId="0"/>
    <xf numFmtId="0" fontId="78" fillId="0" borderId="0" applyNumberFormat="0" applyFill="0" applyBorder="0" applyAlignment="0" applyProtection="0"/>
    <xf numFmtId="0" fontId="79" fillId="0" borderId="22" applyNumberFormat="0" applyFill="0" applyAlignment="0" applyProtection="0"/>
    <xf numFmtId="0" fontId="80" fillId="0" borderId="23" applyNumberFormat="0" applyFill="0" applyAlignment="0" applyProtection="0"/>
    <xf numFmtId="0" fontId="77" fillId="0" borderId="24" applyNumberFormat="0" applyFill="0" applyAlignment="0" applyProtection="0"/>
    <xf numFmtId="0" fontId="77" fillId="0" borderId="0" applyNumberFormat="0" applyFill="0" applyBorder="0" applyAlignment="0" applyProtection="0"/>
    <xf numFmtId="0" fontId="81" fillId="10" borderId="0" applyNumberFormat="0" applyBorder="0" applyAlignment="0" applyProtection="0"/>
    <xf numFmtId="0" fontId="82" fillId="11" borderId="0" applyNumberFormat="0" applyBorder="0" applyAlignment="0" applyProtection="0"/>
    <xf numFmtId="0" fontId="83" fillId="12" borderId="0" applyNumberFormat="0" applyBorder="0" applyAlignment="0" applyProtection="0"/>
    <xf numFmtId="0" fontId="84" fillId="13" borderId="25" applyNumberFormat="0" applyAlignment="0" applyProtection="0"/>
    <xf numFmtId="0" fontId="85" fillId="14" borderId="26" applyNumberFormat="0" applyAlignment="0" applyProtection="0"/>
    <xf numFmtId="0" fontId="86" fillId="14" borderId="25" applyNumberFormat="0" applyAlignment="0" applyProtection="0"/>
    <xf numFmtId="0" fontId="87" fillId="0" borderId="27" applyNumberFormat="0" applyFill="0" applyAlignment="0" applyProtection="0"/>
    <xf numFmtId="0" fontId="75" fillId="15" borderId="28" applyNumberFormat="0" applyAlignment="0" applyProtection="0"/>
    <xf numFmtId="0" fontId="73" fillId="0" borderId="0" applyNumberFormat="0" applyFill="0" applyBorder="0" applyAlignment="0" applyProtection="0"/>
    <xf numFmtId="0" fontId="88" fillId="0" borderId="0" applyNumberFormat="0" applyFill="0" applyBorder="0" applyAlignment="0" applyProtection="0"/>
    <xf numFmtId="0" fontId="74" fillId="0" borderId="30" applyNumberFormat="0" applyFill="0" applyAlignment="0" applyProtection="0"/>
    <xf numFmtId="0" fontId="72" fillId="17" borderId="0" applyNumberFormat="0" applyBorder="0" applyAlignment="0" applyProtection="0"/>
    <xf numFmtId="0" fontId="52" fillId="18" borderId="0" applyNumberFormat="0" applyBorder="0" applyAlignment="0" applyProtection="0"/>
    <xf numFmtId="0" fontId="52" fillId="19" borderId="0" applyNumberFormat="0" applyBorder="0" applyAlignment="0" applyProtection="0"/>
    <xf numFmtId="0" fontId="72" fillId="20" borderId="0" applyNumberFormat="0" applyBorder="0" applyAlignment="0" applyProtection="0"/>
    <xf numFmtId="0" fontId="72" fillId="21" borderId="0" applyNumberFormat="0" applyBorder="0" applyAlignment="0" applyProtection="0"/>
    <xf numFmtId="0" fontId="52" fillId="22" borderId="0" applyNumberFormat="0" applyBorder="0" applyAlignment="0" applyProtection="0"/>
    <xf numFmtId="0" fontId="52" fillId="23" borderId="0" applyNumberFormat="0" applyBorder="0" applyAlignment="0" applyProtection="0"/>
    <xf numFmtId="0" fontId="72" fillId="24" borderId="0" applyNumberFormat="0" applyBorder="0" applyAlignment="0" applyProtection="0"/>
    <xf numFmtId="0" fontId="72" fillId="25" borderId="0" applyNumberFormat="0" applyBorder="0" applyAlignment="0" applyProtection="0"/>
    <xf numFmtId="0" fontId="52" fillId="26" borderId="0" applyNumberFormat="0" applyBorder="0" applyAlignment="0" applyProtection="0"/>
    <xf numFmtId="0" fontId="52" fillId="27" borderId="0" applyNumberFormat="0" applyBorder="0" applyAlignment="0" applyProtection="0"/>
    <xf numFmtId="0" fontId="72" fillId="28" borderId="0" applyNumberFormat="0" applyBorder="0" applyAlignment="0" applyProtection="0"/>
    <xf numFmtId="0" fontId="72" fillId="29"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72" fillId="32" borderId="0" applyNumberFormat="0" applyBorder="0" applyAlignment="0" applyProtection="0"/>
    <xf numFmtId="0" fontId="72" fillId="33" borderId="0" applyNumberFormat="0" applyBorder="0" applyAlignment="0" applyProtection="0"/>
    <xf numFmtId="0" fontId="52" fillId="34" borderId="0" applyNumberFormat="0" applyBorder="0" applyAlignment="0" applyProtection="0"/>
    <xf numFmtId="0" fontId="52" fillId="35" borderId="0" applyNumberFormat="0" applyBorder="0" applyAlignment="0" applyProtection="0"/>
    <xf numFmtId="0" fontId="72" fillId="36" borderId="0" applyNumberFormat="0" applyBorder="0" applyAlignment="0" applyProtection="0"/>
    <xf numFmtId="0" fontId="72" fillId="37" borderId="0" applyNumberFormat="0" applyBorder="0" applyAlignment="0" applyProtection="0"/>
    <xf numFmtId="0" fontId="52" fillId="38" borderId="0" applyNumberFormat="0" applyBorder="0" applyAlignment="0" applyProtection="0"/>
    <xf numFmtId="0" fontId="52" fillId="39" borderId="0" applyNumberFormat="0" applyBorder="0" applyAlignment="0" applyProtection="0"/>
    <xf numFmtId="0" fontId="72" fillId="40" borderId="0" applyNumberFormat="0" applyBorder="0" applyAlignment="0" applyProtection="0"/>
    <xf numFmtId="0" fontId="52" fillId="0" borderId="0"/>
    <xf numFmtId="0" fontId="52" fillId="16" borderId="29" applyNumberFormat="0" applyFont="0" applyAlignment="0" applyProtection="0"/>
    <xf numFmtId="0" fontId="71" fillId="0" borderId="0" applyNumberFormat="0" applyFill="0" applyBorder="0" applyAlignment="0" applyProtection="0">
      <alignment vertical="top"/>
      <protection locked="0"/>
    </xf>
    <xf numFmtId="0" fontId="76" fillId="0" borderId="0" applyNumberFormat="0" applyFill="0" applyBorder="0" applyAlignment="0" applyProtection="0"/>
    <xf numFmtId="0" fontId="2" fillId="0" borderId="0"/>
    <xf numFmtId="0" fontId="2" fillId="0" borderId="0"/>
    <xf numFmtId="0" fontId="52" fillId="18" borderId="0" applyNumberFormat="0" applyBorder="0" applyAlignment="0" applyProtection="0"/>
    <xf numFmtId="0" fontId="52" fillId="19" borderId="0" applyNumberFormat="0" applyBorder="0" applyAlignment="0" applyProtection="0"/>
    <xf numFmtId="0" fontId="52" fillId="22" borderId="0" applyNumberFormat="0" applyBorder="0" applyAlignment="0" applyProtection="0"/>
    <xf numFmtId="0" fontId="52" fillId="23" borderId="0" applyNumberFormat="0" applyBorder="0" applyAlignment="0" applyProtection="0"/>
    <xf numFmtId="0" fontId="52" fillId="26" borderId="0" applyNumberFormat="0" applyBorder="0" applyAlignment="0" applyProtection="0"/>
    <xf numFmtId="0" fontId="52" fillId="27"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52" fillId="34" borderId="0" applyNumberFormat="0" applyBorder="0" applyAlignment="0" applyProtection="0"/>
    <xf numFmtId="0" fontId="52" fillId="35" borderId="0" applyNumberFormat="0" applyBorder="0" applyAlignment="0" applyProtection="0"/>
    <xf numFmtId="0" fontId="52" fillId="38" borderId="0" applyNumberFormat="0" applyBorder="0" applyAlignment="0" applyProtection="0"/>
    <xf numFmtId="0" fontId="52" fillId="39" borderId="0" applyNumberFormat="0" applyBorder="0" applyAlignment="0" applyProtection="0"/>
    <xf numFmtId="0" fontId="52" fillId="0" borderId="0"/>
    <xf numFmtId="0" fontId="52" fillId="16" borderId="29" applyNumberFormat="0" applyFont="0" applyAlignment="0" applyProtection="0"/>
    <xf numFmtId="0" fontId="52" fillId="18" borderId="0" applyNumberFormat="0" applyBorder="0" applyAlignment="0" applyProtection="0"/>
    <xf numFmtId="0" fontId="52" fillId="19" borderId="0" applyNumberFormat="0" applyBorder="0" applyAlignment="0" applyProtection="0"/>
    <xf numFmtId="0" fontId="52" fillId="22" borderId="0" applyNumberFormat="0" applyBorder="0" applyAlignment="0" applyProtection="0"/>
    <xf numFmtId="0" fontId="52" fillId="23" borderId="0" applyNumberFormat="0" applyBorder="0" applyAlignment="0" applyProtection="0"/>
    <xf numFmtId="0" fontId="52" fillId="26" borderId="0" applyNumberFormat="0" applyBorder="0" applyAlignment="0" applyProtection="0"/>
    <xf numFmtId="0" fontId="52" fillId="27"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52" fillId="34" borderId="0" applyNumberFormat="0" applyBorder="0" applyAlignment="0" applyProtection="0"/>
    <xf numFmtId="0" fontId="52" fillId="35" borderId="0" applyNumberFormat="0" applyBorder="0" applyAlignment="0" applyProtection="0"/>
    <xf numFmtId="0" fontId="52" fillId="38" borderId="0" applyNumberFormat="0" applyBorder="0" applyAlignment="0" applyProtection="0"/>
    <xf numFmtId="0" fontId="52" fillId="39" borderId="0" applyNumberFormat="0" applyBorder="0" applyAlignment="0" applyProtection="0"/>
    <xf numFmtId="0" fontId="52" fillId="0" borderId="0"/>
    <xf numFmtId="0" fontId="52" fillId="16" borderId="29" applyNumberFormat="0" applyFont="0" applyAlignment="0" applyProtection="0"/>
    <xf numFmtId="0" fontId="52" fillId="18" borderId="0" applyNumberFormat="0" applyBorder="0" applyAlignment="0" applyProtection="0"/>
    <xf numFmtId="0" fontId="52" fillId="19" borderId="0" applyNumberFormat="0" applyBorder="0" applyAlignment="0" applyProtection="0"/>
    <xf numFmtId="0" fontId="52" fillId="22" borderId="0" applyNumberFormat="0" applyBorder="0" applyAlignment="0" applyProtection="0"/>
    <xf numFmtId="0" fontId="52" fillId="23" borderId="0" applyNumberFormat="0" applyBorder="0" applyAlignment="0" applyProtection="0"/>
    <xf numFmtId="0" fontId="52" fillId="26" borderId="0" applyNumberFormat="0" applyBorder="0" applyAlignment="0" applyProtection="0"/>
    <xf numFmtId="0" fontId="52" fillId="27"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52" fillId="34" borderId="0" applyNumberFormat="0" applyBorder="0" applyAlignment="0" applyProtection="0"/>
    <xf numFmtId="0" fontId="52" fillId="35" borderId="0" applyNumberFormat="0" applyBorder="0" applyAlignment="0" applyProtection="0"/>
    <xf numFmtId="0" fontId="52" fillId="38" borderId="0" applyNumberFormat="0" applyBorder="0" applyAlignment="0" applyProtection="0"/>
    <xf numFmtId="0" fontId="52" fillId="39" borderId="0" applyNumberFormat="0" applyBorder="0" applyAlignment="0" applyProtection="0"/>
    <xf numFmtId="0" fontId="52" fillId="0" borderId="0"/>
    <xf numFmtId="0" fontId="52" fillId="16" borderId="29" applyNumberFormat="0" applyFont="0" applyAlignment="0" applyProtection="0"/>
    <xf numFmtId="0" fontId="52" fillId="0" borderId="0"/>
    <xf numFmtId="0" fontId="52" fillId="16" borderId="2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cellStyleXfs>
  <cellXfs count="331">
    <xf numFmtId="0" fontId="0" fillId="0" borderId="0" xfId="0"/>
    <xf numFmtId="3" fontId="3" fillId="0" borderId="0" xfId="0" applyNumberFormat="1" applyFont="1" applyFill="1" applyBorder="1" applyAlignment="1" applyProtection="1">
      <alignment horizontal="right"/>
    </xf>
    <xf numFmtId="3" fontId="4" fillId="0" borderId="0" xfId="0" applyNumberFormat="1" applyFont="1" applyFill="1" applyBorder="1" applyAlignment="1">
      <alignment horizontal="left"/>
    </xf>
    <xf numFmtId="3" fontId="3" fillId="0" borderId="0" xfId="0" applyNumberFormat="1" applyFont="1" applyFill="1" applyBorder="1" applyAlignment="1" applyProtection="1">
      <alignment horizontal="left"/>
    </xf>
    <xf numFmtId="3" fontId="4" fillId="0" borderId="0" xfId="0" applyNumberFormat="1" applyFont="1" applyFill="1" applyBorder="1" applyAlignment="1" applyProtection="1">
      <alignment horizontal="left"/>
    </xf>
    <xf numFmtId="3" fontId="3" fillId="0" borderId="0" xfId="0" applyNumberFormat="1" applyFont="1" applyFill="1" applyBorder="1" applyAlignment="1">
      <alignment horizontal="left"/>
    </xf>
    <xf numFmtId="3" fontId="3" fillId="0" borderId="0" xfId="0" applyNumberFormat="1" applyFont="1" applyFill="1" applyBorder="1" applyAlignment="1">
      <alignment horizontal="right"/>
    </xf>
    <xf numFmtId="3" fontId="4" fillId="0" borderId="0" xfId="0" applyNumberFormat="1" applyFont="1" applyFill="1" applyBorder="1" applyAlignment="1">
      <alignment horizontal="right" wrapText="1"/>
    </xf>
    <xf numFmtId="3" fontId="0" fillId="0" borderId="0" xfId="0" applyNumberFormat="1" applyFill="1" applyAlignment="1">
      <alignment horizontal="right"/>
    </xf>
    <xf numFmtId="3" fontId="4" fillId="0" borderId="0" xfId="0" applyNumberFormat="1" applyFont="1" applyFill="1" applyAlignment="1">
      <alignment horizontal="right" wrapText="1"/>
    </xf>
    <xf numFmtId="3" fontId="4" fillId="0" borderId="0" xfId="0" applyNumberFormat="1" applyFont="1" applyFill="1" applyBorder="1" applyAlignment="1"/>
    <xf numFmtId="3" fontId="3" fillId="0" borderId="0" xfId="0" applyNumberFormat="1" applyFont="1" applyFill="1" applyBorder="1" applyAlignment="1"/>
    <xf numFmtId="3" fontId="0" fillId="0" borderId="0" xfId="0" applyNumberFormat="1" applyFill="1" applyAlignment="1"/>
    <xf numFmtId="3" fontId="3" fillId="0" borderId="0" xfId="0" applyNumberFormat="1" applyFont="1" applyFill="1" applyBorder="1" applyAlignment="1">
      <alignment horizontal="right" wrapText="1"/>
    </xf>
    <xf numFmtId="0" fontId="3" fillId="0" borderId="0" xfId="0" applyFont="1" applyFill="1" applyAlignment="1">
      <alignment horizontal="left"/>
    </xf>
    <xf numFmtId="0" fontId="3" fillId="0" borderId="0" xfId="0" applyFont="1" applyFill="1" applyAlignment="1" applyProtection="1">
      <alignment horizontal="left"/>
    </xf>
    <xf numFmtId="1" fontId="0" fillId="0" borderId="0" xfId="0" quotePrefix="1" applyNumberFormat="1" applyFill="1" applyAlignment="1">
      <alignment horizontal="left"/>
    </xf>
    <xf numFmtId="1" fontId="0" fillId="0" borderId="0" xfId="0" applyNumberFormat="1" applyFill="1"/>
    <xf numFmtId="1" fontId="2" fillId="0" borderId="0" xfId="0" quotePrefix="1" applyNumberFormat="1" applyFont="1" applyFill="1" applyAlignment="1">
      <alignment horizontal="left"/>
    </xf>
    <xf numFmtId="1" fontId="2" fillId="0" borderId="0" xfId="0" applyNumberFormat="1" applyFont="1" applyFill="1"/>
    <xf numFmtId="0" fontId="3" fillId="0" borderId="0" xfId="0" applyFont="1" applyFill="1"/>
    <xf numFmtId="0" fontId="7" fillId="0" borderId="0" xfId="0" applyFont="1" applyFill="1"/>
    <xf numFmtId="0" fontId="0" fillId="0" borderId="0" xfId="0" applyFill="1"/>
    <xf numFmtId="0" fontId="3" fillId="0" borderId="0" xfId="0" applyFont="1" applyFill="1" applyBorder="1"/>
    <xf numFmtId="0" fontId="0" fillId="0" borderId="0" xfId="0" applyFill="1" applyAlignment="1">
      <alignment horizontal="left"/>
    </xf>
    <xf numFmtId="3" fontId="3" fillId="0" borderId="0" xfId="0" quotePrefix="1" applyNumberFormat="1" applyFont="1" applyFill="1" applyBorder="1" applyAlignment="1">
      <alignment horizontal="left"/>
    </xf>
    <xf numFmtId="3" fontId="4" fillId="0" borderId="0" xfId="0" applyNumberFormat="1" applyFont="1" applyFill="1" applyBorder="1" applyAlignment="1" applyProtection="1">
      <alignment horizontal="right"/>
    </xf>
    <xf numFmtId="0" fontId="3" fillId="0" borderId="0" xfId="0" quotePrefix="1" applyFont="1" applyFill="1" applyAlignment="1" applyProtection="1">
      <alignment horizontal="left"/>
    </xf>
    <xf numFmtId="3" fontId="4" fillId="0" borderId="0" xfId="0" applyNumberFormat="1" applyFont="1" applyFill="1" applyAlignment="1">
      <alignment horizontal="right"/>
    </xf>
    <xf numFmtId="3" fontId="4" fillId="0" borderId="0" xfId="0" applyNumberFormat="1" applyFont="1" applyFill="1" applyBorder="1" applyAlignment="1">
      <alignment horizontal="center"/>
    </xf>
    <xf numFmtId="3" fontId="4" fillId="0" borderId="0" xfId="0" applyNumberFormat="1" applyFont="1" applyFill="1" applyBorder="1" applyAlignment="1">
      <alignment horizontal="center" wrapText="1"/>
    </xf>
    <xf numFmtId="3" fontId="4" fillId="0" borderId="0" xfId="0" applyNumberFormat="1" applyFont="1" applyFill="1" applyBorder="1" applyAlignment="1" applyProtection="1">
      <alignment horizontal="center" wrapText="1"/>
    </xf>
    <xf numFmtId="3" fontId="4" fillId="0" borderId="0" xfId="0" applyNumberFormat="1" applyFont="1" applyFill="1" applyBorder="1" applyAlignment="1" applyProtection="1">
      <alignment horizontal="right" wrapText="1"/>
    </xf>
    <xf numFmtId="3" fontId="0" fillId="0" borderId="0" xfId="0" applyNumberFormat="1" applyFill="1" applyBorder="1" applyAlignment="1">
      <alignment horizontal="left"/>
    </xf>
    <xf numFmtId="0" fontId="3" fillId="0" borderId="0" xfId="0" applyFont="1" applyFill="1" applyBorder="1" applyAlignment="1" applyProtection="1">
      <alignment horizontal="left"/>
    </xf>
    <xf numFmtId="1" fontId="2" fillId="0" borderId="0" xfId="0" applyNumberFormat="1" applyFont="1" applyFill="1" applyBorder="1"/>
    <xf numFmtId="1" fontId="0" fillId="0" borderId="0" xfId="0" applyNumberFormat="1" applyFill="1" applyBorder="1"/>
    <xf numFmtId="3" fontId="0" fillId="0" borderId="0" xfId="0" quotePrefix="1" applyNumberFormat="1" applyFill="1" applyAlignment="1">
      <alignment horizontal="right"/>
    </xf>
    <xf numFmtId="3" fontId="2" fillId="0" borderId="0" xfId="0" applyNumberFormat="1" applyFont="1" applyFill="1" applyAlignment="1">
      <alignment horizontal="right"/>
    </xf>
    <xf numFmtId="3" fontId="10" fillId="0" borderId="0" xfId="0" quotePrefix="1" applyNumberFormat="1" applyFont="1" applyFill="1" applyAlignment="1">
      <alignment horizontal="left"/>
    </xf>
    <xf numFmtId="3" fontId="11" fillId="0" borderId="0" xfId="0" applyNumberFormat="1" applyFont="1" applyFill="1" applyAlignment="1">
      <alignment horizontal="left"/>
    </xf>
    <xf numFmtId="3" fontId="10" fillId="0" borderId="0" xfId="0" quotePrefix="1" applyNumberFormat="1" applyFont="1" applyFill="1" applyBorder="1" applyAlignment="1">
      <alignment horizontal="left"/>
    </xf>
    <xf numFmtId="3" fontId="10" fillId="0" borderId="0" xfId="0" applyNumberFormat="1" applyFont="1" applyFill="1" applyBorder="1" applyAlignment="1">
      <alignment horizontal="center"/>
    </xf>
    <xf numFmtId="3" fontId="11" fillId="0" borderId="0" xfId="0" applyNumberFormat="1" applyFont="1" applyFill="1" applyBorder="1" applyAlignment="1">
      <alignment horizontal="left"/>
    </xf>
    <xf numFmtId="1" fontId="11" fillId="0" borderId="0" xfId="0" quotePrefix="1" applyNumberFormat="1" applyFont="1" applyFill="1" applyAlignment="1">
      <alignment horizontal="left"/>
    </xf>
    <xf numFmtId="3" fontId="3" fillId="0" borderId="0" xfId="0" quotePrefix="1" applyNumberFormat="1" applyFont="1" applyFill="1" applyBorder="1" applyAlignment="1" applyProtection="1">
      <alignment horizontal="left"/>
    </xf>
    <xf numFmtId="4" fontId="0" fillId="0" borderId="0" xfId="0" applyNumberFormat="1" applyFill="1" applyAlignment="1">
      <alignment horizontal="right"/>
    </xf>
    <xf numFmtId="0" fontId="0" fillId="0" borderId="0" xfId="0" applyAlignment="1">
      <alignment vertical="top"/>
    </xf>
    <xf numFmtId="3" fontId="4" fillId="0" borderId="0" xfId="0" quotePrefix="1" applyNumberFormat="1" applyFont="1" applyFill="1" applyBorder="1" applyAlignment="1">
      <alignment horizontal="right"/>
    </xf>
    <xf numFmtId="0" fontId="4" fillId="0" borderId="0" xfId="0" quotePrefix="1" applyFont="1" applyFill="1" applyBorder="1" applyAlignment="1">
      <alignment horizontal="left"/>
    </xf>
    <xf numFmtId="0" fontId="4" fillId="0" borderId="0" xfId="0" applyFont="1" applyFill="1" applyBorder="1"/>
    <xf numFmtId="0" fontId="4" fillId="0" borderId="0" xfId="0" applyFont="1" applyFill="1" applyBorder="1" applyAlignment="1">
      <alignment horizontal="left"/>
    </xf>
    <xf numFmtId="3" fontId="0" fillId="0" borderId="0" xfId="0" applyNumberFormat="1" applyFill="1"/>
    <xf numFmtId="3" fontId="17" fillId="2" borderId="0" xfId="0" quotePrefix="1" applyNumberFormat="1" applyFont="1" applyFill="1" applyBorder="1" applyAlignment="1">
      <alignment horizontal="right"/>
    </xf>
    <xf numFmtId="164" fontId="18" fillId="2" borderId="0" xfId="0" applyNumberFormat="1" applyFont="1" applyFill="1" applyBorder="1" applyAlignment="1" applyProtection="1">
      <alignment horizontal="right"/>
    </xf>
    <xf numFmtId="0" fontId="0" fillId="2" borderId="0" xfId="0" applyFill="1" applyBorder="1" applyAlignment="1">
      <alignment vertical="top"/>
    </xf>
    <xf numFmtId="3" fontId="14" fillId="2" borderId="0" xfId="0" applyNumberFormat="1" applyFont="1" applyFill="1" applyBorder="1" applyAlignment="1" applyProtection="1">
      <alignment horizontal="right" wrapText="1"/>
    </xf>
    <xf numFmtId="3" fontId="14" fillId="3" borderId="0" xfId="0" applyNumberFormat="1" applyFont="1" applyFill="1" applyBorder="1" applyAlignment="1" applyProtection="1">
      <alignment horizontal="left"/>
    </xf>
    <xf numFmtId="0" fontId="15" fillId="2" borderId="0" xfId="0" quotePrefix="1" applyFont="1" applyFill="1" applyBorder="1" applyAlignment="1" applyProtection="1">
      <alignment horizontal="right"/>
    </xf>
    <xf numFmtId="3" fontId="11" fillId="0" borderId="0" xfId="0" applyNumberFormat="1" applyFont="1" applyFill="1"/>
    <xf numFmtId="3" fontId="3" fillId="0" borderId="0" xfId="0" applyNumberFormat="1" applyFont="1" applyFill="1" applyBorder="1" applyAlignment="1">
      <alignment horizontal="left" wrapText="1"/>
    </xf>
    <xf numFmtId="0" fontId="28" fillId="0" borderId="0" xfId="0" applyFont="1" applyAlignment="1">
      <alignment vertical="center"/>
    </xf>
    <xf numFmtId="3" fontId="29" fillId="2" borderId="0" xfId="0" quotePrefix="1" applyNumberFormat="1" applyFont="1" applyFill="1" applyBorder="1" applyAlignment="1" applyProtection="1">
      <alignment horizontal="right"/>
    </xf>
    <xf numFmtId="3" fontId="29" fillId="3" borderId="0" xfId="0" quotePrefix="1" applyNumberFormat="1" applyFont="1" applyFill="1" applyBorder="1" applyAlignment="1" applyProtection="1">
      <alignment horizontal="right"/>
    </xf>
    <xf numFmtId="0" fontId="3" fillId="0" borderId="0" xfId="0" quotePrefix="1" applyFont="1" applyFill="1" applyBorder="1" applyAlignment="1">
      <alignment horizontal="left"/>
    </xf>
    <xf numFmtId="0" fontId="22" fillId="2" borderId="1" xfId="0" applyFont="1" applyFill="1" applyBorder="1"/>
    <xf numFmtId="1" fontId="22" fillId="2" borderId="1" xfId="0" applyNumberFormat="1" applyFont="1" applyFill="1" applyBorder="1" applyAlignment="1">
      <alignment horizontal="right"/>
    </xf>
    <xf numFmtId="0" fontId="22" fillId="2" borderId="1" xfId="0" applyFont="1" applyFill="1" applyBorder="1" applyAlignment="1">
      <alignment vertical="top"/>
    </xf>
    <xf numFmtId="0" fontId="22" fillId="2" borderId="1" xfId="0" applyFont="1" applyFill="1" applyBorder="1" applyAlignment="1">
      <alignment horizontal="right"/>
    </xf>
    <xf numFmtId="0" fontId="0" fillId="4" borderId="2" xfId="0" quotePrefix="1" applyFill="1" applyBorder="1" applyAlignment="1">
      <alignment horizontal="left"/>
    </xf>
    <xf numFmtId="0" fontId="0" fillId="4" borderId="2" xfId="0" applyFill="1" applyBorder="1"/>
    <xf numFmtId="0" fontId="0" fillId="4" borderId="3" xfId="0" applyFill="1" applyBorder="1"/>
    <xf numFmtId="0" fontId="13" fillId="4" borderId="2" xfId="0" applyFont="1" applyFill="1" applyBorder="1" applyAlignment="1">
      <alignment horizontal="right" vertical="top"/>
    </xf>
    <xf numFmtId="0" fontId="0" fillId="4" borderId="4" xfId="0" applyFill="1" applyBorder="1"/>
    <xf numFmtId="0" fontId="0" fillId="4" borderId="0" xfId="0" applyFill="1" applyBorder="1"/>
    <xf numFmtId="0" fontId="30" fillId="4" borderId="0" xfId="0" quotePrefix="1" applyFont="1" applyFill="1" applyBorder="1" applyAlignment="1">
      <alignment horizontal="left"/>
    </xf>
    <xf numFmtId="0" fontId="26" fillId="4" borderId="0" xfId="0" applyFont="1" applyFill="1" applyBorder="1" applyAlignment="1">
      <alignment horizontal="center"/>
    </xf>
    <xf numFmtId="165" fontId="4" fillId="0" borderId="0" xfId="0" applyNumberFormat="1" applyFont="1" applyFill="1" applyAlignment="1">
      <alignment horizontal="right" wrapText="1"/>
    </xf>
    <xf numFmtId="1" fontId="3" fillId="0" borderId="0" xfId="0" applyNumberFormat="1" applyFont="1" applyFill="1" applyAlignment="1" applyProtection="1">
      <alignment horizontal="right"/>
    </xf>
    <xf numFmtId="3" fontId="33" fillId="0" borderId="0" xfId="0" applyNumberFormat="1" applyFont="1" applyFill="1" applyAlignment="1">
      <alignment horizontal="right" wrapText="1"/>
    </xf>
    <xf numFmtId="0" fontId="0" fillId="0" borderId="0" xfId="0" applyFill="1" applyAlignment="1">
      <alignment horizontal="right" wrapText="1"/>
    </xf>
    <xf numFmtId="3" fontId="33" fillId="0" borderId="0" xfId="0" applyNumberFormat="1" applyFont="1" applyFill="1" applyAlignment="1">
      <alignment horizontal="right"/>
    </xf>
    <xf numFmtId="0" fontId="0" fillId="0" borderId="0" xfId="0" applyFill="1" applyAlignment="1">
      <alignment horizontal="right"/>
    </xf>
    <xf numFmtId="3" fontId="29" fillId="2" borderId="0" xfId="0" applyNumberFormat="1" applyFont="1" applyFill="1" applyBorder="1" applyAlignment="1" applyProtection="1">
      <alignment horizontal="right"/>
    </xf>
    <xf numFmtId="165" fontId="34" fillId="0" borderId="0" xfId="0" applyNumberFormat="1" applyFont="1" applyFill="1" applyBorder="1" applyAlignment="1">
      <alignment horizontal="right"/>
    </xf>
    <xf numFmtId="165" fontId="8" fillId="0" borderId="0" xfId="0" quotePrefix="1" applyNumberFormat="1" applyFont="1" applyFill="1" applyBorder="1" applyAlignment="1">
      <alignment horizontal="right"/>
    </xf>
    <xf numFmtId="165" fontId="9" fillId="0" borderId="0" xfId="0" applyNumberFormat="1" applyFont="1" applyFill="1" applyBorder="1" applyAlignment="1" applyProtection="1">
      <alignment horizontal="right" wrapText="1"/>
    </xf>
    <xf numFmtId="165" fontId="8" fillId="0" borderId="0" xfId="0" applyNumberFormat="1" applyFont="1" applyFill="1" applyBorder="1" applyAlignment="1" applyProtection="1">
      <alignment horizontal="right"/>
    </xf>
    <xf numFmtId="165" fontId="8" fillId="0" borderId="0" xfId="0" applyNumberFormat="1" applyFont="1" applyFill="1" applyBorder="1" applyAlignment="1">
      <alignment horizontal="right"/>
    </xf>
    <xf numFmtId="3" fontId="35" fillId="0" borderId="0" xfId="0" applyNumberFormat="1" applyFont="1" applyFill="1" applyAlignment="1">
      <alignment horizontal="center"/>
    </xf>
    <xf numFmtId="3" fontId="36" fillId="0" borderId="0" xfId="0" applyNumberFormat="1" applyFont="1" applyFill="1" applyAlignment="1">
      <alignment horizontal="center"/>
    </xf>
    <xf numFmtId="3" fontId="37" fillId="0" borderId="0" xfId="0" applyNumberFormat="1" applyFont="1" applyFill="1" applyBorder="1" applyAlignment="1">
      <alignment horizontal="center" wrapText="1"/>
    </xf>
    <xf numFmtId="3" fontId="26" fillId="0" borderId="0" xfId="0" applyNumberFormat="1" applyFont="1" applyFill="1" applyBorder="1" applyAlignment="1" applyProtection="1">
      <alignment horizontal="right"/>
    </xf>
    <xf numFmtId="3" fontId="29" fillId="3" borderId="0" xfId="0" applyNumberFormat="1" applyFont="1" applyFill="1" applyBorder="1" applyAlignment="1" applyProtection="1">
      <alignment horizontal="right"/>
    </xf>
    <xf numFmtId="0" fontId="28" fillId="5" borderId="0" xfId="0" applyFont="1" applyFill="1" applyAlignment="1">
      <alignment vertical="center"/>
    </xf>
    <xf numFmtId="0" fontId="0" fillId="5" borderId="0" xfId="0" applyFill="1"/>
    <xf numFmtId="0" fontId="0" fillId="5" borderId="0" xfId="0" applyFill="1" applyAlignment="1">
      <alignment vertical="top"/>
    </xf>
    <xf numFmtId="0" fontId="0" fillId="0" borderId="0" xfId="0" applyFill="1" applyAlignment="1"/>
    <xf numFmtId="165" fontId="8" fillId="0" borderId="0" xfId="0" applyNumberFormat="1" applyFont="1" applyFill="1" applyAlignment="1" applyProtection="1">
      <alignment horizontal="right"/>
    </xf>
    <xf numFmtId="164" fontId="8" fillId="0" borderId="0" xfId="0" applyNumberFormat="1" applyFont="1" applyFill="1" applyAlignment="1" applyProtection="1">
      <alignment horizontal="right"/>
    </xf>
    <xf numFmtId="3" fontId="4" fillId="0" borderId="5" xfId="0" applyNumberFormat="1" applyFont="1" applyFill="1" applyBorder="1"/>
    <xf numFmtId="0" fontId="4" fillId="0" borderId="5" xfId="0" applyFont="1" applyFill="1" applyBorder="1"/>
    <xf numFmtId="3" fontId="4" fillId="0" borderId="0" xfId="0" applyNumberFormat="1" applyFont="1" applyFill="1" applyBorder="1"/>
    <xf numFmtId="3" fontId="4" fillId="0" borderId="0" xfId="0" quotePrefix="1" applyNumberFormat="1" applyFont="1" applyFill="1" applyAlignment="1">
      <alignment horizontal="right"/>
    </xf>
    <xf numFmtId="3" fontId="32" fillId="0" borderId="0" xfId="0" applyNumberFormat="1" applyFont="1" applyFill="1"/>
    <xf numFmtId="3" fontId="3" fillId="0" borderId="0" xfId="0" applyNumberFormat="1" applyFont="1" applyFill="1"/>
    <xf numFmtId="4" fontId="0" fillId="0" borderId="0" xfId="0" applyNumberFormat="1" applyFill="1"/>
    <xf numFmtId="0" fontId="19" fillId="0" borderId="0" xfId="0" applyFont="1" applyFill="1"/>
    <xf numFmtId="164" fontId="20" fillId="0" borderId="0" xfId="0" quotePrefix="1" applyNumberFormat="1" applyFont="1" applyFill="1" applyAlignment="1">
      <alignment horizontal="center"/>
    </xf>
    <xf numFmtId="0" fontId="38" fillId="5" borderId="0" xfId="0" applyFont="1" applyFill="1" applyAlignment="1">
      <alignment horizontal="center"/>
    </xf>
    <xf numFmtId="3" fontId="3" fillId="0" borderId="0" xfId="0" applyNumberFormat="1" applyFont="1" applyFill="1" applyAlignment="1">
      <alignment horizontal="right"/>
    </xf>
    <xf numFmtId="0" fontId="0" fillId="0" borderId="0" xfId="0" applyFont="1" applyFill="1"/>
    <xf numFmtId="0" fontId="3" fillId="0" borderId="0" xfId="0" applyFont="1" applyFill="1" applyBorder="1" applyAlignment="1">
      <alignment horizontal="left"/>
    </xf>
    <xf numFmtId="164" fontId="0" fillId="5" borderId="0" xfId="0" applyNumberFormat="1" applyFill="1"/>
    <xf numFmtId="164" fontId="0" fillId="0" borderId="0" xfId="0" applyNumberFormat="1"/>
    <xf numFmtId="3" fontId="16" fillId="3" borderId="0" xfId="0" applyNumberFormat="1" applyFont="1" applyFill="1" applyBorder="1" applyAlignment="1" applyProtection="1">
      <alignment horizontal="right"/>
    </xf>
    <xf numFmtId="10" fontId="11" fillId="0" borderId="0" xfId="1" applyNumberFormat="1" applyFont="1" applyFill="1" applyAlignment="1">
      <alignment horizontal="right"/>
    </xf>
    <xf numFmtId="10" fontId="0" fillId="0" borderId="0" xfId="1" applyNumberFormat="1" applyFont="1" applyFill="1" applyAlignment="1">
      <alignment horizontal="right"/>
    </xf>
    <xf numFmtId="10" fontId="4" fillId="0" borderId="0" xfId="1" applyNumberFormat="1" applyFont="1" applyFill="1" applyBorder="1" applyAlignment="1">
      <alignment horizontal="right"/>
    </xf>
    <xf numFmtId="165" fontId="4" fillId="0" borderId="0" xfId="0" applyNumberFormat="1" applyFont="1" applyFill="1" applyBorder="1" applyAlignment="1">
      <alignment horizontal="right" wrapText="1"/>
    </xf>
    <xf numFmtId="3" fontId="2" fillId="0" borderId="0" xfId="0" applyNumberFormat="1" applyFont="1" applyFill="1" applyBorder="1" applyAlignment="1">
      <alignment horizontal="left" wrapText="1"/>
    </xf>
    <xf numFmtId="3" fontId="2" fillId="0" borderId="0" xfId="0" quotePrefix="1" applyNumberFormat="1" applyFont="1" applyFill="1" applyBorder="1" applyAlignment="1">
      <alignment horizontal="left"/>
    </xf>
    <xf numFmtId="3" fontId="2" fillId="0" borderId="0" xfId="0" applyNumberFormat="1" applyFont="1" applyFill="1" applyBorder="1" applyAlignment="1">
      <alignment horizontal="left"/>
    </xf>
    <xf numFmtId="3" fontId="2" fillId="0" borderId="0" xfId="0" applyNumberFormat="1" applyFont="1" applyFill="1" applyBorder="1" applyAlignment="1" applyProtection="1">
      <alignment horizontal="left"/>
    </xf>
    <xf numFmtId="164" fontId="0" fillId="0" borderId="0" xfId="1" applyNumberFormat="1" applyFont="1"/>
    <xf numFmtId="0" fontId="2" fillId="3" borderId="0" xfId="0" applyFont="1" applyFill="1" applyBorder="1" applyAlignment="1"/>
    <xf numFmtId="3" fontId="2" fillId="0" borderId="0" xfId="0" applyNumberFormat="1" applyFont="1" applyFill="1" applyBorder="1" applyAlignment="1"/>
    <xf numFmtId="165" fontId="0" fillId="0" borderId="0" xfId="0" applyNumberFormat="1" applyFill="1"/>
    <xf numFmtId="165" fontId="8" fillId="0" borderId="0" xfId="0" applyNumberFormat="1" applyFont="1" applyFill="1" applyBorder="1" applyAlignment="1">
      <alignment horizontal="right" wrapText="1"/>
    </xf>
    <xf numFmtId="164" fontId="8" fillId="0" borderId="0" xfId="1" applyNumberFormat="1" applyFont="1" applyFill="1" applyBorder="1" applyAlignment="1">
      <alignment horizontal="right" wrapText="1"/>
    </xf>
    <xf numFmtId="165" fontId="8" fillId="0" borderId="0" xfId="0" applyNumberFormat="1" applyFont="1" applyFill="1" applyAlignment="1">
      <alignment horizontal="right"/>
    </xf>
    <xf numFmtId="3" fontId="14" fillId="8" borderId="0" xfId="0" quotePrefix="1" applyNumberFormat="1" applyFont="1" applyFill="1" applyBorder="1" applyAlignment="1">
      <alignment horizontal="right"/>
    </xf>
    <xf numFmtId="0" fontId="0" fillId="8" borderId="0" xfId="0" applyFill="1" applyBorder="1"/>
    <xf numFmtId="0" fontId="40" fillId="0" borderId="0" xfId="0" quotePrefix="1" applyFont="1" applyFill="1" applyBorder="1" applyAlignment="1">
      <alignment horizontal="left"/>
    </xf>
    <xf numFmtId="3" fontId="2" fillId="0" borderId="0" xfId="0" applyNumberFormat="1" applyFont="1" applyFill="1" applyBorder="1" applyAlignment="1" applyProtection="1">
      <alignment horizontal="right"/>
    </xf>
    <xf numFmtId="3" fontId="2" fillId="0" borderId="0" xfId="0" applyNumberFormat="1" applyFont="1" applyFill="1" applyBorder="1" applyAlignment="1">
      <alignment horizontal="right"/>
    </xf>
    <xf numFmtId="3" fontId="41" fillId="0" borderId="0" xfId="0" applyNumberFormat="1" applyFont="1" applyFill="1" applyBorder="1" applyAlignment="1" applyProtection="1">
      <alignment horizontal="left"/>
    </xf>
    <xf numFmtId="0" fontId="2" fillId="0" borderId="0" xfId="0" applyFont="1" applyFill="1" applyBorder="1" applyAlignment="1">
      <alignment horizontal="left"/>
    </xf>
    <xf numFmtId="165" fontId="0" fillId="0" borderId="0" xfId="0" applyNumberFormat="1" applyFill="1" applyAlignment="1">
      <alignment horizontal="right"/>
    </xf>
    <xf numFmtId="0" fontId="41" fillId="0" borderId="0" xfId="0" applyFont="1" applyFill="1" applyAlignment="1" applyProtection="1">
      <alignment horizontal="left"/>
    </xf>
    <xf numFmtId="3" fontId="41" fillId="0" borderId="0" xfId="0" quotePrefix="1" applyNumberFormat="1" applyFont="1" applyFill="1" applyBorder="1" applyAlignment="1" applyProtection="1">
      <alignment horizontal="left"/>
    </xf>
    <xf numFmtId="3" fontId="32" fillId="0" borderId="0" xfId="0" applyNumberFormat="1" applyFont="1" applyFill="1" applyAlignment="1">
      <alignment horizontal="right"/>
    </xf>
    <xf numFmtId="3" fontId="36" fillId="0" borderId="0" xfId="0" applyNumberFormat="1" applyFont="1" applyFill="1" applyAlignment="1">
      <alignment horizontal="right"/>
    </xf>
    <xf numFmtId="0" fontId="2" fillId="0" borderId="0" xfId="0" applyFont="1" applyFill="1" applyAlignment="1">
      <alignment horizontal="left"/>
    </xf>
    <xf numFmtId="0" fontId="2" fillId="0" borderId="0" xfId="0" applyFont="1" applyFill="1" applyBorder="1" applyAlignment="1" applyProtection="1">
      <alignment horizontal="left"/>
    </xf>
    <xf numFmtId="1" fontId="2" fillId="0" borderId="0" xfId="0" quotePrefix="1" applyNumberFormat="1" applyFont="1" applyFill="1" applyBorder="1" applyAlignment="1">
      <alignment horizontal="left"/>
    </xf>
    <xf numFmtId="3" fontId="2" fillId="0" borderId="0" xfId="0" quotePrefix="1" applyNumberFormat="1" applyFont="1" applyFill="1" applyBorder="1" applyAlignment="1" applyProtection="1">
      <alignment horizontal="left"/>
    </xf>
    <xf numFmtId="165" fontId="8" fillId="0" borderId="0" xfId="0" applyNumberFormat="1" applyFont="1" applyFill="1"/>
    <xf numFmtId="3" fontId="40" fillId="0" borderId="0" xfId="0" applyNumberFormat="1" applyFont="1" applyFill="1" applyBorder="1" applyAlignment="1" applyProtection="1">
      <alignment horizontal="left"/>
    </xf>
    <xf numFmtId="0" fontId="40" fillId="0" borderId="0" xfId="0" applyFont="1" applyFill="1" applyBorder="1"/>
    <xf numFmtId="0" fontId="22" fillId="8" borderId="1" xfId="0" applyFont="1" applyFill="1" applyBorder="1"/>
    <xf numFmtId="0" fontId="41" fillId="0" borderId="0" xfId="0" applyFont="1" applyFill="1"/>
    <xf numFmtId="3" fontId="40" fillId="0" borderId="5" xfId="0" applyNumberFormat="1" applyFont="1" applyFill="1" applyBorder="1"/>
    <xf numFmtId="0" fontId="41" fillId="0" borderId="0" xfId="0" applyFont="1" applyFill="1" applyAlignment="1">
      <alignment horizontal="left"/>
    </xf>
    <xf numFmtId="0" fontId="41" fillId="0" borderId="0" xfId="0" applyFont="1" applyFill="1" applyBorder="1" applyAlignment="1" applyProtection="1">
      <alignment horizontal="left"/>
    </xf>
    <xf numFmtId="1" fontId="41" fillId="0" borderId="0" xfId="0" applyNumberFormat="1" applyFont="1" applyFill="1" applyBorder="1"/>
    <xf numFmtId="1" fontId="41" fillId="0" borderId="0" xfId="0" quotePrefix="1" applyNumberFormat="1" applyFont="1" applyFill="1" applyBorder="1" applyAlignment="1">
      <alignment horizontal="left"/>
    </xf>
    <xf numFmtId="3" fontId="41" fillId="0" borderId="0" xfId="0" applyNumberFormat="1" applyFont="1" applyFill="1" applyBorder="1" applyAlignment="1">
      <alignment horizontal="left"/>
    </xf>
    <xf numFmtId="1" fontId="41" fillId="0" borderId="0" xfId="0" applyNumberFormat="1" applyFont="1" applyFill="1"/>
    <xf numFmtId="3" fontId="42" fillId="0" borderId="0" xfId="0" applyNumberFormat="1" applyFont="1" applyFill="1" applyBorder="1" applyAlignment="1">
      <alignment horizontal="left"/>
    </xf>
    <xf numFmtId="0" fontId="2" fillId="3" borderId="0" xfId="0" applyNumberFormat="1" applyFont="1" applyFill="1" applyBorder="1" applyAlignment="1" applyProtection="1">
      <alignment horizontal="left" vertical="center"/>
    </xf>
    <xf numFmtId="3" fontId="2" fillId="2" borderId="0" xfId="0" applyNumberFormat="1" applyFont="1" applyFill="1" applyBorder="1" applyAlignment="1" applyProtection="1">
      <alignment horizontal="left" vertical="center"/>
    </xf>
    <xf numFmtId="3" fontId="41" fillId="0" borderId="0" xfId="0" applyNumberFormat="1" applyFont="1" applyFill="1" applyBorder="1" applyAlignment="1"/>
    <xf numFmtId="3" fontId="2" fillId="0" borderId="0" xfId="0" applyNumberFormat="1" applyFont="1" applyFill="1"/>
    <xf numFmtId="164" fontId="8" fillId="0" borderId="0" xfId="0" applyNumberFormat="1" applyFont="1" applyFill="1" applyAlignment="1">
      <alignment horizontal="right" vertical="center"/>
    </xf>
    <xf numFmtId="0" fontId="2" fillId="0" borderId="0" xfId="0" applyFont="1" applyFill="1" applyAlignment="1" applyProtection="1">
      <alignment horizontal="left"/>
    </xf>
    <xf numFmtId="0" fontId="44" fillId="0" borderId="0" xfId="0" applyFont="1" applyFill="1" applyAlignment="1">
      <alignment horizontal="left"/>
    </xf>
    <xf numFmtId="0" fontId="43" fillId="0" borderId="0" xfId="0" applyFont="1" applyFill="1" applyAlignment="1">
      <alignment horizontal="left"/>
    </xf>
    <xf numFmtId="165" fontId="8" fillId="0" borderId="0" xfId="0" applyNumberFormat="1" applyFont="1" applyFill="1" applyAlignment="1"/>
    <xf numFmtId="0" fontId="46" fillId="5" borderId="0" xfId="0" applyFont="1" applyFill="1"/>
    <xf numFmtId="0" fontId="46" fillId="5" borderId="0" xfId="0" applyFont="1" applyFill="1" applyAlignment="1">
      <alignment vertical="top"/>
    </xf>
    <xf numFmtId="0" fontId="0" fillId="0" borderId="0" xfId="0"/>
    <xf numFmtId="3" fontId="4" fillId="0" borderId="0" xfId="0" applyNumberFormat="1" applyFont="1" applyFill="1" applyBorder="1" applyAlignment="1">
      <alignment horizontal="right"/>
    </xf>
    <xf numFmtId="3" fontId="0" fillId="0" borderId="0" xfId="0" applyNumberFormat="1" applyFill="1" applyAlignment="1">
      <alignment horizontal="right"/>
    </xf>
    <xf numFmtId="3" fontId="0" fillId="0" borderId="0" xfId="0" applyNumberFormat="1" applyFill="1" applyAlignment="1">
      <alignment horizontal="left"/>
    </xf>
    <xf numFmtId="3" fontId="2" fillId="0" borderId="0" xfId="0" applyNumberFormat="1" applyFont="1" applyFill="1" applyBorder="1" applyAlignment="1">
      <alignment horizontal="right" wrapText="1"/>
    </xf>
    <xf numFmtId="0" fontId="0" fillId="0" borderId="0" xfId="0" applyFill="1"/>
    <xf numFmtId="3" fontId="11" fillId="0" borderId="0" xfId="0" applyNumberFormat="1" applyFont="1" applyFill="1" applyAlignment="1">
      <alignment horizontal="right"/>
    </xf>
    <xf numFmtId="3" fontId="0" fillId="0" borderId="0" xfId="0" applyNumberFormat="1" applyFill="1"/>
    <xf numFmtId="0" fontId="0" fillId="2" borderId="0" xfId="0" applyFill="1" applyBorder="1"/>
    <xf numFmtId="3" fontId="13" fillId="3" borderId="0" xfId="0" applyNumberFormat="1" applyFont="1" applyFill="1" applyBorder="1" applyAlignment="1" applyProtection="1">
      <alignment horizontal="right"/>
    </xf>
    <xf numFmtId="3" fontId="13" fillId="3" borderId="0" xfId="0" applyNumberFormat="1" applyFont="1" applyFill="1" applyBorder="1" applyAlignment="1" applyProtection="1">
      <alignment horizontal="right" wrapText="1"/>
    </xf>
    <xf numFmtId="3" fontId="16" fillId="2" borderId="0" xfId="0" applyNumberFormat="1" applyFont="1" applyFill="1" applyBorder="1" applyAlignment="1" applyProtection="1">
      <alignment horizontal="right"/>
    </xf>
    <xf numFmtId="3" fontId="4" fillId="0" borderId="0" xfId="0" applyNumberFormat="1" applyFont="1" applyFill="1"/>
    <xf numFmtId="3" fontId="41" fillId="0" borderId="0" xfId="0" applyNumberFormat="1" applyFont="1" applyFill="1" applyBorder="1" applyAlignment="1" applyProtection="1">
      <alignment horizontal="left"/>
    </xf>
    <xf numFmtId="0" fontId="41" fillId="2" borderId="1" xfId="0" applyFont="1" applyFill="1" applyBorder="1" applyAlignment="1">
      <alignment horizontal="right"/>
    </xf>
    <xf numFmtId="0" fontId="41" fillId="0" borderId="0" xfId="0" applyFont="1" applyFill="1"/>
    <xf numFmtId="0" fontId="16" fillId="3" borderId="0" xfId="0" applyNumberFormat="1" applyFont="1" applyFill="1" applyBorder="1" applyAlignment="1" applyProtection="1">
      <alignment horizontal="right"/>
    </xf>
    <xf numFmtId="166" fontId="0" fillId="0" borderId="0" xfId="0" applyNumberFormat="1" applyFill="1"/>
    <xf numFmtId="164" fontId="8" fillId="0" borderId="0" xfId="2" applyNumberFormat="1" applyFont="1" applyFill="1" applyAlignment="1" applyProtection="1">
      <alignment horizontal="right"/>
    </xf>
    <xf numFmtId="164" fontId="8" fillId="0" borderId="0" xfId="2" applyNumberFormat="1" applyFont="1" applyFill="1" applyBorder="1" applyAlignment="1">
      <alignment horizontal="right" wrapText="1"/>
    </xf>
    <xf numFmtId="164" fontId="8" fillId="0" borderId="0" xfId="2" applyNumberFormat="1" applyFont="1" applyFill="1" applyAlignment="1">
      <alignment horizontal="right" vertical="center"/>
    </xf>
    <xf numFmtId="3" fontId="2" fillId="0" borderId="0" xfId="0" applyNumberFormat="1" applyFont="1" applyFill="1" applyBorder="1" applyAlignment="1" applyProtection="1">
      <alignment horizontal="right" wrapText="1"/>
    </xf>
    <xf numFmtId="3" fontId="37" fillId="0" borderId="0" xfId="0" applyNumberFormat="1" applyFont="1" applyFill="1" applyBorder="1" applyAlignment="1">
      <alignment horizontal="right" wrapText="1"/>
    </xf>
    <xf numFmtId="3" fontId="45" fillId="0" borderId="0" xfId="0" applyNumberFormat="1" applyFont="1" applyFill="1" applyBorder="1" applyAlignment="1"/>
    <xf numFmtId="3" fontId="45" fillId="0" borderId="0" xfId="0" applyNumberFormat="1" applyFont="1" applyFill="1" applyBorder="1" applyAlignment="1">
      <alignment horizontal="left"/>
    </xf>
    <xf numFmtId="0" fontId="45" fillId="0" borderId="0" xfId="0" applyFont="1" applyFill="1" applyAlignment="1">
      <alignment horizontal="left"/>
    </xf>
    <xf numFmtId="1" fontId="45" fillId="0" borderId="0" xfId="0" quotePrefix="1" applyNumberFormat="1" applyFont="1" applyFill="1" applyAlignment="1">
      <alignment horizontal="left"/>
    </xf>
    <xf numFmtId="3" fontId="45" fillId="0" borderId="0" xfId="0" applyNumberFormat="1" applyFont="1" applyFill="1" applyBorder="1" applyAlignment="1">
      <alignment horizontal="left" wrapText="1"/>
    </xf>
    <xf numFmtId="0" fontId="32" fillId="0" borderId="0" xfId="0" applyNumberFormat="1" applyFont="1" applyFill="1" applyBorder="1" applyAlignment="1" applyProtection="1">
      <alignment horizontal="right"/>
    </xf>
    <xf numFmtId="3" fontId="4" fillId="0" borderId="0" xfId="0" applyNumberFormat="1" applyFont="1" applyFill="1" applyAlignment="1">
      <alignment horizontal="left"/>
    </xf>
    <xf numFmtId="3" fontId="2" fillId="0" borderId="0" xfId="0" applyNumberFormat="1" applyFont="1" applyFill="1" applyAlignment="1">
      <alignment horizontal="left"/>
    </xf>
    <xf numFmtId="3" fontId="4" fillId="0" borderId="0" xfId="0" quotePrefix="1" applyNumberFormat="1" applyFont="1" applyFill="1" applyAlignment="1">
      <alignment horizontal="left"/>
    </xf>
    <xf numFmtId="3" fontId="43" fillId="0" borderId="0" xfId="0" applyNumberFormat="1" applyFont="1" applyFill="1" applyAlignment="1">
      <alignment horizontal="right"/>
    </xf>
    <xf numFmtId="3" fontId="50" fillId="0" borderId="0" xfId="0" applyNumberFormat="1" applyFont="1" applyFill="1" applyBorder="1" applyAlignment="1">
      <alignment horizontal="left"/>
    </xf>
    <xf numFmtId="3" fontId="43" fillId="0" borderId="0" xfId="0" applyNumberFormat="1" applyFont="1" applyFill="1"/>
    <xf numFmtId="0" fontId="0" fillId="4" borderId="16" xfId="0" applyFill="1" applyBorder="1"/>
    <xf numFmtId="0" fontId="6" fillId="4" borderId="0" xfId="0" quotePrefix="1" applyFont="1" applyFill="1" applyBorder="1" applyAlignment="1">
      <alignment horizontal="left"/>
    </xf>
    <xf numFmtId="0" fontId="0" fillId="2" borderId="17" xfId="0" applyFill="1" applyBorder="1"/>
    <xf numFmtId="0" fontId="0" fillId="2" borderId="17" xfId="0" applyFill="1" applyBorder="1" applyAlignment="1">
      <alignment vertical="top"/>
    </xf>
    <xf numFmtId="0" fontId="0" fillId="4" borderId="18" xfId="0" applyFill="1" applyBorder="1"/>
    <xf numFmtId="0" fontId="0" fillId="3" borderId="16" xfId="0" applyFill="1" applyBorder="1"/>
    <xf numFmtId="0" fontId="13" fillId="3" borderId="0" xfId="0" quotePrefix="1" applyFont="1" applyFill="1" applyBorder="1" applyAlignment="1">
      <alignment horizontal="left" vertical="top"/>
    </xf>
    <xf numFmtId="0" fontId="13" fillId="3" borderId="0" xfId="0" applyFont="1" applyFill="1" applyBorder="1" applyAlignment="1">
      <alignment vertical="top"/>
    </xf>
    <xf numFmtId="0" fontId="13" fillId="3" borderId="0" xfId="0" applyFont="1" applyFill="1" applyBorder="1" applyAlignment="1">
      <alignment horizontal="right" vertical="top"/>
    </xf>
    <xf numFmtId="0" fontId="0" fillId="3" borderId="0" xfId="0" applyFill="1" applyBorder="1" applyAlignment="1">
      <alignment vertical="top"/>
    </xf>
    <xf numFmtId="3" fontId="14" fillId="3" borderId="0" xfId="0" applyNumberFormat="1" applyFont="1" applyFill="1" applyBorder="1" applyAlignment="1" applyProtection="1">
      <alignment horizontal="right" wrapText="1"/>
    </xf>
    <xf numFmtId="0" fontId="15" fillId="3" borderId="0" xfId="0" quotePrefix="1" applyFont="1" applyFill="1" applyBorder="1" applyAlignment="1" applyProtection="1">
      <alignment horizontal="right"/>
    </xf>
    <xf numFmtId="0" fontId="13" fillId="3" borderId="0" xfId="0" applyFont="1" applyFill="1" applyBorder="1" applyAlignment="1">
      <alignment horizontal="right"/>
    </xf>
    <xf numFmtId="0" fontId="0" fillId="3" borderId="0" xfId="0" applyFill="1" applyBorder="1" applyAlignment="1">
      <alignment horizontal="right"/>
    </xf>
    <xf numFmtId="0" fontId="22" fillId="2" borderId="0" xfId="0" applyFont="1" applyFill="1" applyBorder="1" applyAlignment="1">
      <alignment horizontal="right"/>
    </xf>
    <xf numFmtId="164" fontId="16" fillId="3" borderId="0" xfId="0" applyNumberFormat="1" applyFont="1" applyFill="1" applyBorder="1" applyAlignment="1" applyProtection="1">
      <alignment horizontal="right"/>
    </xf>
    <xf numFmtId="0" fontId="13" fillId="3" borderId="0" xfId="0" applyFont="1" applyFill="1" applyBorder="1"/>
    <xf numFmtId="3" fontId="21" fillId="3" borderId="0" xfId="0" applyNumberFormat="1" applyFont="1" applyFill="1" applyBorder="1" applyAlignment="1" applyProtection="1">
      <alignment horizontal="right"/>
    </xf>
    <xf numFmtId="0" fontId="13" fillId="3" borderId="0" xfId="0" applyFont="1" applyFill="1" applyBorder="1" applyProtection="1"/>
    <xf numFmtId="3" fontId="13" fillId="3" borderId="0" xfId="0" quotePrefix="1" applyNumberFormat="1" applyFont="1" applyFill="1" applyBorder="1" applyAlignment="1">
      <alignment horizontal="right"/>
    </xf>
    <xf numFmtId="0" fontId="0" fillId="3" borderId="0" xfId="0" applyFill="1" applyBorder="1"/>
    <xf numFmtId="3" fontId="29" fillId="3" borderId="0" xfId="0" quotePrefix="1" applyNumberFormat="1" applyFont="1" applyFill="1" applyBorder="1" applyAlignment="1" applyProtection="1">
      <alignment horizontal="right" wrapText="1"/>
    </xf>
    <xf numFmtId="3" fontId="29" fillId="2" borderId="0" xfId="0" quotePrefix="1" applyNumberFormat="1" applyFont="1" applyFill="1" applyBorder="1" applyAlignment="1" applyProtection="1">
      <alignment horizontal="right" wrapText="1"/>
    </xf>
    <xf numFmtId="0" fontId="5" fillId="3" borderId="16" xfId="0" applyFont="1" applyFill="1" applyBorder="1" applyAlignment="1">
      <alignment horizontal="right" vertical="top"/>
    </xf>
    <xf numFmtId="0" fontId="2" fillId="9" borderId="0" xfId="0" applyFont="1" applyFill="1" applyBorder="1" applyAlignment="1">
      <alignment horizontal="left" vertical="center"/>
    </xf>
    <xf numFmtId="0" fontId="0" fillId="9" borderId="0" xfId="0" applyFill="1" applyBorder="1"/>
    <xf numFmtId="0" fontId="9" fillId="9" borderId="0" xfId="0" applyFont="1" applyFill="1" applyBorder="1" applyAlignment="1">
      <alignment horizontal="right"/>
    </xf>
    <xf numFmtId="3" fontId="2" fillId="3" borderId="0" xfId="0" quotePrefix="1" applyNumberFormat="1" applyFont="1" applyFill="1" applyBorder="1" applyAlignment="1">
      <alignment horizontal="left"/>
    </xf>
    <xf numFmtId="0" fontId="2" fillId="3" borderId="0" xfId="0" quotePrefix="1" applyFont="1" applyFill="1" applyBorder="1" applyAlignment="1">
      <alignment horizontal="left"/>
    </xf>
    <xf numFmtId="0" fontId="0" fillId="2" borderId="17" xfId="0" applyFill="1" applyBorder="1" applyAlignment="1"/>
    <xf numFmtId="0" fontId="4" fillId="9" borderId="0" xfId="0" applyFont="1" applyFill="1" applyBorder="1" applyAlignment="1">
      <alignment vertical="center"/>
    </xf>
    <xf numFmtId="0" fontId="0" fillId="3" borderId="19" xfId="0" applyFill="1" applyBorder="1"/>
    <xf numFmtId="0" fontId="0" fillId="3" borderId="5" xfId="0" applyFill="1" applyBorder="1"/>
    <xf numFmtId="0" fontId="22" fillId="2" borderId="20" xfId="0" applyFont="1" applyFill="1" applyBorder="1"/>
    <xf numFmtId="0" fontId="0" fillId="2" borderId="21" xfId="0" applyFill="1" applyBorder="1" applyAlignment="1"/>
    <xf numFmtId="164" fontId="15" fillId="2" borderId="0" xfId="0" applyNumberFormat="1" applyFont="1" applyFill="1" applyBorder="1" applyAlignment="1" applyProtection="1">
      <alignment horizontal="right"/>
    </xf>
    <xf numFmtId="165" fontId="15" fillId="2" borderId="0" xfId="0" quotePrefix="1" applyNumberFormat="1" applyFont="1" applyFill="1" applyBorder="1" applyAlignment="1">
      <alignment horizontal="right"/>
    </xf>
    <xf numFmtId="165" fontId="15" fillId="8" borderId="0" xfId="0" quotePrefix="1" applyNumberFormat="1" applyFont="1" applyFill="1" applyBorder="1" applyAlignment="1">
      <alignment horizontal="right"/>
    </xf>
    <xf numFmtId="3" fontId="47" fillId="0" borderId="0" xfId="0" applyNumberFormat="1" applyFont="1" applyFill="1" applyBorder="1" applyAlignment="1"/>
    <xf numFmtId="3" fontId="51" fillId="0" borderId="0" xfId="0" applyNumberFormat="1" applyFont="1" applyFill="1"/>
    <xf numFmtId="3" fontId="9" fillId="0" borderId="0" xfId="0" applyNumberFormat="1" applyFont="1" applyFill="1" applyBorder="1" applyAlignment="1">
      <alignment horizontal="left"/>
    </xf>
    <xf numFmtId="3" fontId="8" fillId="0" borderId="0" xfId="0" applyNumberFormat="1" applyFont="1" applyFill="1"/>
    <xf numFmtId="3" fontId="51" fillId="0" borderId="0" xfId="0" applyNumberFormat="1" applyFont="1" applyFill="1" applyAlignment="1">
      <alignment horizontal="right"/>
    </xf>
    <xf numFmtId="3" fontId="8" fillId="0" borderId="0" xfId="0" applyNumberFormat="1" applyFont="1" applyFill="1" applyAlignment="1">
      <alignment horizontal="right"/>
    </xf>
    <xf numFmtId="3" fontId="9" fillId="0" borderId="0" xfId="0" applyNumberFormat="1" applyFont="1" applyFill="1" applyBorder="1" applyAlignment="1">
      <alignment horizontal="right" wrapText="1"/>
    </xf>
    <xf numFmtId="167" fontId="0" fillId="0" borderId="0" xfId="0" applyNumberFormat="1" applyFill="1"/>
    <xf numFmtId="0" fontId="0" fillId="5" borderId="0" xfId="0" quotePrefix="1" applyFill="1"/>
    <xf numFmtId="0" fontId="2" fillId="0" borderId="0" xfId="0" applyFont="1"/>
    <xf numFmtId="3" fontId="4" fillId="0" borderId="0" xfId="0" applyNumberFormat="1" applyFont="1" applyFill="1" applyAlignment="1"/>
    <xf numFmtId="165" fontId="4" fillId="0" borderId="0" xfId="0" applyNumberFormat="1" applyFont="1" applyFill="1" applyBorder="1" applyAlignment="1" applyProtection="1">
      <alignment horizontal="center"/>
    </xf>
    <xf numFmtId="0" fontId="16" fillId="3" borderId="0" xfId="0" applyNumberFormat="1" applyFont="1" applyFill="1" applyBorder="1" applyAlignment="1" applyProtection="1">
      <alignment horizontal="left"/>
    </xf>
    <xf numFmtId="3" fontId="16" fillId="2" borderId="0" xfId="0" applyNumberFormat="1" applyFont="1" applyFill="1" applyBorder="1" applyAlignment="1" applyProtection="1">
      <alignment horizontal="left"/>
    </xf>
    <xf numFmtId="4" fontId="36" fillId="0" borderId="0" xfId="0" applyNumberFormat="1" applyFont="1" applyFill="1" applyAlignment="1">
      <alignment horizontal="center"/>
    </xf>
    <xf numFmtId="0" fontId="2" fillId="0" borderId="0" xfId="0" applyFont="1" applyFill="1"/>
    <xf numFmtId="3" fontId="2" fillId="0" borderId="0" xfId="0" applyNumberFormat="1" applyFont="1" applyFill="1" applyAlignment="1"/>
    <xf numFmtId="3" fontId="47" fillId="0" borderId="0" xfId="0" applyNumberFormat="1" applyFont="1" applyFill="1" applyBorder="1" applyAlignment="1">
      <alignment horizontal="left"/>
    </xf>
    <xf numFmtId="3" fontId="47" fillId="0" borderId="0" xfId="0" applyNumberFormat="1" applyFont="1" applyFill="1" applyBorder="1" applyAlignment="1">
      <alignment horizontal="left" wrapText="1"/>
    </xf>
    <xf numFmtId="3" fontId="89" fillId="0" borderId="0" xfId="0" applyNumberFormat="1" applyFont="1" applyFill="1" applyBorder="1" applyAlignment="1">
      <alignment horizontal="center" wrapText="1"/>
    </xf>
    <xf numFmtId="0" fontId="0" fillId="0" borderId="0" xfId="0"/>
    <xf numFmtId="0" fontId="2" fillId="0" borderId="0" xfId="0" applyFont="1" applyFill="1" applyBorder="1"/>
    <xf numFmtId="3" fontId="8" fillId="0" borderId="0" xfId="0" applyNumberFormat="1" applyFont="1" applyFill="1" applyAlignment="1">
      <alignment horizontal="left"/>
    </xf>
    <xf numFmtId="0" fontId="2" fillId="8" borderId="0" xfId="0" applyFont="1" applyFill="1" applyBorder="1" applyAlignment="1">
      <alignment vertical="top" wrapText="1"/>
    </xf>
    <xf numFmtId="0" fontId="0" fillId="8" borderId="0" xfId="0" applyFill="1" applyBorder="1" applyAlignment="1">
      <alignment vertical="top" wrapText="1"/>
    </xf>
    <xf numFmtId="0" fontId="0" fillId="8" borderId="5" xfId="0" applyFill="1" applyBorder="1"/>
    <xf numFmtId="164" fontId="8" fillId="0" borderId="0" xfId="1" applyNumberFormat="1" applyFont="1" applyFill="1" applyAlignment="1" applyProtection="1">
      <alignment horizontal="right"/>
    </xf>
    <xf numFmtId="164" fontId="8" fillId="0" borderId="0" xfId="0" applyNumberFormat="1" applyFont="1" applyFill="1" applyAlignment="1">
      <alignment horizontal="right"/>
    </xf>
    <xf numFmtId="3" fontId="2" fillId="0" borderId="0" xfId="0" applyNumberFormat="1" applyFont="1" applyFill="1" applyAlignment="1">
      <alignment vertical="center"/>
    </xf>
    <xf numFmtId="3" fontId="41" fillId="0" borderId="0" xfId="323" applyNumberFormat="1" applyFont="1" applyFill="1"/>
    <xf numFmtId="0" fontId="1" fillId="0" borderId="0" xfId="323" applyFill="1"/>
    <xf numFmtId="3" fontId="50" fillId="0" borderId="0" xfId="0" applyNumberFormat="1" applyFont="1" applyFill="1" applyAlignment="1">
      <alignment horizontal="left"/>
    </xf>
    <xf numFmtId="0" fontId="41" fillId="9" borderId="0" xfId="0" applyFont="1" applyFill="1" applyBorder="1" applyAlignment="1">
      <alignment vertical="center" wrapText="1"/>
    </xf>
    <xf numFmtId="0" fontId="2" fillId="9" borderId="0" xfId="0" applyFont="1" applyFill="1" applyBorder="1" applyAlignment="1">
      <alignment wrapText="1"/>
    </xf>
    <xf numFmtId="164" fontId="36" fillId="3" borderId="0" xfId="0" applyNumberFormat="1" applyFont="1" applyFill="1" applyBorder="1" applyAlignment="1" applyProtection="1">
      <alignment horizontal="left" vertical="center"/>
    </xf>
    <xf numFmtId="0" fontId="36" fillId="0" borderId="0" xfId="0" applyFont="1" applyBorder="1" applyAlignment="1">
      <alignment horizontal="left" vertical="center"/>
    </xf>
    <xf numFmtId="164" fontId="36" fillId="2" borderId="0" xfId="0" applyNumberFormat="1" applyFont="1" applyFill="1" applyBorder="1" applyAlignment="1" applyProtection="1">
      <alignment horizontal="left" vertical="center"/>
    </xf>
    <xf numFmtId="0" fontId="2" fillId="2" borderId="0" xfId="0" applyFont="1" applyFill="1" applyBorder="1" applyAlignment="1">
      <alignment vertical="center" wrapText="1"/>
    </xf>
    <xf numFmtId="0" fontId="0" fillId="2" borderId="0" xfId="0" applyFill="1" applyBorder="1" applyAlignment="1">
      <alignment vertical="center" wrapText="1"/>
    </xf>
    <xf numFmtId="0" fontId="6" fillId="4" borderId="6" xfId="0" quotePrefix="1" applyFont="1" applyFill="1" applyBorder="1" applyAlignment="1">
      <alignment horizontal="left" wrapText="1"/>
    </xf>
    <xf numFmtId="0" fontId="0" fillId="4" borderId="6" xfId="0" applyFill="1" applyBorder="1" applyAlignment="1">
      <alignment horizontal="left" wrapText="1"/>
    </xf>
    <xf numFmtId="164" fontId="32" fillId="2" borderId="0" xfId="0" applyNumberFormat="1" applyFont="1" applyFill="1" applyBorder="1" applyAlignment="1" applyProtection="1">
      <alignment horizontal="left" vertical="center"/>
    </xf>
    <xf numFmtId="0" fontId="2" fillId="9" borderId="0" xfId="0" quotePrefix="1" applyFont="1" applyFill="1" applyBorder="1" applyAlignment="1">
      <alignment horizontal="left" wrapText="1"/>
    </xf>
    <xf numFmtId="0" fontId="0" fillId="9" borderId="0" xfId="0" applyFill="1" applyBorder="1" applyAlignment="1">
      <alignment wrapText="1"/>
    </xf>
    <xf numFmtId="3" fontId="14" fillId="3" borderId="0" xfId="0" quotePrefix="1" applyNumberFormat="1" applyFont="1" applyFill="1" applyBorder="1" applyAlignment="1" applyProtection="1">
      <alignment horizontal="center" vertical="top" wrapText="1"/>
    </xf>
    <xf numFmtId="0" fontId="13" fillId="3" borderId="0" xfId="0" applyFont="1" applyFill="1" applyBorder="1" applyAlignment="1">
      <alignment horizontal="center" vertical="top" wrapText="1"/>
    </xf>
    <xf numFmtId="0" fontId="0" fillId="2" borderId="0" xfId="0" quotePrefix="1" applyFill="1" applyBorder="1" applyAlignment="1">
      <alignment horizontal="left" wrapText="1"/>
    </xf>
    <xf numFmtId="0" fontId="0" fillId="0" borderId="0" xfId="0" applyBorder="1" applyAlignment="1">
      <alignment wrapText="1"/>
    </xf>
    <xf numFmtId="3" fontId="26" fillId="4" borderId="0" xfId="0" applyNumberFormat="1" applyFont="1" applyFill="1" applyBorder="1" applyAlignment="1" applyProtection="1">
      <alignment horizontal="left" vertical="center" wrapText="1"/>
    </xf>
    <xf numFmtId="0" fontId="0" fillId="4" borderId="0" xfId="0" applyFill="1" applyBorder="1" applyAlignment="1">
      <alignment horizontal="left" vertical="center" wrapText="1"/>
    </xf>
    <xf numFmtId="3" fontId="23" fillId="7" borderId="8" xfId="0" applyNumberFormat="1" applyFont="1" applyFill="1"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0" fontId="0" fillId="0" borderId="10" xfId="0" applyBorder="1" applyAlignment="1" applyProtection="1">
      <alignment wrapText="1"/>
      <protection locked="0"/>
    </xf>
    <xf numFmtId="0" fontId="0" fillId="0" borderId="11"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12" xfId="0" applyBorder="1" applyAlignment="1" applyProtection="1">
      <alignment wrapText="1"/>
      <protection locked="0"/>
    </xf>
    <xf numFmtId="3" fontId="26" fillId="4" borderId="0" xfId="0" applyNumberFormat="1" applyFont="1" applyFill="1" applyBorder="1" applyAlignment="1" applyProtection="1">
      <alignment horizontal="left" wrapText="1"/>
    </xf>
    <xf numFmtId="0" fontId="0" fillId="4" borderId="0" xfId="0" applyFill="1" applyBorder="1" applyAlignment="1">
      <alignment horizontal="left" wrapText="1"/>
    </xf>
    <xf numFmtId="0" fontId="2" fillId="3" borderId="0" xfId="0" applyFont="1" applyFill="1" applyBorder="1" applyAlignment="1">
      <alignment horizontal="left" vertical="center" wrapText="1"/>
    </xf>
    <xf numFmtId="0" fontId="27" fillId="6" borderId="13" xfId="0" quotePrefix="1" applyFont="1" applyFill="1" applyBorder="1" applyAlignment="1">
      <alignment horizontal="center" vertical="center" wrapText="1"/>
    </xf>
    <xf numFmtId="0" fontId="0" fillId="0" borderId="14" xfId="0" applyBorder="1" applyAlignment="1">
      <alignment vertical="center" wrapText="1"/>
    </xf>
    <xf numFmtId="0" fontId="0" fillId="0" borderId="15" xfId="0" applyBorder="1" applyAlignment="1">
      <alignment vertical="center" wrapText="1"/>
    </xf>
    <xf numFmtId="3" fontId="14" fillId="2" borderId="0" xfId="0" quotePrefix="1" applyNumberFormat="1" applyFont="1" applyFill="1" applyBorder="1" applyAlignment="1" applyProtection="1">
      <alignment horizontal="center" vertical="top" wrapText="1"/>
    </xf>
    <xf numFmtId="0" fontId="13" fillId="2" borderId="0" xfId="0" applyFont="1" applyFill="1" applyBorder="1" applyAlignment="1">
      <alignment horizontal="center" vertical="top" wrapText="1"/>
    </xf>
    <xf numFmtId="0" fontId="0" fillId="0" borderId="0" xfId="0" applyBorder="1" applyAlignment="1">
      <alignment vertical="top" wrapText="1"/>
    </xf>
    <xf numFmtId="0" fontId="30" fillId="4" borderId="0" xfId="0" applyFont="1" applyFill="1" applyBorder="1" applyAlignment="1">
      <alignment horizontal="left" vertical="center" wrapText="1"/>
    </xf>
    <xf numFmtId="0" fontId="0" fillId="4" borderId="0" xfId="0" applyFill="1" applyBorder="1" applyAlignment="1">
      <alignment vertical="center"/>
    </xf>
    <xf numFmtId="3" fontId="31" fillId="4" borderId="0" xfId="0" quotePrefix="1" applyNumberFormat="1" applyFont="1" applyFill="1" applyBorder="1" applyAlignment="1" applyProtection="1">
      <alignment horizontal="center" vertical="center" wrapText="1"/>
    </xf>
    <xf numFmtId="0" fontId="0" fillId="4" borderId="0" xfId="0" applyFill="1" applyBorder="1" applyAlignment="1">
      <alignment vertical="center" wrapText="1"/>
    </xf>
    <xf numFmtId="0" fontId="0" fillId="4" borderId="7" xfId="0" applyFill="1" applyBorder="1" applyAlignment="1">
      <alignment vertical="center" wrapText="1"/>
    </xf>
    <xf numFmtId="3" fontId="12" fillId="2" borderId="0" xfId="0" quotePrefix="1" applyNumberFormat="1" applyFont="1" applyFill="1" applyBorder="1" applyAlignment="1" applyProtection="1">
      <alignment horizontal="center" vertical="center" wrapText="1"/>
    </xf>
    <xf numFmtId="0" fontId="0" fillId="0" borderId="0" xfId="0" applyBorder="1" applyAlignment="1">
      <alignment vertical="center" wrapText="1"/>
    </xf>
    <xf numFmtId="0" fontId="23" fillId="7" borderId="8" xfId="0" applyFont="1" applyFill="1" applyBorder="1" applyAlignment="1" applyProtection="1">
      <alignment horizontal="center" vertical="center" wrapText="1"/>
      <protection locked="0"/>
    </xf>
    <xf numFmtId="0" fontId="23" fillId="7" borderId="9" xfId="0" applyFont="1" applyFill="1" applyBorder="1" applyAlignment="1" applyProtection="1">
      <alignment horizontal="center" vertical="center" wrapText="1"/>
      <protection locked="0"/>
    </xf>
    <xf numFmtId="0" fontId="23" fillId="7" borderId="10" xfId="0" applyFont="1" applyFill="1" applyBorder="1" applyAlignment="1" applyProtection="1">
      <alignment horizontal="center" vertical="center" wrapText="1"/>
      <protection locked="0"/>
    </xf>
    <xf numFmtId="0" fontId="23" fillId="7" borderId="11" xfId="0" applyFont="1" applyFill="1" applyBorder="1" applyAlignment="1" applyProtection="1">
      <alignment horizontal="center" vertical="center" wrapText="1"/>
      <protection locked="0"/>
    </xf>
    <xf numFmtId="0" fontId="23" fillId="7" borderId="7" xfId="0" applyFont="1" applyFill="1" applyBorder="1" applyAlignment="1" applyProtection="1">
      <alignment horizontal="center" vertical="center" wrapText="1"/>
      <protection locked="0"/>
    </xf>
    <xf numFmtId="0" fontId="23" fillId="7" borderId="12" xfId="0" applyFont="1" applyFill="1" applyBorder="1" applyAlignment="1" applyProtection="1">
      <alignment horizontal="center" vertical="center" wrapText="1"/>
      <protection locked="0"/>
    </xf>
    <xf numFmtId="0" fontId="30" fillId="4" borderId="0" xfId="0" applyFont="1" applyFill="1" applyBorder="1" applyAlignment="1">
      <alignment horizontal="left" wrapText="1"/>
    </xf>
    <xf numFmtId="0" fontId="0" fillId="0" borderId="0" xfId="0" applyBorder="1" applyAlignment="1"/>
    <xf numFmtId="0" fontId="48" fillId="3" borderId="0" xfId="0" quotePrefix="1" applyFont="1" applyFill="1" applyBorder="1" applyAlignment="1">
      <alignment horizontal="left" vertical="center" wrapText="1"/>
    </xf>
    <xf numFmtId="0" fontId="48" fillId="3" borderId="0" xfId="0" quotePrefix="1" applyFont="1" applyFill="1" applyBorder="1" applyAlignment="1">
      <alignment horizontal="left" wrapText="1"/>
    </xf>
    <xf numFmtId="0" fontId="48" fillId="3" borderId="5" xfId="0" quotePrefix="1" applyFont="1" applyFill="1" applyBorder="1" applyAlignment="1">
      <alignment horizontal="left" wrapText="1"/>
    </xf>
    <xf numFmtId="0" fontId="40" fillId="3" borderId="0" xfId="0" quotePrefix="1" applyFont="1" applyFill="1" applyBorder="1" applyAlignment="1">
      <alignment horizontal="left" vertical="top" wrapText="1"/>
    </xf>
    <xf numFmtId="0" fontId="4" fillId="0" borderId="0" xfId="0" applyFont="1" applyBorder="1" applyAlignment="1">
      <alignment vertical="top" wrapText="1"/>
    </xf>
    <xf numFmtId="0" fontId="2" fillId="8" borderId="0" xfId="0" applyFont="1" applyFill="1" applyBorder="1" applyAlignment="1">
      <alignment vertical="top" wrapText="1"/>
    </xf>
    <xf numFmtId="0" fontId="0" fillId="8" borderId="0" xfId="0" applyFill="1" applyBorder="1" applyAlignment="1">
      <alignment vertical="top" wrapText="1"/>
    </xf>
  </cellXfs>
  <cellStyles count="324">
    <cellStyle name="%" xfId="4" xr:uid="{35AD64FB-BE4E-4932-A455-C00DE13E137D}"/>
    <cellStyle name="% 2" xfId="182" xr:uid="{FB554B6F-172A-40C3-81F8-BF6725102DFD}"/>
    <cellStyle name="% 3" xfId="229" xr:uid="{5B661177-CD38-46B8-9875-B4BB46B8FB47}"/>
    <cellStyle name="20% - Accent1 2" xfId="6" xr:uid="{D5BF4A0F-E8C9-452F-BD45-E31847AF9335}"/>
    <cellStyle name="20% - Accent1 2 2" xfId="258" xr:uid="{5683D5A8-5417-4D32-8E39-481678C67B2C}"/>
    <cellStyle name="20% - Accent1 2 3" xfId="230" xr:uid="{FD107C4E-F03C-4573-A8F2-3818AB46AF52}"/>
    <cellStyle name="20% - Accent1 3" xfId="7" xr:uid="{F65FA4B9-8143-453C-A40C-0F327DC7B6AA}"/>
    <cellStyle name="20% - Accent1 3 2" xfId="244" xr:uid="{1E9C9C8F-0F19-467C-A01C-6BDBE5132224}"/>
    <cellStyle name="20% - Accent1 4" xfId="201" xr:uid="{A1DABFD3-79C1-4189-B0EE-2A88D6BF447D}"/>
    <cellStyle name="20% - Accent1 5" xfId="5" xr:uid="{2F698503-2BBF-44A5-B983-85BC0E405FBC}"/>
    <cellStyle name="20% - Accent2 2" xfId="9" xr:uid="{624865BE-E098-4C81-B8F1-51D317EB19FF}"/>
    <cellStyle name="20% - Accent2 2 2" xfId="260" xr:uid="{C2865828-0348-4686-B322-506A48ABBEBF}"/>
    <cellStyle name="20% - Accent2 2 3" xfId="232" xr:uid="{EA44CA12-E93A-4C69-918F-9AD35E982D0B}"/>
    <cellStyle name="20% - Accent2 3" xfId="10" xr:uid="{41B43265-85F9-439B-9F0A-36EA771D2DB9}"/>
    <cellStyle name="20% - Accent2 3 2" xfId="246" xr:uid="{5BF2BBF7-CCBA-4A22-A193-5A694083C807}"/>
    <cellStyle name="20% - Accent2 4" xfId="205" xr:uid="{39EC696B-8A7D-424C-9950-CC9BCD944EFF}"/>
    <cellStyle name="20% - Accent2 5" xfId="8" xr:uid="{1944A9F2-0B0F-4CD2-A60E-5A1D30AD8BB5}"/>
    <cellStyle name="20% - Accent3 2" xfId="12" xr:uid="{65277A56-DBC1-4F49-9DE0-E66CFD1F8998}"/>
    <cellStyle name="20% - Accent3 2 2" xfId="262" xr:uid="{E1E508FA-C90C-4AFA-A87C-C3F6DF3B9A83}"/>
    <cellStyle name="20% - Accent3 2 3" xfId="234" xr:uid="{42624349-9B17-4E93-978B-C4BC0BABA609}"/>
    <cellStyle name="20% - Accent3 3" xfId="13" xr:uid="{60A49DB6-DAD3-444E-8CCD-1B231A64EDA7}"/>
    <cellStyle name="20% - Accent3 3 2" xfId="248" xr:uid="{916AFE31-B363-4008-B23E-00ACFB909683}"/>
    <cellStyle name="20% - Accent3 4" xfId="209" xr:uid="{EFFB4D8A-9ACD-4E5F-BB70-1329C53856E0}"/>
    <cellStyle name="20% - Accent3 5" xfId="11" xr:uid="{FFA28554-3F0F-4934-B58B-EA27F1A93E0B}"/>
    <cellStyle name="20% - Accent4 2" xfId="15" xr:uid="{DE7106BE-F3A0-4196-948B-2CA3C8B9B988}"/>
    <cellStyle name="20% - Accent4 2 2" xfId="264" xr:uid="{6B52D683-FF6C-4274-8F95-9C1C7D736BC3}"/>
    <cellStyle name="20% - Accent4 2 3" xfId="236" xr:uid="{26DC7F46-421B-42F5-8973-E7B85D482AB2}"/>
    <cellStyle name="20% - Accent4 3" xfId="16" xr:uid="{65612CAB-DBB5-4E8A-96B2-C99CB51ACB16}"/>
    <cellStyle name="20% - Accent4 3 2" xfId="250" xr:uid="{1A1F45AD-4099-43DC-86F3-5FD63C42401A}"/>
    <cellStyle name="20% - Accent4 4" xfId="213" xr:uid="{B6A43E79-154F-43CE-A3BF-8EE57F6C2FD5}"/>
    <cellStyle name="20% - Accent4 5" xfId="14" xr:uid="{67AFDC30-9B16-4C67-B282-F90BD111CF04}"/>
    <cellStyle name="20% - Accent5 2" xfId="18" xr:uid="{728FF9F6-19C7-4B1A-AE6A-0277E25752B0}"/>
    <cellStyle name="20% - Accent5 2 2" xfId="266" xr:uid="{82ABBD4A-BDE7-4027-A153-1D48670E6C34}"/>
    <cellStyle name="20% - Accent5 2 3" xfId="238" xr:uid="{DA18A90E-98C6-47EA-9EDA-69BDDD84F9F5}"/>
    <cellStyle name="20% - Accent5 3" xfId="19" xr:uid="{3A84547D-EF79-4850-9853-1F302CCACDEB}"/>
    <cellStyle name="20% - Accent5 3 2" xfId="252" xr:uid="{72B549A0-D0C3-40D2-A1FA-2596C7AC0923}"/>
    <cellStyle name="20% - Accent5 4" xfId="217" xr:uid="{3E2F990A-A819-4FF6-A9B5-79854A2AE074}"/>
    <cellStyle name="20% - Accent5 5" xfId="17" xr:uid="{848B2F45-B0C8-4FBF-ADAA-65F44556050B}"/>
    <cellStyle name="20% - Accent6 2" xfId="21" xr:uid="{2BF2E7A5-CE07-4DC7-ACB9-D64C552AF313}"/>
    <cellStyle name="20% - Accent6 2 2" xfId="268" xr:uid="{344220B0-1CC9-4752-BA47-7BDF7107766D}"/>
    <cellStyle name="20% - Accent6 2 3" xfId="240" xr:uid="{B68F85C2-AF78-4813-91AB-906C2DACBE4C}"/>
    <cellStyle name="20% - Accent6 3" xfId="22" xr:uid="{9EB3B50E-A0E9-493A-AC81-28B45778C3E8}"/>
    <cellStyle name="20% - Accent6 3 2" xfId="254" xr:uid="{5E9A9D34-933F-49B3-B53A-8A96BE42402C}"/>
    <cellStyle name="20% - Accent6 4" xfId="221" xr:uid="{7FA8E427-523C-469B-8ACE-6DF019376695}"/>
    <cellStyle name="20% - Accent6 5" xfId="20" xr:uid="{0DD6ED9D-6470-46DF-8973-5620606ECE89}"/>
    <cellStyle name="40% - Accent1 2" xfId="24" xr:uid="{6A2AEEAD-31A7-46F6-9FFE-72A961642477}"/>
    <cellStyle name="40% - Accent1 2 2" xfId="259" xr:uid="{40CC3083-8031-4A8B-8C86-FC71F47C4234}"/>
    <cellStyle name="40% - Accent1 2 3" xfId="231" xr:uid="{140A45B4-3A07-4375-ABD1-6D3AC02323A6}"/>
    <cellStyle name="40% - Accent1 3" xfId="25" xr:uid="{CD1C1C6F-C665-4110-991F-4629FAFC181D}"/>
    <cellStyle name="40% - Accent1 3 2" xfId="245" xr:uid="{2AF71B93-C440-4A79-8B1B-A976751BD6D4}"/>
    <cellStyle name="40% - Accent1 4" xfId="202" xr:uid="{682F4C18-CA28-4690-AA66-69DB5988C501}"/>
    <cellStyle name="40% - Accent1 5" xfId="23" xr:uid="{7447BE0B-C13E-4101-91C6-FDCCE80AE853}"/>
    <cellStyle name="40% - Accent2 2" xfId="27" xr:uid="{A8E3887B-58AD-4967-9533-8C2630D3C5B9}"/>
    <cellStyle name="40% - Accent2 2 2" xfId="261" xr:uid="{F8C418D3-6E25-4DA5-B032-85D82B4178FA}"/>
    <cellStyle name="40% - Accent2 2 3" xfId="233" xr:uid="{0D505836-6E2B-453A-B2C0-65A29354DA12}"/>
    <cellStyle name="40% - Accent2 3" xfId="28" xr:uid="{C886CC27-4108-4C1F-98F6-4160326DF589}"/>
    <cellStyle name="40% - Accent2 3 2" xfId="247" xr:uid="{95F10142-5732-4C70-B1A1-7AE2BF0CD88E}"/>
    <cellStyle name="40% - Accent2 4" xfId="206" xr:uid="{49732D80-4816-496C-AAF8-F25E8023AC1E}"/>
    <cellStyle name="40% - Accent2 5" xfId="26" xr:uid="{7E84193D-449A-4107-B497-166E6D3A19B9}"/>
    <cellStyle name="40% - Accent3 2" xfId="30" xr:uid="{7EA27A92-7C52-4742-AC5A-93FDC05F22CA}"/>
    <cellStyle name="40% - Accent3 2 2" xfId="263" xr:uid="{CD0061F1-31EA-4CAC-8C6D-D519BC909B0E}"/>
    <cellStyle name="40% - Accent3 2 3" xfId="235" xr:uid="{864E7790-5A51-4AD3-A697-D4D5FEE0A9E8}"/>
    <cellStyle name="40% - Accent3 3" xfId="31" xr:uid="{719F030D-344B-4F81-B610-D7A9F57C5525}"/>
    <cellStyle name="40% - Accent3 3 2" xfId="249" xr:uid="{50CF0E3A-72DC-4FB6-9FA9-3DB86B37FC17}"/>
    <cellStyle name="40% - Accent3 4" xfId="210" xr:uid="{AF777D84-4698-4BD5-A2C2-E8808BBA7F90}"/>
    <cellStyle name="40% - Accent3 5" xfId="29" xr:uid="{3DAD9777-B1B1-45C3-B7FD-F61F497A4D35}"/>
    <cellStyle name="40% - Accent4 2" xfId="33" xr:uid="{5935D58A-0B0D-4A71-BA6B-729E252B6F1F}"/>
    <cellStyle name="40% - Accent4 2 2" xfId="265" xr:uid="{CED5185C-325D-45F1-805D-19F19BF1B15D}"/>
    <cellStyle name="40% - Accent4 2 3" xfId="237" xr:uid="{AE92F51F-2601-453C-893B-1D307D7105DD}"/>
    <cellStyle name="40% - Accent4 3" xfId="34" xr:uid="{017FD901-A252-4671-81C2-EBC999A772CF}"/>
    <cellStyle name="40% - Accent4 3 2" xfId="251" xr:uid="{4FB41FBD-BD3E-4786-9885-C4106BEAB94F}"/>
    <cellStyle name="40% - Accent4 4" xfId="214" xr:uid="{480832F4-CA02-413C-A9EE-74E4D7B626ED}"/>
    <cellStyle name="40% - Accent4 5" xfId="32" xr:uid="{269214E3-0FD9-41C5-B683-CB3164483084}"/>
    <cellStyle name="40% - Accent5 2" xfId="36" xr:uid="{07B85DB8-9B5D-42D0-8289-A5F088757728}"/>
    <cellStyle name="40% - Accent5 2 2" xfId="267" xr:uid="{E35F61B0-B306-4520-BC22-3EACFCCE27B2}"/>
    <cellStyle name="40% - Accent5 2 3" xfId="239" xr:uid="{3481D497-3823-4A07-B4E9-ACB3A580EAB9}"/>
    <cellStyle name="40% - Accent5 3" xfId="37" xr:uid="{17B68EEB-1669-41B9-8109-FAB47AB48F75}"/>
    <cellStyle name="40% - Accent5 3 2" xfId="253" xr:uid="{BA9A569A-C1E0-4646-A13D-7E6DB6DAB2AB}"/>
    <cellStyle name="40% - Accent5 4" xfId="218" xr:uid="{E3BFE5C7-D8D1-40E4-AAF0-2377D76A1709}"/>
    <cellStyle name="40% - Accent5 5" xfId="35" xr:uid="{CA180E3F-2872-46EB-A677-E7EBA3C00C03}"/>
    <cellStyle name="40% - Accent6 2" xfId="39" xr:uid="{0D1AA7E7-34BB-422B-ACD8-94421AE5C4AC}"/>
    <cellStyle name="40% - Accent6 2 2" xfId="269" xr:uid="{5935A9CE-6C56-4DAB-BF46-FD54194B9F36}"/>
    <cellStyle name="40% - Accent6 2 3" xfId="241" xr:uid="{2C241408-3F0B-4FCC-92E4-E5FE173355B8}"/>
    <cellStyle name="40% - Accent6 3" xfId="40" xr:uid="{682F748C-8F2B-4D99-8EAA-FC17F930A7A8}"/>
    <cellStyle name="40% - Accent6 3 2" xfId="255" xr:uid="{D2C28003-E1C5-4FA4-90F9-A624C9278531}"/>
    <cellStyle name="40% - Accent6 4" xfId="222" xr:uid="{9216D61F-5653-4604-9702-E04E2C32C09A}"/>
    <cellStyle name="40% - Accent6 5" xfId="38" xr:uid="{BD00C853-835C-4709-9729-41AD402E7C70}"/>
    <cellStyle name="60% - Accent1 2" xfId="42" xr:uid="{2B3051BB-C8DF-404C-8242-279F01D3E1AD}"/>
    <cellStyle name="60% - Accent1 2 2" xfId="203" xr:uid="{1B850320-B4FA-4F97-AE65-EE34F8E4A8D9}"/>
    <cellStyle name="60% - Accent1 3" xfId="43" xr:uid="{B52F99F1-F57C-481E-B5B4-4C699D78C08F}"/>
    <cellStyle name="60% - Accent1 4" xfId="41" xr:uid="{42FFE326-334F-47C1-B7C2-D97A5CB39562}"/>
    <cellStyle name="60% - Accent2 2" xfId="45" xr:uid="{74287999-975C-41FE-9D7F-D4251B27495D}"/>
    <cellStyle name="60% - Accent2 2 2" xfId="207" xr:uid="{522A2A34-4E28-4085-9307-AA6A3159F551}"/>
    <cellStyle name="60% - Accent2 3" xfId="46" xr:uid="{7EFF7B7C-890D-4333-BF24-89DC0D6A4DA9}"/>
    <cellStyle name="60% - Accent2 4" xfId="44" xr:uid="{E2EA0E2E-9362-4C1D-A804-63CCE2779A83}"/>
    <cellStyle name="60% - Accent3 2" xfId="48" xr:uid="{33742A36-1397-4032-ABCD-156EA2CB9DA1}"/>
    <cellStyle name="60% - Accent3 2 2" xfId="211" xr:uid="{F21E92F1-882F-40A1-99CC-59B4E78495DC}"/>
    <cellStyle name="60% - Accent3 3" xfId="49" xr:uid="{482DC3BF-5730-4C3C-81D0-6D2373AA161D}"/>
    <cellStyle name="60% - Accent3 4" xfId="47" xr:uid="{4F2BC28E-7917-4C86-96FC-BB12761D3063}"/>
    <cellStyle name="60% - Accent4 2" xfId="51" xr:uid="{9966A070-FFDB-42FF-B8AB-0B51550B63FF}"/>
    <cellStyle name="60% - Accent4 2 2" xfId="215" xr:uid="{09F2D1F9-081C-46D9-A51A-AA1681598266}"/>
    <cellStyle name="60% - Accent4 3" xfId="52" xr:uid="{D0DE500A-DCA2-4E1A-ADA0-99905D8435A0}"/>
    <cellStyle name="60% - Accent4 4" xfId="50" xr:uid="{AEF9EF2C-EC95-4171-93B9-41FFBD729A31}"/>
    <cellStyle name="60% - Accent5 2" xfId="54" xr:uid="{D3565C77-0F29-4D8A-9CF4-DFAE7FBA427F}"/>
    <cellStyle name="60% - Accent5 2 2" xfId="219" xr:uid="{DE25373B-4EB0-44CA-BDE0-9B304EF51408}"/>
    <cellStyle name="60% - Accent5 3" xfId="55" xr:uid="{1B75034E-7357-4C79-8E16-D89652609F47}"/>
    <cellStyle name="60% - Accent5 4" xfId="53" xr:uid="{A401F07F-AD01-48B6-AB00-7A49ACBF68F1}"/>
    <cellStyle name="60% - Accent6 2" xfId="57" xr:uid="{5EB07234-FC9F-459E-9E6C-40278183BA8B}"/>
    <cellStyle name="60% - Accent6 2 2" xfId="223" xr:uid="{AC26389E-DB85-47D9-9E35-6678671AEB49}"/>
    <cellStyle name="60% - Accent6 3" xfId="58" xr:uid="{41BDAEFC-5C21-4D20-82AA-5737E18628CE}"/>
    <cellStyle name="60% - Accent6 4" xfId="56" xr:uid="{6750808A-167E-4932-9CF1-C29581B9A3AA}"/>
    <cellStyle name="Accent1 2" xfId="60" xr:uid="{D8C0D671-66AF-4341-A7F7-1695535D6DFF}"/>
    <cellStyle name="Accent1 2 2" xfId="200" xr:uid="{B9130AE3-849F-4603-9743-F2C44164911D}"/>
    <cellStyle name="Accent1 3" xfId="61" xr:uid="{F9F538B2-C09E-4301-B780-C3CCB9BD6B2A}"/>
    <cellStyle name="Accent1 4" xfId="59" xr:uid="{3079762F-D7DC-4E6C-BB68-140934B01185}"/>
    <cellStyle name="Accent2 2" xfId="63" xr:uid="{4D834B78-4E6C-499C-B271-033228B94974}"/>
    <cellStyle name="Accent2 2 2" xfId="204" xr:uid="{1F7E986F-CDA2-4C31-AEB0-EB9863018746}"/>
    <cellStyle name="Accent2 3" xfId="64" xr:uid="{DA65AA6A-16FF-4034-8696-E2E1FA5FB20B}"/>
    <cellStyle name="Accent2 4" xfId="62" xr:uid="{60781859-F24B-4380-BE2D-EC36C009E5DA}"/>
    <cellStyle name="Accent3 2" xfId="66" xr:uid="{5908061B-8473-4CF6-AAE1-53F00A9B50B2}"/>
    <cellStyle name="Accent3 2 2" xfId="208" xr:uid="{7BCC719E-421A-4402-B5A0-71151A47B9AD}"/>
    <cellStyle name="Accent3 3" xfId="67" xr:uid="{DABDBD3B-F4F6-42C3-AED6-88B6B3E2CB9D}"/>
    <cellStyle name="Accent3 4" xfId="65" xr:uid="{44F5F5AD-F180-49FF-BD2F-C13630F1FF6D}"/>
    <cellStyle name="Accent4 2" xfId="69" xr:uid="{33C49173-9BE4-43A2-91E4-9B05FB1E9978}"/>
    <cellStyle name="Accent4 2 2" xfId="212" xr:uid="{D37F6B98-A8F7-4AE8-A579-E210DA88F775}"/>
    <cellStyle name="Accent4 3" xfId="70" xr:uid="{3E53D2A2-7D4B-4B8C-8A16-4EA698BE3959}"/>
    <cellStyle name="Accent4 4" xfId="68" xr:uid="{888C97C3-74C0-4640-A109-6CA575589862}"/>
    <cellStyle name="Accent5 2" xfId="72" xr:uid="{E43C5104-C6E2-4844-817F-52195DDD7335}"/>
    <cellStyle name="Accent5 2 2" xfId="216" xr:uid="{55DC28E3-C5BD-4855-92BC-28CD0E4E9125}"/>
    <cellStyle name="Accent5 3" xfId="73" xr:uid="{26B164BE-C388-4CE0-8785-88EC0F9697AF}"/>
    <cellStyle name="Accent5 4" xfId="71" xr:uid="{CB5259CE-238B-4381-B7F8-A7AE994E2903}"/>
    <cellStyle name="Accent6 2" xfId="75" xr:uid="{71DBBEB5-EFF0-407C-8C4E-9E1DFCE8E084}"/>
    <cellStyle name="Accent6 2 2" xfId="220" xr:uid="{7AEFC15A-57D7-4F8B-8A73-E792B718B71F}"/>
    <cellStyle name="Accent6 3" xfId="76" xr:uid="{8A0241DB-7562-46B3-83F5-5CDDE41A1746}"/>
    <cellStyle name="Accent6 4" xfId="74" xr:uid="{105F742D-046B-4912-A16A-A8676D238BE2}"/>
    <cellStyle name="Bad 2" xfId="78" xr:uid="{3C193AED-66AC-43D9-918F-111F5A480717}"/>
    <cellStyle name="Bad 2 2" xfId="190" xr:uid="{BBC868B2-C45B-4208-BCB6-A9AD7BBAA8DC}"/>
    <cellStyle name="Bad 3" xfId="79" xr:uid="{D99FD00F-1992-499A-A4A0-9CF10930C439}"/>
    <cellStyle name="Bad 4" xfId="77" xr:uid="{9104DC0C-1210-4686-A3A0-299633B4EA75}"/>
    <cellStyle name="Calculation 2" xfId="81" xr:uid="{39332FB4-319C-4788-A58D-C76AD360AE11}"/>
    <cellStyle name="Calculation 2 2" xfId="194" xr:uid="{FF5EE605-BD6B-4122-A02D-A87B72C8DF08}"/>
    <cellStyle name="Calculation 3" xfId="82" xr:uid="{375BC2CB-95AD-4648-8896-C9178A764207}"/>
    <cellStyle name="Calculation 4" xfId="80" xr:uid="{5903F24D-6C13-47FC-B09A-44462AB29E07}"/>
    <cellStyle name="CellBAValue" xfId="83" xr:uid="{ADFE0EBA-4CD1-4493-A357-80BCD5FEB14A}"/>
    <cellStyle name="CellBAValue 2" xfId="84" xr:uid="{31AF8B05-95C0-4509-AAE6-A86846FBE717}"/>
    <cellStyle name="CellNationValue" xfId="85" xr:uid="{9AFFD2D2-64B6-465D-BC17-81B17D029396}"/>
    <cellStyle name="CellUAValue" xfId="86" xr:uid="{C32AB45D-3FFF-4A9B-9947-68688BEAB4AC}"/>
    <cellStyle name="CellUAValue 2" xfId="87" xr:uid="{F10676B4-007B-4097-9807-B5F8213CBAB7}"/>
    <cellStyle name="Check Cell 2" xfId="89" xr:uid="{1513F317-8D4F-4DB5-9FC3-1F99FA43D0AB}"/>
    <cellStyle name="Check Cell 2 2" xfId="196" xr:uid="{D0BD8602-6398-429E-8BC4-AC614D49E666}"/>
    <cellStyle name="Check Cell 3" xfId="90" xr:uid="{2DC9EBE9-2339-4C38-9AAB-C71B14DB94A1}"/>
    <cellStyle name="Check Cell 4" xfId="88" xr:uid="{1E16DF6F-165D-442B-852A-5AE4A2E43755}"/>
    <cellStyle name="Comma 2" xfId="92" xr:uid="{D2F17839-D4BB-47B3-9A15-630468C9031E}"/>
    <cellStyle name="Comma 2 2" xfId="93" xr:uid="{9EEDA110-036D-4141-B3A3-E6D5F2AA9744}"/>
    <cellStyle name="Comma 2 2 2" xfId="276" xr:uid="{DA3366E0-0650-45F4-BE8B-78E5915D09CD}"/>
    <cellStyle name="Comma 2 2 2 2" xfId="296" xr:uid="{14EC7575-A6AC-42B4-8164-A05C8AC74EDA}"/>
    <cellStyle name="Comma 2 2 2 3" xfId="316" xr:uid="{78570FA4-A3B4-4547-BDB0-25DA12484299}"/>
    <cellStyle name="Comma 2 2 3" xfId="168" xr:uid="{843F1DA9-EFB9-42AD-92FF-AB84966BCD34}"/>
    <cellStyle name="Comma 2 2 3 2" xfId="287" xr:uid="{9C536C68-0263-427D-849C-C68949FEDC23}"/>
    <cellStyle name="Comma 2 2 3 3" xfId="307" xr:uid="{496F8AC0-E1FC-44B0-93F0-20354E78AEC2}"/>
    <cellStyle name="Comma 2 3" xfId="94" xr:uid="{389E0A53-1C68-49D3-A966-AEF93AC06BCB}"/>
    <cellStyle name="Comma 2 3 2" xfId="277" xr:uid="{F2273164-1523-4D45-97B7-AD3293CA3E15}"/>
    <cellStyle name="Comma 2 3 2 2" xfId="297" xr:uid="{F3AD83AE-54DE-47B2-87A1-D22828E94F1F}"/>
    <cellStyle name="Comma 2 3 2 3" xfId="317" xr:uid="{DB7300C7-D02F-4B3E-82D5-47F564841432}"/>
    <cellStyle name="Comma 2 3 3" xfId="169" xr:uid="{674449AF-832C-457C-B1B4-248A9582C03B}"/>
    <cellStyle name="Comma 2 3 3 2" xfId="288" xr:uid="{BCBAB7BB-41A0-413B-B239-8506E8343A9F}"/>
    <cellStyle name="Comma 2 3 3 3" xfId="308" xr:uid="{67CB953E-0A01-4AD7-94D1-3DECB4BD6D37}"/>
    <cellStyle name="Comma 2 4" xfId="95" xr:uid="{12480335-F18E-4A49-BCAB-A5E7DC47AD8B}"/>
    <cellStyle name="Comma 2 4 2" xfId="278" xr:uid="{95E920E5-C1FF-452F-BC05-D54516BC7FF8}"/>
    <cellStyle name="Comma 2 4 2 2" xfId="298" xr:uid="{C8DB042B-5099-4FB8-B0F8-69AE14F29159}"/>
    <cellStyle name="Comma 2 4 2 3" xfId="318" xr:uid="{6716439B-07F9-4C5B-BA91-9F1DF6ED250D}"/>
    <cellStyle name="Comma 2 4 3" xfId="170" xr:uid="{11C7A08D-6963-4716-BE71-9900F850B858}"/>
    <cellStyle name="Comma 2 4 3 2" xfId="289" xr:uid="{391D38C5-82F0-4320-B97E-D2E36FBF2403}"/>
    <cellStyle name="Comma 2 4 3 3" xfId="309" xr:uid="{7E4F06DA-9D45-4FBD-9A38-83865C8F5387}"/>
    <cellStyle name="Comma 2 5" xfId="167" xr:uid="{7CCCFA99-5F88-4E9F-AD79-434405F73E26}"/>
    <cellStyle name="Comma 2 5 2" xfId="275" xr:uid="{1499956F-27C1-4784-B4C8-65572977B6F2}"/>
    <cellStyle name="Comma 2 5 2 2" xfId="295" xr:uid="{03828EAE-8509-46EB-A375-50323F5F407A}"/>
    <cellStyle name="Comma 2 5 2 3" xfId="315" xr:uid="{9CB106D9-2272-43DD-83DC-2637F4E0A201}"/>
    <cellStyle name="Comma 2 5 3" xfId="286" xr:uid="{07D227D5-F2EF-4580-88DF-DCA253C18B99}"/>
    <cellStyle name="Comma 2 5 4" xfId="306" xr:uid="{213B5154-F732-4F53-A9A5-287333F32C21}"/>
    <cellStyle name="Comma 2 6" xfId="165" xr:uid="{54AC213C-CE0E-4F0A-B33E-42E31F49B6F3}"/>
    <cellStyle name="Comma 2 6 2" xfId="284" xr:uid="{5BD95946-C494-47DD-9AD7-B6AAD17A3D2C}"/>
    <cellStyle name="Comma 2 6 3" xfId="304" xr:uid="{1DD399B3-04C2-4DAB-8379-3D2CEE33ACE2}"/>
    <cellStyle name="Comma 3" xfId="96" xr:uid="{7F8CB787-57B6-4D91-9058-FF967AD87877}"/>
    <cellStyle name="Comma 3 2" xfId="279" xr:uid="{867D4552-7D44-49B2-9CB0-3FE8EAFA1892}"/>
    <cellStyle name="Comma 3 2 2" xfId="299" xr:uid="{DDB28272-4CF2-4598-B969-E3FB325A966F}"/>
    <cellStyle name="Comma 3 2 3" xfId="319" xr:uid="{F5A73A60-C45A-4D2F-AC7E-77D956DE5A5A}"/>
    <cellStyle name="Comma 3 3" xfId="171" xr:uid="{66EF68C7-F0A3-4457-A8E9-D6289E4DB281}"/>
    <cellStyle name="Comma 3 3 2" xfId="290" xr:uid="{9379AC28-B0F5-4FFA-84C7-FBED61A87776}"/>
    <cellStyle name="Comma 3 3 3" xfId="310" xr:uid="{114C06F5-4053-4451-A4B9-ECD48FD1C657}"/>
    <cellStyle name="Comma 4" xfId="97" xr:uid="{F39A39C7-0C19-4CC7-9DD2-22C735D90616}"/>
    <cellStyle name="Comma 4 2" xfId="98" xr:uid="{08F5BC60-4A72-46F3-8189-7DA99DC276F8}"/>
    <cellStyle name="Comma 4 2 2" xfId="281" xr:uid="{BEA2BE45-F898-4A0F-8654-5C49CCDB1EB5}"/>
    <cellStyle name="Comma 4 2 2 2" xfId="301" xr:uid="{FA2FA91F-E5C3-46D7-A0A5-126C0C3022E5}"/>
    <cellStyle name="Comma 4 2 2 3" xfId="321" xr:uid="{5F3D7E0C-627B-4D8C-83D3-CB2DD77B4CF7}"/>
    <cellStyle name="Comma 4 2 3" xfId="173" xr:uid="{38F0F62C-5D01-4C7F-B890-2EB0E296AEAB}"/>
    <cellStyle name="Comma 4 2 3 2" xfId="292" xr:uid="{BE99A3FB-34D6-4BB6-AA40-5C6CBAC3AF23}"/>
    <cellStyle name="Comma 4 2 3 3" xfId="312" xr:uid="{C3E1E49E-BF08-40A9-B21E-0B7E25F1E113}"/>
    <cellStyle name="Comma 4 3" xfId="280" xr:uid="{9FCB1BCC-0A70-4069-85EF-D84455505742}"/>
    <cellStyle name="Comma 4 3 2" xfId="300" xr:uid="{B17E1006-FD3A-436E-90F9-8E04047321D1}"/>
    <cellStyle name="Comma 4 3 3" xfId="320" xr:uid="{537523C4-219C-4EAF-8E39-993D0B01DA9B}"/>
    <cellStyle name="Comma 4 4" xfId="172" xr:uid="{FE867023-FC84-4AD5-8FA4-3BB6BEF4C3F7}"/>
    <cellStyle name="Comma 4 4 2" xfId="291" xr:uid="{C033B4E0-EEC9-40F7-9292-95095D457DC5}"/>
    <cellStyle name="Comma 4 4 3" xfId="311" xr:uid="{36B3D749-A7FF-47D3-BA85-4C467A8EDBFB}"/>
    <cellStyle name="Comma 5" xfId="99" xr:uid="{B30E2A85-6F08-49ED-94FE-D19DE0B1C2DF}"/>
    <cellStyle name="Comma 5 2" xfId="282" xr:uid="{C21CA79D-387C-4276-9D2D-58AB55160B5F}"/>
    <cellStyle name="Comma 5 2 2" xfId="302" xr:uid="{C823405F-E26B-44B8-B6E1-BD1112DC23DA}"/>
    <cellStyle name="Comma 5 2 3" xfId="322" xr:uid="{47E17BF4-09CA-49EE-97CF-148CADE75AD6}"/>
    <cellStyle name="Comma 5 3" xfId="174" xr:uid="{29695B6D-4B4C-4828-945B-B2CA5BB12265}"/>
    <cellStyle name="Comma 5 3 2" xfId="293" xr:uid="{D4CA8E81-934D-4E89-A473-0AA9FF08EFC5}"/>
    <cellStyle name="Comma 5 3 3" xfId="313" xr:uid="{29D7D264-DAEA-4E1B-8298-32D1BB4E45D6}"/>
    <cellStyle name="Comma 6" xfId="166" xr:uid="{95A0CFE2-427A-470B-AF7F-8D9DA2D45D9A}"/>
    <cellStyle name="Comma 6 2" xfId="274" xr:uid="{BB6B6809-F99E-45CB-8261-F4062678F59B}"/>
    <cellStyle name="Comma 6 2 2" xfId="294" xr:uid="{AFF48F73-8E5E-40BC-866B-B64C6F15D675}"/>
    <cellStyle name="Comma 6 2 3" xfId="314" xr:uid="{A8DB489B-CA98-49BB-9D08-1DB55155CEC5}"/>
    <cellStyle name="Comma 6 3" xfId="285" xr:uid="{78F01A2B-AC55-4E31-9712-5B241181075F}"/>
    <cellStyle name="Comma 6 4" xfId="305" xr:uid="{FC31C9E9-8927-4EEA-9E5B-76B3EE45BBF7}"/>
    <cellStyle name="Comma 7" xfId="164" xr:uid="{011121AC-FA5F-4B8E-B67A-6E87CB8AC1D2}"/>
    <cellStyle name="Comma 7 2" xfId="283" xr:uid="{914E20EF-7637-49CD-9BF6-969AD78F2854}"/>
    <cellStyle name="Comma 7 3" xfId="303" xr:uid="{B3861C91-2D60-4D8C-98C7-9C288E89B61B}"/>
    <cellStyle name="Comma 8" xfId="91" xr:uid="{BDCF8E00-524F-4818-A137-54A164E982CB}"/>
    <cellStyle name="Explanatory Text 2" xfId="101" xr:uid="{37C2F435-95D1-4854-AB54-C5F202664339}"/>
    <cellStyle name="Explanatory Text 2 2" xfId="198" xr:uid="{25A719DE-AC71-4C46-9859-E52A40A7B835}"/>
    <cellStyle name="Explanatory Text 3" xfId="102" xr:uid="{2232AA6B-A1AE-4260-A199-446939FCBD0C}"/>
    <cellStyle name="Explanatory Text 4" xfId="100" xr:uid="{434A97A9-9B72-4995-9936-E687C64A35A0}"/>
    <cellStyle name="Good 2" xfId="104" xr:uid="{1C6C2820-3325-49B6-AC1C-DDA327B18D1B}"/>
    <cellStyle name="Good 2 2" xfId="189" xr:uid="{346AB123-ECF9-44EA-82D0-938C72D81890}"/>
    <cellStyle name="Good 3" xfId="105" xr:uid="{E021FF3C-CE8E-4DE5-9C63-97E78E0BC812}"/>
    <cellStyle name="Good 4" xfId="103" xr:uid="{8963CC7D-DDAE-42E0-A2B1-659841D7CBE4}"/>
    <cellStyle name="Heading 1 2" xfId="107" xr:uid="{6ABE40A6-9F4E-4905-9D3C-526CADEE72D2}"/>
    <cellStyle name="Heading 1 2 2" xfId="185" xr:uid="{98C5CF9E-822B-401F-8341-13860006A9A1}"/>
    <cellStyle name="Heading 1 3" xfId="108" xr:uid="{559DAE70-DB18-4009-8B3A-38524D4B9919}"/>
    <cellStyle name="Heading 1 4" xfId="106" xr:uid="{5DF5BCB6-93A8-474D-8CE3-C766329F80D0}"/>
    <cellStyle name="Heading 2 2" xfId="110" xr:uid="{81D772B3-11AA-4A0B-B7F4-70320EFB2939}"/>
    <cellStyle name="Heading 2 2 2" xfId="186" xr:uid="{550E9170-ABD3-49F2-97FC-7FED4AA2319B}"/>
    <cellStyle name="Heading 2 3" xfId="111" xr:uid="{A1DB0307-9F88-4881-9E68-F573F8306FC3}"/>
    <cellStyle name="Heading 2 4" xfId="109" xr:uid="{BF8CE320-A9D4-431C-8B85-595A31740035}"/>
    <cellStyle name="Heading 3 2" xfId="113" xr:uid="{EACB3836-1C64-4E66-B91F-E4E6F3BBB11C}"/>
    <cellStyle name="Heading 3 2 2" xfId="187" xr:uid="{F7C88CBD-2709-499D-9862-196869BE5653}"/>
    <cellStyle name="Heading 3 3" xfId="114" xr:uid="{DF49C21D-CF43-4940-A0AE-E779D8184255}"/>
    <cellStyle name="Heading 3 4" xfId="112" xr:uid="{DBAF2576-0F2B-4196-AE94-0158AEAF86D2}"/>
    <cellStyle name="Heading 4 2" xfId="116" xr:uid="{1CC330FA-FB5F-4B73-BE53-D44449D2937A}"/>
    <cellStyle name="Heading 4 2 2" xfId="188" xr:uid="{6A14EB17-3153-44EF-8E80-2C1C88D83A72}"/>
    <cellStyle name="Heading 4 3" xfId="117" xr:uid="{D0E5B530-371A-4E14-B292-143C248E6A18}"/>
    <cellStyle name="Heading 4 4" xfId="115" xr:uid="{18F28250-3F4F-43CF-9AF3-33EA02E67E33}"/>
    <cellStyle name="Hyperlink 2" xfId="118" xr:uid="{9C044203-42D8-4F56-9AA3-5D0716E81AD9}"/>
    <cellStyle name="Hyperlink 2 2" xfId="119" xr:uid="{7EACA290-B7E2-4396-89AA-125E1AC79A86}"/>
    <cellStyle name="Hyperlink 2 3" xfId="226" xr:uid="{A25951DB-8D93-4B11-B6AE-D140A74D8D19}"/>
    <cellStyle name="Hyperlink 3" xfId="120" xr:uid="{F15DC275-2ECC-41FA-AA29-0B0E472A66F0}"/>
    <cellStyle name="Hyperlink 4" xfId="121" xr:uid="{FE00B92B-1778-4B17-A59E-3EEEC93C7F4A}"/>
    <cellStyle name="Hyperlink 4 2" xfId="122" xr:uid="{F9F8001E-8B41-4C38-B83B-1E5A6B035688}"/>
    <cellStyle name="Hyperlink 4 3" xfId="123" xr:uid="{71E1DA84-1D02-4975-B892-49B367F99007}"/>
    <cellStyle name="Hyperlink 4 4" xfId="175" xr:uid="{6C48FCD3-BAF3-48E9-9F2E-3E9E4D4079E8}"/>
    <cellStyle name="Hyperlink 5" xfId="124" xr:uid="{01F1025A-58BB-4F26-BD6B-FBFADBCB6B8F}"/>
    <cellStyle name="Hyperlink 5 2" xfId="227" xr:uid="{6F5EB516-B3D9-4A8E-A49A-735CDE7ECB99}"/>
    <cellStyle name="Input 2" xfId="126" xr:uid="{986CEB61-A28A-46A8-AF06-E1C73E0136D6}"/>
    <cellStyle name="Input 2 2" xfId="192" xr:uid="{ADD87074-FD9A-460D-BDD5-E072BC13C0A3}"/>
    <cellStyle name="Input 3" xfId="127" xr:uid="{3718A929-2EC8-4339-B2C4-F26FB16EC3A4}"/>
    <cellStyle name="Input 4" xfId="125" xr:uid="{5AE46DB9-CDB2-4D13-8803-945FD417E719}"/>
    <cellStyle name="Linked Cell 2" xfId="129" xr:uid="{829F9A86-7BF5-46CE-A088-E89AE40EDF14}"/>
    <cellStyle name="Linked Cell 2 2" xfId="195" xr:uid="{7FCCA390-F16E-459D-9340-81E98E73C466}"/>
    <cellStyle name="Linked Cell 3" xfId="130" xr:uid="{6F0B7DB1-26DD-436A-988E-BECB5D89D6CF}"/>
    <cellStyle name="Linked Cell 4" xfId="128" xr:uid="{C905DBC5-A964-4B0A-8993-E55D9128E6CB}"/>
    <cellStyle name="Neutral 2" xfId="132" xr:uid="{C6254423-1840-432F-918D-C8B60EF4A46B}"/>
    <cellStyle name="Neutral 2 2" xfId="191" xr:uid="{07B1246E-DCB2-43EB-AC35-014BDFE21A0B}"/>
    <cellStyle name="Neutral 3" xfId="133" xr:uid="{4626606E-D9AA-4121-9D0B-A73A294FFCE9}"/>
    <cellStyle name="Neutral 4" xfId="131" xr:uid="{FC4AB880-02AC-4E44-BCBD-61394F9DF979}"/>
    <cellStyle name="Normal" xfId="0" builtinId="0"/>
    <cellStyle name="Normal 2" xfId="134" xr:uid="{6059B741-D249-43E4-864D-31E63816A5D7}"/>
    <cellStyle name="Normal 2 2" xfId="135" xr:uid="{A417506F-6E59-4D9C-9B1A-C1608939C6CB}"/>
    <cellStyle name="Normal 2 2 2" xfId="136" xr:uid="{D13D9EF1-BD2E-4A16-9787-E109CCE58BB7}"/>
    <cellStyle name="Normal 2 2 3" xfId="137" xr:uid="{5AF1C266-FD48-4252-86C6-9ED30E7F7A2D}"/>
    <cellStyle name="Normal 2 2 4" xfId="176" xr:uid="{C927B228-CFB4-482D-95B0-7851368CF51C}"/>
    <cellStyle name="Normal 2 3" xfId="138" xr:uid="{B999941D-E851-4541-B602-59DD28F6F368}"/>
    <cellStyle name="Normal 2 3 2" xfId="183" xr:uid="{AB1AA3CD-796D-40F2-BBC2-82CDBFFA01BB}"/>
    <cellStyle name="Normal 2 4" xfId="139" xr:uid="{79645238-7FA7-494A-9A7D-6629A610BF8E}"/>
    <cellStyle name="Normal 3" xfId="140" xr:uid="{8D4FDE36-75B3-43E5-95FB-618F87F2F7B5}"/>
    <cellStyle name="Normal 3 2" xfId="141" xr:uid="{3F4DDFD8-4752-4DA8-B978-6E2D6B4F7FCA}"/>
    <cellStyle name="Normal 3 2 2" xfId="228" xr:uid="{0F3D5E89-D768-4ED3-BD4D-DC0681EBDCF5}"/>
    <cellStyle name="Normal 3 3" xfId="142" xr:uid="{87B26168-2EB1-4566-ACB6-890449FCD4BB}"/>
    <cellStyle name="Normal 3 3 2" xfId="270" xr:uid="{EA1A29C7-444E-46F0-A9E4-933DB62CD74A}"/>
    <cellStyle name="Normal 3 3 3" xfId="242" xr:uid="{55FB48C1-8FE7-42D6-80D5-378D26863F3D}"/>
    <cellStyle name="Normal 3 4" xfId="143" xr:uid="{C1885F6F-DBF3-4000-84C1-148744359613}"/>
    <cellStyle name="Normal 3 4 2" xfId="272" xr:uid="{0A08D99D-D79D-4F77-AA93-E85E5BF96E95}"/>
    <cellStyle name="Normal 3 5" xfId="177" xr:uid="{609DF78F-94EF-4B09-B326-37BD0BBB2514}"/>
    <cellStyle name="Normal 3 5 2" xfId="256" xr:uid="{FB9BE302-5711-4D05-934A-4AB5120CC4BA}"/>
    <cellStyle name="Normal 3 6" xfId="224" xr:uid="{CB656CAD-ED60-4620-A925-DA9B3CBD6D6D}"/>
    <cellStyle name="Normal 4" xfId="144" xr:uid="{45769138-C446-408D-9A9C-F4ADEACC2543}"/>
    <cellStyle name="Normal 5" xfId="145" xr:uid="{04F518AD-38F5-47A0-AE1D-FD0699BB8AD6}"/>
    <cellStyle name="Normal 5 2" xfId="178" xr:uid="{7A99F411-A641-41EB-A142-525E62D94D30}"/>
    <cellStyle name="Normal 6" xfId="146" xr:uid="{1DDA6EE0-F167-4FFA-B4AA-CEEC7FAB588E}"/>
    <cellStyle name="Normal 6 2" xfId="179" xr:uid="{DF8E20EC-7E4E-4EFD-B61D-78CA06FEE8A6}"/>
    <cellStyle name="Normal 7" xfId="147" xr:uid="{B035FC4E-E9CE-4798-A5F8-AA6614B28A53}"/>
    <cellStyle name="Normal 7 2" xfId="180" xr:uid="{CB61669B-69D3-4333-8247-F5D7B6529933}"/>
    <cellStyle name="Normal 8" xfId="3" xr:uid="{C59E841A-FDEC-4128-BA71-8DF794B50032}"/>
    <cellStyle name="Normal 9" xfId="323" xr:uid="{6E9C35EA-5C2C-4622-BCFA-806F1990C83D}"/>
    <cellStyle name="Note 2" xfId="149" xr:uid="{07CFCD57-B486-4B27-BE80-2C7E3E2C4770}"/>
    <cellStyle name="Note 2 2" xfId="243" xr:uid="{5051D383-AA69-4D76-8D2A-92AA2185F527}"/>
    <cellStyle name="Note 2 2 2" xfId="271" xr:uid="{F919A2CB-5B29-412D-870B-B6668847FE34}"/>
    <cellStyle name="Note 2 3" xfId="273" xr:uid="{DAF1E67B-0F2D-491C-A9D0-8BA1FFF4CBBA}"/>
    <cellStyle name="Note 2 4" xfId="257" xr:uid="{F4F7CE78-B7D7-48E3-97DE-0B1B1B085EBD}"/>
    <cellStyle name="Note 2 5" xfId="225" xr:uid="{9A6E3635-E570-4363-865B-00B633A61212}"/>
    <cellStyle name="Note 3" xfId="150" xr:uid="{E80DFE35-5591-4483-B145-172D6C3058CE}"/>
    <cellStyle name="Note 4" xfId="181" xr:uid="{F5ACA5E3-955E-4F55-A9DA-B217F8A1AE9C}"/>
    <cellStyle name="Note 5" xfId="148" xr:uid="{C56DC03D-CEE8-480F-ABBB-5AF84D25F0C5}"/>
    <cellStyle name="Output 2" xfId="152" xr:uid="{E5387CA2-F8E7-4871-A1DD-B997E5471407}"/>
    <cellStyle name="Output 2 2" xfId="193" xr:uid="{242415DE-D0FD-43C8-95CD-211BA146C54F}"/>
    <cellStyle name="Output 3" xfId="153" xr:uid="{E4008625-F8B9-40E3-B997-3E9C840EFCB5}"/>
    <cellStyle name="Output 4" xfId="151" xr:uid="{628F832A-6855-42F4-9426-9CDABA441EDF}"/>
    <cellStyle name="Percent" xfId="1" builtinId="5"/>
    <cellStyle name="Percent 2" xfId="2" xr:uid="{D7B71459-4262-4F0A-BFBC-0D0734B9DFE3}"/>
    <cellStyle name="Percent 3" xfId="154" xr:uid="{975722DF-9BCD-45B5-95FE-FA63572BE8F9}"/>
    <cellStyle name="Title 2" xfId="156" xr:uid="{E92BF8EC-B702-443A-8A6C-C6188AE0AF5C}"/>
    <cellStyle name="Title 2 2" xfId="184" xr:uid="{BEC9EC16-2FDB-41B3-AA52-9B4C7572F71E}"/>
    <cellStyle name="Title 3" xfId="157" xr:uid="{8FF3ECBE-1D13-4A57-8400-B4F951DAB736}"/>
    <cellStyle name="Title 4" xfId="155" xr:uid="{DED22F41-A212-4B82-935C-212D5C82D160}"/>
    <cellStyle name="Total 2" xfId="159" xr:uid="{1360F170-0091-43C2-9A7E-F864C98F3802}"/>
    <cellStyle name="Total 2 2" xfId="199" xr:uid="{0FAA1463-5B9B-4485-88DE-5A3D03C71DB2}"/>
    <cellStyle name="Total 3" xfId="160" xr:uid="{1373F81D-8B07-47D8-8310-342449AE77AE}"/>
    <cellStyle name="Total 4" xfId="158" xr:uid="{8CDF42ED-D5EC-43D9-ACB4-2026CC509337}"/>
    <cellStyle name="Warning Text 2" xfId="162" xr:uid="{BB8BAC97-EA4A-4A74-A129-B4C3B94F0B45}"/>
    <cellStyle name="Warning Text 2 2" xfId="197" xr:uid="{4AA5FB7A-5E5F-44E8-AA04-31B240F559B6}"/>
    <cellStyle name="Warning Text 3" xfId="163" xr:uid="{466FF299-EBCA-48AF-9EFB-771ACB9CA66A}"/>
    <cellStyle name="Warning Text 4" xfId="161" xr:uid="{52793B6C-B34B-4888-9329-79814B2ED7CB}"/>
  </cellStyles>
  <dxfs count="7">
    <dxf>
      <font>
        <color auto="1"/>
      </font>
    </dxf>
    <dxf>
      <font>
        <color auto="1"/>
      </font>
    </dxf>
    <dxf>
      <font>
        <color auto="1"/>
      </font>
    </dxf>
    <dxf>
      <font>
        <condense val="0"/>
        <extend val="0"/>
        <color indexed="43"/>
      </font>
    </dxf>
    <dxf>
      <font>
        <condense val="0"/>
        <extend val="0"/>
        <color indexed="43"/>
      </font>
    </dxf>
    <dxf>
      <font>
        <condense val="0"/>
        <extend val="0"/>
        <color indexed="43"/>
      </font>
    </dxf>
    <dxf>
      <font>
        <condense val="0"/>
        <extend val="0"/>
        <color indexed="43"/>
      </font>
    </dxf>
  </dxfs>
  <tableStyles count="0" defaultTableStyle="TableStyleMedium2" defaultPivotStyle="PivotStyleLight16"/>
  <colors>
    <mruColors>
      <color rgb="FFFFFF99"/>
      <color rgb="FFCCFF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L65"/>
  <sheetViews>
    <sheetView showGridLines="0" zoomScale="110" zoomScaleNormal="110" workbookViewId="0">
      <selection activeCell="B5" sqref="B5:F6"/>
    </sheetView>
  </sheetViews>
  <sheetFormatPr defaultRowHeight="12.75" x14ac:dyDescent="0.2"/>
  <cols>
    <col min="1" max="1" width="3.7109375" customWidth="1"/>
    <col min="2" max="2" width="10.42578125" customWidth="1"/>
    <col min="3" max="3" width="1.28515625" customWidth="1"/>
    <col min="4" max="4" width="11.42578125" customWidth="1"/>
    <col min="5" max="5" width="4.140625" customWidth="1"/>
    <col min="6" max="6" width="12" bestFit="1" customWidth="1"/>
    <col min="7" max="7" width="3.42578125" customWidth="1"/>
    <col min="8" max="8" width="10.5703125" customWidth="1"/>
    <col min="9" max="9" width="3.42578125" customWidth="1"/>
    <col min="10" max="10" width="14.28515625" customWidth="1"/>
    <col min="11" max="11" width="3.42578125" customWidth="1"/>
    <col min="12" max="12" width="11.5703125" customWidth="1"/>
    <col min="13" max="13" width="4.28515625" bestFit="1" customWidth="1"/>
    <col min="14" max="14" width="12.5703125" bestFit="1" customWidth="1"/>
    <col min="15" max="16" width="3" customWidth="1"/>
    <col min="17" max="17" width="10.7109375" style="22" customWidth="1"/>
    <col min="18" max="18" width="10.140625" style="22" customWidth="1"/>
    <col min="19" max="19" width="3" customWidth="1"/>
    <col min="20" max="20" width="12.85546875" customWidth="1"/>
    <col min="21" max="21" width="4.140625" customWidth="1"/>
    <col min="23" max="23" width="10.5703125" customWidth="1"/>
  </cols>
  <sheetData>
    <row r="1" spans="1:38" s="61" customFormat="1" ht="46.5" customHeight="1" x14ac:dyDescent="0.2">
      <c r="A1" s="303" t="s">
        <v>1765</v>
      </c>
      <c r="B1" s="304"/>
      <c r="C1" s="304"/>
      <c r="D1" s="304"/>
      <c r="E1" s="304"/>
      <c r="F1" s="304"/>
      <c r="G1" s="304"/>
      <c r="H1" s="304"/>
      <c r="I1" s="304"/>
      <c r="J1" s="304"/>
      <c r="K1" s="304"/>
      <c r="L1" s="304"/>
      <c r="M1" s="304"/>
      <c r="N1" s="304"/>
      <c r="O1" s="304"/>
      <c r="P1" s="304"/>
      <c r="Q1" s="304"/>
      <c r="R1" s="304"/>
      <c r="S1" s="304"/>
      <c r="T1" s="304"/>
      <c r="U1" s="304"/>
      <c r="V1" s="305"/>
      <c r="W1" s="94"/>
      <c r="X1" s="94"/>
      <c r="Y1" s="94"/>
      <c r="Z1" s="94"/>
      <c r="AA1" s="94"/>
      <c r="AB1" s="94"/>
      <c r="AC1" s="94"/>
      <c r="AD1" s="94"/>
      <c r="AE1" s="94"/>
      <c r="AF1" s="94"/>
      <c r="AG1" s="94"/>
      <c r="AH1" s="94"/>
      <c r="AI1" s="94"/>
      <c r="AJ1" s="94"/>
      <c r="AK1" s="94"/>
      <c r="AL1" s="94"/>
    </row>
    <row r="2" spans="1:38" ht="18" x14ac:dyDescent="0.25">
      <c r="A2" s="206"/>
      <c r="B2" s="207"/>
      <c r="C2" s="207"/>
      <c r="D2" s="207"/>
      <c r="E2" s="207"/>
      <c r="F2" s="207"/>
      <c r="G2" s="207"/>
      <c r="H2" s="207"/>
      <c r="I2" s="207"/>
      <c r="J2" s="207"/>
      <c r="K2" s="207"/>
      <c r="L2" s="207"/>
      <c r="M2" s="207"/>
      <c r="N2" s="207"/>
      <c r="O2" s="74"/>
      <c r="P2" s="65"/>
      <c r="Q2" s="179"/>
      <c r="R2" s="179"/>
      <c r="S2" s="179"/>
      <c r="T2" s="179"/>
      <c r="U2" s="179"/>
      <c r="V2" s="208"/>
      <c r="W2" s="95"/>
      <c r="X2" s="95"/>
      <c r="Y2" s="95"/>
      <c r="Z2" s="95"/>
      <c r="AA2" s="95"/>
      <c r="AB2" s="95"/>
      <c r="AC2" s="95"/>
      <c r="AD2" s="95"/>
      <c r="AE2" s="95"/>
      <c r="AF2" s="95"/>
      <c r="AG2" s="95"/>
      <c r="AH2" s="95"/>
      <c r="AI2" s="95"/>
      <c r="AJ2" s="95"/>
      <c r="AK2" s="95"/>
      <c r="AL2" s="95"/>
    </row>
    <row r="3" spans="1:38" ht="18" x14ac:dyDescent="0.25">
      <c r="A3" s="206"/>
      <c r="B3" s="311" t="s">
        <v>1131</v>
      </c>
      <c r="C3" s="312"/>
      <c r="D3" s="312"/>
      <c r="E3" s="312"/>
      <c r="F3" s="312"/>
      <c r="G3" s="207"/>
      <c r="H3" s="207"/>
      <c r="I3" s="322" t="str">
        <f>"Existing authority:"</f>
        <v>Existing authority:</v>
      </c>
      <c r="J3" s="323"/>
      <c r="K3" s="207"/>
      <c r="L3" s="207"/>
      <c r="M3" s="207"/>
      <c r="N3" s="207"/>
      <c r="O3" s="74"/>
      <c r="P3" s="65"/>
      <c r="Q3" s="314" t="s">
        <v>1171</v>
      </c>
      <c r="R3" s="315"/>
      <c r="S3" s="315"/>
      <c r="T3" s="315"/>
      <c r="U3" s="179"/>
      <c r="V3" s="208"/>
      <c r="W3" s="95"/>
      <c r="X3" s="95"/>
      <c r="Y3" s="95"/>
      <c r="Z3" s="95"/>
      <c r="AA3" s="95"/>
      <c r="AB3" s="95"/>
      <c r="AC3" s="95"/>
      <c r="AD3" s="95"/>
      <c r="AE3" s="95"/>
      <c r="AF3" s="95"/>
      <c r="AG3" s="95"/>
      <c r="AH3" s="95"/>
      <c r="AI3" s="95"/>
      <c r="AJ3" s="95"/>
      <c r="AK3" s="95"/>
      <c r="AL3" s="95"/>
    </row>
    <row r="4" spans="1:38" s="47" customFormat="1" ht="16.5" customHeight="1" thickBot="1" x14ac:dyDescent="0.3">
      <c r="A4" s="206"/>
      <c r="B4" s="313"/>
      <c r="C4" s="313"/>
      <c r="D4" s="313"/>
      <c r="E4" s="313"/>
      <c r="F4" s="313"/>
      <c r="G4" s="207"/>
      <c r="H4" s="207"/>
      <c r="I4" s="323"/>
      <c r="J4" s="323"/>
      <c r="K4" s="300" t="str">
        <f>VLOOKUP($B$5,'exc PPs'!$D:$E,2,FALSE)</f>
        <v>-</v>
      </c>
      <c r="L4" s="301"/>
      <c r="M4" s="207"/>
      <c r="N4" s="207"/>
      <c r="O4" s="74"/>
      <c r="P4" s="65"/>
      <c r="Q4" s="315"/>
      <c r="R4" s="315"/>
      <c r="S4" s="315"/>
      <c r="T4" s="315"/>
      <c r="U4" s="55"/>
      <c r="V4" s="209"/>
      <c r="W4" s="96"/>
      <c r="X4" s="96"/>
      <c r="Y4" s="96"/>
      <c r="Z4" s="96"/>
      <c r="AA4" s="96"/>
      <c r="AB4" s="96"/>
      <c r="AC4" s="96"/>
      <c r="AD4" s="96"/>
      <c r="AE4" s="96"/>
      <c r="AF4" s="96"/>
      <c r="AG4" s="96"/>
      <c r="AH4" s="96"/>
      <c r="AI4" s="96"/>
      <c r="AJ4" s="96"/>
      <c r="AK4" s="96"/>
      <c r="AL4" s="96"/>
    </row>
    <row r="5" spans="1:38" s="47" customFormat="1" ht="18" customHeight="1" x14ac:dyDescent="0.25">
      <c r="A5" s="206"/>
      <c r="B5" s="316" t="s">
        <v>1141</v>
      </c>
      <c r="C5" s="317"/>
      <c r="D5" s="317"/>
      <c r="E5" s="317"/>
      <c r="F5" s="318"/>
      <c r="G5" s="283"/>
      <c r="H5" s="207"/>
      <c r="I5" s="309"/>
      <c r="J5" s="310"/>
      <c r="K5" s="292"/>
      <c r="L5" s="292"/>
      <c r="M5" s="293"/>
      <c r="N5" s="293"/>
      <c r="O5" s="74"/>
      <c r="P5" s="65"/>
      <c r="Q5" s="294" t="s">
        <v>1098</v>
      </c>
      <c r="R5" s="295"/>
      <c r="S5" s="295"/>
      <c r="T5" s="295"/>
      <c r="U5" s="296"/>
      <c r="V5" s="209"/>
      <c r="W5" s="96"/>
      <c r="X5" s="109">
        <f>IF(ISNA(VLOOKUP($Q$5,'Area CT'!$D:$AG,25,FALSE)),"-",VLOOKUP($Q$5,'Area CT'!$D:$AG,25,FALSE))</f>
        <v>1455.6</v>
      </c>
      <c r="Y5" s="96"/>
      <c r="Z5" s="96"/>
      <c r="AA5" s="96"/>
      <c r="AB5" s="96"/>
      <c r="AC5" s="96"/>
      <c r="AD5" s="96"/>
      <c r="AE5" s="96"/>
      <c r="AF5" s="96"/>
      <c r="AG5" s="96"/>
      <c r="AH5" s="96"/>
      <c r="AI5" s="96"/>
      <c r="AJ5" s="96"/>
      <c r="AK5" s="96"/>
      <c r="AL5" s="96"/>
    </row>
    <row r="6" spans="1:38" ht="15" customHeight="1" thickBot="1" x14ac:dyDescent="0.3">
      <c r="A6" s="206"/>
      <c r="B6" s="319"/>
      <c r="C6" s="320"/>
      <c r="D6" s="320"/>
      <c r="E6" s="320"/>
      <c r="F6" s="321"/>
      <c r="G6" s="284"/>
      <c r="H6" s="207"/>
      <c r="I6" s="75" t="s">
        <v>1115</v>
      </c>
      <c r="J6" s="76"/>
      <c r="K6" s="300" t="str">
        <f>VLOOKUP(VLOOKUP($B$5,'exc PPs'!$D:$F,3,FALSE),list!$I$29:$J$42,2,FALSE)</f>
        <v>-</v>
      </c>
      <c r="L6" s="301"/>
      <c r="M6" s="301"/>
      <c r="N6" s="301"/>
      <c r="O6" s="71"/>
      <c r="P6" s="66"/>
      <c r="Q6" s="297"/>
      <c r="R6" s="298"/>
      <c r="S6" s="298"/>
      <c r="T6" s="298"/>
      <c r="U6" s="299"/>
      <c r="V6" s="208"/>
      <c r="W6" s="95"/>
      <c r="X6" s="95"/>
      <c r="Y6" s="252"/>
      <c r="Z6" s="95"/>
      <c r="AA6" s="95"/>
      <c r="AB6" s="95"/>
      <c r="AC6" s="95"/>
      <c r="AD6" s="95"/>
      <c r="AE6" s="95"/>
      <c r="AF6" s="95"/>
      <c r="AG6" s="95"/>
      <c r="AH6" s="95"/>
      <c r="AI6" s="95"/>
      <c r="AJ6" s="95"/>
      <c r="AK6" s="95"/>
      <c r="AL6" s="95"/>
    </row>
    <row r="7" spans="1:38" ht="15.75" thickBot="1" x14ac:dyDescent="0.25">
      <c r="A7" s="210"/>
      <c r="B7" s="69"/>
      <c r="C7" s="70"/>
      <c r="D7" s="70"/>
      <c r="E7" s="70"/>
      <c r="F7" s="70"/>
      <c r="G7" s="70"/>
      <c r="H7" s="70"/>
      <c r="I7" s="70"/>
      <c r="J7" s="70"/>
      <c r="K7" s="72"/>
      <c r="L7" s="70"/>
      <c r="M7" s="70"/>
      <c r="N7" s="70"/>
      <c r="O7" s="73"/>
      <c r="P7" s="65"/>
      <c r="Q7" s="179"/>
      <c r="R7" s="179"/>
      <c r="S7" s="179"/>
      <c r="T7" s="179"/>
      <c r="U7" s="179"/>
      <c r="V7" s="208"/>
      <c r="W7" s="95"/>
      <c r="X7" s="95"/>
      <c r="Y7" s="95"/>
      <c r="Z7" s="95"/>
      <c r="AA7" s="95"/>
      <c r="AB7" s="95"/>
      <c r="AC7" s="95"/>
      <c r="AD7" s="95"/>
      <c r="AE7" s="95"/>
      <c r="AF7" s="95"/>
      <c r="AG7" s="95"/>
      <c r="AH7" s="95"/>
      <c r="AI7" s="95"/>
      <c r="AJ7" s="95"/>
      <c r="AK7" s="95"/>
      <c r="AL7" s="95"/>
    </row>
    <row r="8" spans="1:38" s="47" customFormat="1" ht="54.75" customHeight="1" x14ac:dyDescent="0.25">
      <c r="A8" s="211"/>
      <c r="B8" s="212"/>
      <c r="C8" s="213"/>
      <c r="D8" s="288" t="s">
        <v>1095</v>
      </c>
      <c r="E8" s="288"/>
      <c r="F8" s="289"/>
      <c r="G8" s="214"/>
      <c r="H8" s="288" t="s">
        <v>1096</v>
      </c>
      <c r="I8" s="288"/>
      <c r="J8" s="289"/>
      <c r="K8" s="214"/>
      <c r="L8" s="288" t="s">
        <v>1097</v>
      </c>
      <c r="M8" s="288"/>
      <c r="N8" s="289"/>
      <c r="O8" s="215"/>
      <c r="P8" s="67"/>
      <c r="Q8" s="306" t="s">
        <v>1126</v>
      </c>
      <c r="R8" s="306"/>
      <c r="S8" s="307"/>
      <c r="T8" s="308"/>
      <c r="U8" s="179"/>
      <c r="V8" s="208"/>
      <c r="W8" s="95"/>
      <c r="X8" s="169"/>
      <c r="Y8" s="169"/>
      <c r="Z8" s="170"/>
      <c r="AA8" s="170"/>
      <c r="AB8" s="96"/>
      <c r="AC8" s="96"/>
      <c r="AD8" s="96"/>
      <c r="AE8" s="96"/>
      <c r="AF8" s="96"/>
      <c r="AG8" s="96"/>
      <c r="AH8" s="96"/>
      <c r="AI8" s="96"/>
      <c r="AJ8" s="96"/>
      <c r="AK8" s="96"/>
      <c r="AL8" s="96"/>
    </row>
    <row r="9" spans="1:38" ht="15.75" x14ac:dyDescent="0.25">
      <c r="A9" s="211"/>
      <c r="B9" s="57"/>
      <c r="C9" s="180"/>
      <c r="D9" s="216" t="s">
        <v>1090</v>
      </c>
      <c r="E9" s="216"/>
      <c r="F9" s="217" t="s">
        <v>1094</v>
      </c>
      <c r="G9" s="218"/>
      <c r="H9" s="216" t="s">
        <v>1090</v>
      </c>
      <c r="I9" s="216"/>
      <c r="J9" s="217" t="s">
        <v>1094</v>
      </c>
      <c r="K9" s="218"/>
      <c r="L9" s="216" t="s">
        <v>1090</v>
      </c>
      <c r="M9" s="216"/>
      <c r="N9" s="217" t="s">
        <v>1094</v>
      </c>
      <c r="O9" s="219"/>
      <c r="P9" s="68"/>
      <c r="Q9" s="220"/>
      <c r="R9" s="56" t="s">
        <v>1090</v>
      </c>
      <c r="S9" s="179"/>
      <c r="T9" s="58" t="s">
        <v>1094</v>
      </c>
      <c r="U9" s="179"/>
      <c r="V9" s="208"/>
      <c r="W9" s="95"/>
      <c r="X9" s="95"/>
      <c r="Y9" s="95"/>
      <c r="Z9" s="95"/>
      <c r="AA9" s="95"/>
      <c r="AB9" s="95"/>
      <c r="AC9" s="95"/>
      <c r="AD9" s="95"/>
      <c r="AE9" s="95"/>
      <c r="AF9" s="95"/>
      <c r="AG9" s="95"/>
      <c r="AH9" s="95"/>
      <c r="AI9" s="95"/>
      <c r="AJ9" s="95"/>
      <c r="AK9" s="95"/>
      <c r="AL9" s="95"/>
    </row>
    <row r="10" spans="1:38" ht="15.75" customHeight="1" x14ac:dyDescent="0.25">
      <c r="A10" s="211"/>
      <c r="B10" s="63" t="s">
        <v>901</v>
      </c>
      <c r="C10" s="180"/>
      <c r="D10" s="180" t="str">
        <f>IF(ISNA(VLOOKUP($B$5,'inc PPs'!$D:$X,5,FALSE)),"-",VLOOKUP($B$5,'inc PPs'!$D:$X,5,FALSE))</f>
        <v>-</v>
      </c>
      <c r="E10" s="180"/>
      <c r="F10" s="221" t="s">
        <v>886</v>
      </c>
      <c r="G10" s="222"/>
      <c r="H10" s="223" t="s">
        <v>1056</v>
      </c>
      <c r="I10" s="223"/>
      <c r="J10" s="223" t="s">
        <v>1056</v>
      </c>
      <c r="K10" s="224"/>
      <c r="L10" s="225" t="str">
        <f>IF(ISNA(VLOOKUP($B$5,'Area CT'!$D:$U,5,FALSE)),"-",VLOOKUP($B$5,'Area CT'!$D:$U,5,FALSE))</f>
        <v>-</v>
      </c>
      <c r="M10" s="225"/>
      <c r="N10" s="221" t="s">
        <v>886</v>
      </c>
      <c r="O10" s="226"/>
      <c r="P10" s="65"/>
      <c r="Q10" s="62" t="s">
        <v>901</v>
      </c>
      <c r="R10" s="53">
        <f>IF(ISNA(VLOOKUP($Q$5,'Area CT'!$D:$U,5,FALSE)),"-",VLOOKUP($Q$5,'Area CT'!$D:$U,5,FALSE))</f>
        <v>567.95000000000005</v>
      </c>
      <c r="S10" s="179"/>
      <c r="T10" s="241" t="s">
        <v>886</v>
      </c>
      <c r="U10" s="179"/>
      <c r="V10" s="208"/>
      <c r="W10" s="95"/>
      <c r="X10" s="95"/>
      <c r="Y10" s="95"/>
      <c r="Z10" s="95"/>
      <c r="AA10" s="95"/>
      <c r="AB10" s="95"/>
      <c r="AC10" s="95"/>
      <c r="AD10" s="95"/>
      <c r="AE10" s="95"/>
      <c r="AF10" s="95"/>
      <c r="AG10" s="95"/>
      <c r="AH10" s="95"/>
      <c r="AI10" s="95"/>
      <c r="AJ10" s="95"/>
      <c r="AK10" s="95"/>
      <c r="AL10" s="95"/>
    </row>
    <row r="11" spans="1:38" ht="15.75" customHeight="1" x14ac:dyDescent="0.25">
      <c r="A11" s="211"/>
      <c r="B11" s="63" t="s">
        <v>899</v>
      </c>
      <c r="C11" s="180"/>
      <c r="D11" s="180" t="str">
        <f>IF(ISNA(VLOOKUP($B$5,'inc PPs'!$D:$X,6,FALSE)),"-",VLOOKUP($B$5,'inc PPs'!$D:$X,6,FALSE))</f>
        <v>-</v>
      </c>
      <c r="E11" s="180"/>
      <c r="F11" s="221" t="str">
        <f>IF(D10="-","-",IF(D11="-","-",IF(D10=0,"-",(D11/D10*100)-100)))</f>
        <v>-</v>
      </c>
      <c r="G11" s="222"/>
      <c r="H11" s="223" t="s">
        <v>1056</v>
      </c>
      <c r="I11" s="223"/>
      <c r="J11" s="223" t="s">
        <v>1056</v>
      </c>
      <c r="K11" s="224"/>
      <c r="L11" s="225" t="str">
        <f>IF(ISNA(VLOOKUP($B$5,'Area CT'!$D:$U,6,FALSE)),"-",VLOOKUP($B$5,'Area CT'!$D:$U,6,FALSE))</f>
        <v>-</v>
      </c>
      <c r="M11" s="225"/>
      <c r="N11" s="221" t="str">
        <f>IF(L10="-","-",IF(L11="-","-",(L11/L10*100)-100))</f>
        <v>-</v>
      </c>
      <c r="O11" s="226"/>
      <c r="P11" s="65"/>
      <c r="Q11" s="62" t="s">
        <v>899</v>
      </c>
      <c r="R11" s="53">
        <f>IF(ISNA(VLOOKUP($Q$5,'Area CT'!$D:$U,6,FALSE)),"-",VLOOKUP($Q$5,'Area CT'!$D:$U,6,FALSE))</f>
        <v>580.11</v>
      </c>
      <c r="S11" s="179"/>
      <c r="T11" s="242">
        <f>IF(ISNA(VLOOKUP($Q$5,'Area CT %'!$D$4:$AC$452,6,FALSE)),"-",VLOOKUP($Q$5,'Area CT %'!$D$4:$AC$452,6,FALSE))</f>
        <v>2.1410335416850046</v>
      </c>
      <c r="U11" s="179"/>
      <c r="V11" s="208"/>
      <c r="W11" s="113"/>
      <c r="X11" s="95"/>
      <c r="Y11" s="95"/>
      <c r="Z11" s="95"/>
      <c r="AA11" s="95"/>
      <c r="AB11" s="95"/>
      <c r="AC11" s="95"/>
      <c r="AD11" s="95"/>
      <c r="AE11" s="95"/>
      <c r="AF11" s="95"/>
      <c r="AG11" s="95"/>
      <c r="AH11" s="95"/>
      <c r="AI11" s="95"/>
      <c r="AJ11" s="95"/>
      <c r="AK11" s="95"/>
      <c r="AL11" s="95"/>
    </row>
    <row r="12" spans="1:38" ht="15.75" customHeight="1" x14ac:dyDescent="0.25">
      <c r="A12" s="211"/>
      <c r="B12" s="63" t="s">
        <v>896</v>
      </c>
      <c r="C12" s="180"/>
      <c r="D12" s="180" t="str">
        <f>IF(ISNA(VLOOKUP($B$5,'inc PPs'!$D:$X,7,FALSE)),"-",VLOOKUP($B$5,'inc PPs'!$D:$X,7,FALSE))</f>
        <v>-</v>
      </c>
      <c r="E12" s="180"/>
      <c r="F12" s="221" t="str">
        <f t="shared" ref="F12:F25" si="0">IF(D11="-","-",IF(D12="-","-",IF(D11=0,"-",(D12/D11*100)-100)))</f>
        <v>-</v>
      </c>
      <c r="G12" s="222"/>
      <c r="H12" s="223" t="s">
        <v>1056</v>
      </c>
      <c r="I12" s="223"/>
      <c r="J12" s="223" t="s">
        <v>1056</v>
      </c>
      <c r="K12" s="224"/>
      <c r="L12" s="225" t="str">
        <f>IF(ISNA(VLOOKUP($B$5,'Area CT'!$D:$U,7,FALSE)),"-",VLOOKUP($B$5,'Area CT'!$D:$U,7,FALSE))</f>
        <v>-</v>
      </c>
      <c r="M12" s="225"/>
      <c r="N12" s="221" t="str">
        <f>IF(L11="-","-",IF(L12="-","-",(L12/L11*100)-100))</f>
        <v>-</v>
      </c>
      <c r="O12" s="226"/>
      <c r="P12" s="65"/>
      <c r="Q12" s="62" t="s">
        <v>896</v>
      </c>
      <c r="R12" s="53">
        <f>IF(ISNA(VLOOKUP($Q$5,'Area CT'!$D:$U,7,FALSE)),"-",VLOOKUP($Q$5,'Area CT'!$D:$U,7,FALSE))</f>
        <v>609</v>
      </c>
      <c r="S12" s="179"/>
      <c r="T12" s="242">
        <f>IF(ISNA(VLOOKUP($Q$5,'Area CT %'!$D$4:$AC$452,7,FALSE)),"-",VLOOKUP($Q$5,'Area CT %'!$D$4:$AC$452,7,FALSE))</f>
        <v>4.9800899829342598</v>
      </c>
      <c r="U12" s="179"/>
      <c r="V12" s="208"/>
      <c r="W12" s="113"/>
      <c r="X12" s="95"/>
      <c r="Y12" s="95"/>
      <c r="Z12" s="95"/>
      <c r="AA12" s="95"/>
      <c r="AB12" s="95"/>
      <c r="AC12" s="95"/>
      <c r="AD12" s="95"/>
      <c r="AE12" s="95"/>
      <c r="AF12" s="95"/>
      <c r="AG12" s="95"/>
      <c r="AH12" s="95"/>
      <c r="AI12" s="95"/>
      <c r="AJ12" s="95"/>
      <c r="AK12" s="95"/>
      <c r="AL12" s="95"/>
    </row>
    <row r="13" spans="1:38" ht="15.75" customHeight="1" x14ac:dyDescent="0.25">
      <c r="A13" s="211"/>
      <c r="B13" s="63" t="s">
        <v>887</v>
      </c>
      <c r="C13" s="180"/>
      <c r="D13" s="180" t="str">
        <f>IF(ISNA(VLOOKUP($B$5,'inc PPs'!$D:$X,8,FALSE)),"-",VLOOKUP($B$5,'inc PPs'!$D:$X,8,FALSE))</f>
        <v>-</v>
      </c>
      <c r="E13" s="180"/>
      <c r="F13" s="221" t="str">
        <f t="shared" si="0"/>
        <v>-</v>
      </c>
      <c r="G13" s="222"/>
      <c r="H13" s="180" t="str">
        <f>VLOOKUP($B$5,'exc PPs'!$D:$S,5,FALSE)</f>
        <v>-</v>
      </c>
      <c r="I13" s="180"/>
      <c r="J13" s="221" t="s">
        <v>886</v>
      </c>
      <c r="K13" s="224"/>
      <c r="L13" s="225" t="str">
        <f>IF(ISNA(VLOOKUP($B$5,'Area CT'!$D:$U,8,FALSE)),"-",VLOOKUP($B$5,'Area CT'!$D:$U,8,FALSE))</f>
        <v>-</v>
      </c>
      <c r="M13" s="225"/>
      <c r="N13" s="221" t="str">
        <f>IF(L12="-","-",IF(L13="-","-",(L13/L12*100)-100))</f>
        <v>-</v>
      </c>
      <c r="O13" s="226"/>
      <c r="P13" s="65"/>
      <c r="Q13" s="62" t="s">
        <v>887</v>
      </c>
      <c r="R13" s="53">
        <f>IF(ISNA(VLOOKUP($Q$5,'Area CT'!$D:$U,8,FALSE)),"-",VLOOKUP($Q$5,'Area CT'!$D:$U,8,FALSE))</f>
        <v>646</v>
      </c>
      <c r="S13" s="179"/>
      <c r="T13" s="242">
        <f>IF(ISNA(VLOOKUP($Q$5,'Area CT %'!$D$4:$AC$452,8,FALSE)),"-",VLOOKUP($Q$5,'Area CT %'!$D$4:$AC$452,8,FALSE))</f>
        <v>6.0755336617405646</v>
      </c>
      <c r="U13" s="179"/>
      <c r="V13" s="208"/>
      <c r="W13" s="113"/>
      <c r="X13" s="95"/>
      <c r="Y13" s="95"/>
      <c r="Z13" s="95"/>
      <c r="AA13" s="95"/>
      <c r="AB13" s="95"/>
      <c r="AC13" s="95"/>
      <c r="AD13" s="95"/>
      <c r="AE13" s="95"/>
      <c r="AF13" s="95"/>
      <c r="AG13" s="95"/>
      <c r="AH13" s="95"/>
      <c r="AI13" s="95"/>
      <c r="AJ13" s="95"/>
      <c r="AK13" s="95"/>
      <c r="AL13" s="95"/>
    </row>
    <row r="14" spans="1:38" ht="15.75" customHeight="1" x14ac:dyDescent="0.25">
      <c r="A14" s="211"/>
      <c r="B14" s="227" t="s">
        <v>888</v>
      </c>
      <c r="C14" s="180"/>
      <c r="D14" s="180" t="str">
        <f>IF(ISNA(VLOOKUP($B$5,'inc PPs'!$D:$X,9,FALSE)),"-",VLOOKUP($B$5,'inc PPs'!$D:$X,9,FALSE))</f>
        <v>-</v>
      </c>
      <c r="E14" s="180"/>
      <c r="F14" s="221" t="str">
        <f t="shared" si="0"/>
        <v>-</v>
      </c>
      <c r="G14" s="222"/>
      <c r="H14" s="180" t="str">
        <f>VLOOKUP($B$5,'exc PPs'!$D:$S,6,FALSE)</f>
        <v>-</v>
      </c>
      <c r="I14" s="180"/>
      <c r="J14" s="221" t="str">
        <f>IF(H13="-","-",IF(H14="-","-",IF(H13=0,"-",(H14/H13*100)-100)))</f>
        <v>-</v>
      </c>
      <c r="K14" s="224"/>
      <c r="L14" s="225" t="str">
        <f>IF(ISNA(VLOOKUP($B$5,'Area CT'!$D:$U,9,FALSE)),"-",VLOOKUP($B$5,'Area CT'!$D:$U,9,FALSE))</f>
        <v>-</v>
      </c>
      <c r="M14" s="225"/>
      <c r="N14" s="221" t="str">
        <f>IF(L13="-","-",IF(L14="-","-",IF(L13=0,"-",(L14/L13*100)-100)))</f>
        <v>-</v>
      </c>
      <c r="O14" s="226"/>
      <c r="P14" s="65"/>
      <c r="Q14" s="228" t="s">
        <v>888</v>
      </c>
      <c r="R14" s="53">
        <f>IF(ISNA(VLOOKUP($Q$5,'Area CT'!$D:$U,9,FALSE)),"-",VLOOKUP($Q$5,'Area CT'!$D:$U,9,FALSE))</f>
        <v>688</v>
      </c>
      <c r="S14" s="179"/>
      <c r="T14" s="242">
        <f>IF(ISNA(VLOOKUP($Q$5,'Area CT %'!$D$4:$AC$452,9,FALSE)),"-",VLOOKUP($Q$5,'Area CT %'!$D$4:$AC$452,9,FALSE))</f>
        <v>6.5015479876161066</v>
      </c>
      <c r="U14" s="179"/>
      <c r="V14" s="208"/>
      <c r="W14" s="113"/>
      <c r="X14" s="95"/>
      <c r="Y14" s="95"/>
      <c r="Z14" s="95"/>
      <c r="AA14" s="95"/>
      <c r="AB14" s="95"/>
      <c r="AC14" s="95"/>
      <c r="AD14" s="95"/>
      <c r="AE14" s="95"/>
      <c r="AF14" s="95"/>
      <c r="AG14" s="95"/>
      <c r="AH14" s="95"/>
      <c r="AI14" s="95"/>
      <c r="AJ14" s="95"/>
      <c r="AK14" s="95"/>
      <c r="AL14" s="95"/>
    </row>
    <row r="15" spans="1:38" ht="15.75" customHeight="1" x14ac:dyDescent="0.25">
      <c r="A15" s="211"/>
      <c r="B15" s="227" t="s">
        <v>889</v>
      </c>
      <c r="C15" s="180"/>
      <c r="D15" s="180" t="str">
        <f>IF(ISNA(VLOOKUP($B$5,'inc PPs'!$D:$X,10,FALSE)),"-",VLOOKUP($B$5,'inc PPs'!$D:$X,10,FALSE))</f>
        <v>-</v>
      </c>
      <c r="E15" s="180"/>
      <c r="F15" s="221" t="str">
        <f t="shared" si="0"/>
        <v>-</v>
      </c>
      <c r="G15" s="222"/>
      <c r="H15" s="180" t="str">
        <f>VLOOKUP($B$5,'exc PPs'!$D:$S,7,FALSE)</f>
        <v>-</v>
      </c>
      <c r="I15" s="180"/>
      <c r="J15" s="221" t="str">
        <f t="shared" ref="J15:J25" si="1">IF(H14="-","-",IF(H15="-","-",IF(H14=0,"-",(H15/H14*100)-100)))</f>
        <v>-</v>
      </c>
      <c r="K15" s="224"/>
      <c r="L15" s="225" t="str">
        <f>IF(ISNA(VLOOKUP($B$5,'Area CT'!$D:$U,10,FALSE)),"-",VLOOKUP($B$5,'Area CT'!$D:$U,10,FALSE))</f>
        <v>-</v>
      </c>
      <c r="M15" s="225"/>
      <c r="N15" s="221" t="str">
        <f t="shared" ref="N15:N25" si="2">IF(L14="-","-",IF(L15="-","-",IF(L14=0,"-",(L15/L14*100)-100)))</f>
        <v>-</v>
      </c>
      <c r="O15" s="226"/>
      <c r="P15" s="65"/>
      <c r="Q15" s="228" t="s">
        <v>889</v>
      </c>
      <c r="R15" s="53">
        <f>IF(ISNA(VLOOKUP($Q$5,'Area CT'!$D:$U,10,FALSE)),"-",VLOOKUP($Q$5,'Area CT'!$D:$U,10,FALSE))</f>
        <v>747</v>
      </c>
      <c r="S15" s="179"/>
      <c r="T15" s="242">
        <f>IF(ISNA(VLOOKUP($Q$5,'Area CT %'!$D$4:$AC$452,10,FALSE)),"-",VLOOKUP($Q$5,'Area CT %'!$D$4:$AC$452,10,FALSE))</f>
        <v>8.5755813953488484</v>
      </c>
      <c r="U15" s="179"/>
      <c r="V15" s="208"/>
      <c r="W15" s="113"/>
      <c r="X15" s="95"/>
      <c r="Y15" s="95"/>
      <c r="Z15" s="95"/>
      <c r="AA15" s="95"/>
      <c r="AB15" s="95"/>
      <c r="AC15" s="95"/>
      <c r="AD15" s="95"/>
      <c r="AE15" s="95"/>
      <c r="AF15" s="95"/>
      <c r="AG15" s="95"/>
      <c r="AH15" s="95"/>
      <c r="AI15" s="95"/>
      <c r="AJ15" s="95"/>
      <c r="AK15" s="95"/>
      <c r="AL15" s="95"/>
    </row>
    <row r="16" spans="1:38" ht="15.75" customHeight="1" x14ac:dyDescent="0.25">
      <c r="A16" s="211"/>
      <c r="B16" s="227" t="s">
        <v>1169</v>
      </c>
      <c r="C16" s="180"/>
      <c r="D16" s="180" t="str">
        <f>IF(ISNA(VLOOKUP($B$5,'inc PPs'!$D:$X,11,FALSE)),"-",VLOOKUP($B$5,'inc PPs'!$D:$X,11,FALSE))</f>
        <v>-</v>
      </c>
      <c r="E16" s="180"/>
      <c r="F16" s="221" t="str">
        <f t="shared" si="0"/>
        <v>-</v>
      </c>
      <c r="G16" s="222"/>
      <c r="H16" s="180" t="str">
        <f>VLOOKUP($B$5,'exc PPs'!$D:$S,8,FALSE)</f>
        <v>-</v>
      </c>
      <c r="I16" s="180"/>
      <c r="J16" s="221" t="str">
        <f t="shared" si="1"/>
        <v>-</v>
      </c>
      <c r="K16" s="224"/>
      <c r="L16" s="225" t="str">
        <f>IF(ISNA(VLOOKUP($B$5,'Area CT'!$D:$U,11,FALSE)),"-",VLOOKUP($B$5,'Area CT'!$D:$U,11,FALSE))</f>
        <v>-</v>
      </c>
      <c r="M16" s="225"/>
      <c r="N16" s="221" t="str">
        <f t="shared" si="2"/>
        <v>-</v>
      </c>
      <c r="O16" s="226"/>
      <c r="P16" s="65"/>
      <c r="Q16" s="228" t="s">
        <v>1169</v>
      </c>
      <c r="R16" s="53">
        <f>IF(ISNA(VLOOKUP($Q$5,'Area CT'!$D:$U,11,FALSE)),"-",VLOOKUP($Q$5,'Area CT'!$D:$U,11,FALSE))</f>
        <v>798</v>
      </c>
      <c r="S16" s="179"/>
      <c r="T16" s="242">
        <f>IF(ISNA(VLOOKUP($Q$5,'Area CT %'!$D$4:$AC$452,11,FALSE)),"-",VLOOKUP($Q$5,'Area CT %'!$D$4:$AC$452,11,FALSE))</f>
        <v>6.8273092369477837</v>
      </c>
      <c r="U16" s="179"/>
      <c r="V16" s="208"/>
      <c r="W16" s="113"/>
      <c r="X16" s="95"/>
      <c r="Y16" s="95"/>
      <c r="Z16" s="95"/>
      <c r="AA16" s="95"/>
      <c r="AB16" s="95"/>
      <c r="AC16" s="95"/>
      <c r="AD16" s="95"/>
      <c r="AE16" s="95"/>
      <c r="AF16" s="95"/>
      <c r="AG16" s="95"/>
      <c r="AH16" s="95"/>
      <c r="AI16" s="95"/>
      <c r="AJ16" s="95"/>
      <c r="AK16" s="95"/>
      <c r="AL16" s="95"/>
    </row>
    <row r="17" spans="1:38" ht="15.75" customHeight="1" x14ac:dyDescent="0.25">
      <c r="A17" s="211"/>
      <c r="B17" s="227" t="s">
        <v>891</v>
      </c>
      <c r="C17" s="180"/>
      <c r="D17" s="180" t="str">
        <f>IF(ISNA(VLOOKUP($B$5,'inc PPs'!$D:$X,12,FALSE)),"-",VLOOKUP($B$5,'inc PPs'!$D:$X,12,FALSE))</f>
        <v>-</v>
      </c>
      <c r="E17" s="180"/>
      <c r="F17" s="221" t="str">
        <f t="shared" si="0"/>
        <v>-</v>
      </c>
      <c r="G17" s="222"/>
      <c r="H17" s="180" t="str">
        <f>VLOOKUP($B$5,'exc PPs'!$D:$S,9,FALSE)</f>
        <v>-</v>
      </c>
      <c r="I17" s="180"/>
      <c r="J17" s="221" t="str">
        <f t="shared" si="1"/>
        <v>-</v>
      </c>
      <c r="K17" s="224"/>
      <c r="L17" s="225" t="str">
        <f>IF(ISNA(VLOOKUP($B$5,'Area CT'!$D:$U,11,FALSE)),"-",VLOOKUP($B$5,'Area CT'!$D:$U,12,FALSE))</f>
        <v>-</v>
      </c>
      <c r="M17" s="225"/>
      <c r="N17" s="221" t="str">
        <f t="shared" si="2"/>
        <v>-</v>
      </c>
      <c r="O17" s="226"/>
      <c r="P17" s="65"/>
      <c r="Q17" s="228" t="s">
        <v>891</v>
      </c>
      <c r="R17" s="53">
        <f>IF(ISNA(VLOOKUP($Q$5,'Area CT'!$D:$U,12,FALSE)),"-",VLOOKUP($Q$5,'Area CT'!$D:$U,12,FALSE))</f>
        <v>847</v>
      </c>
      <c r="S17" s="179"/>
      <c r="T17" s="242">
        <f>IF(ISNA(VLOOKUP($Q$5,'Area CT %'!$D$4:$AC$452,12,FALSE)),"-",VLOOKUP($Q$5,'Area CT %'!$D$4:$AC$452,12,FALSE))</f>
        <v>6.1403508771929864</v>
      </c>
      <c r="U17" s="179"/>
      <c r="V17" s="208"/>
      <c r="W17" s="113"/>
      <c r="X17" s="8"/>
      <c r="Y17" s="95"/>
      <c r="Z17" s="95"/>
      <c r="AA17" s="95"/>
      <c r="AB17" s="95"/>
      <c r="AC17" s="95"/>
      <c r="AD17" s="95"/>
      <c r="AE17" s="95"/>
      <c r="AF17" s="95"/>
      <c r="AG17" s="95"/>
      <c r="AH17" s="95"/>
      <c r="AI17" s="95"/>
      <c r="AJ17" s="95"/>
      <c r="AK17" s="95"/>
      <c r="AL17" s="95"/>
    </row>
    <row r="18" spans="1:38" ht="15.75" customHeight="1" x14ac:dyDescent="0.25">
      <c r="A18" s="211"/>
      <c r="B18" s="227" t="s">
        <v>893</v>
      </c>
      <c r="C18" s="180"/>
      <c r="D18" s="180" t="str">
        <f>IF(ISNA(VLOOKUP($B$5,'inc PPs'!$D:$X,13,FALSE)),"-",VLOOKUP($B$5,'inc PPs'!$D:$X,13,FALSE))</f>
        <v>-</v>
      </c>
      <c r="E18" s="180"/>
      <c r="F18" s="221" t="str">
        <f t="shared" si="0"/>
        <v>-</v>
      </c>
      <c r="G18" s="222"/>
      <c r="H18" s="180" t="str">
        <f>VLOOKUP($B$5,'exc PPs'!$D:$S,10,FALSE)</f>
        <v>-</v>
      </c>
      <c r="I18" s="180"/>
      <c r="J18" s="221" t="str">
        <f>IF(H17="-","-",IF(H18="-","-",IF(H17=0,"-",(H18/H17*100)-100)))</f>
        <v>-</v>
      </c>
      <c r="K18" s="224"/>
      <c r="L18" s="225" t="str">
        <f>IF(ISNA(VLOOKUP($B$5,'Area CT'!$D:$U,13,FALSE)),"-",VLOOKUP($B$5,'Area CT'!$D:$U,13,FALSE))</f>
        <v>-</v>
      </c>
      <c r="M18" s="225"/>
      <c r="N18" s="221" t="str">
        <f>IF(L17="-","-",IF(L18="-","-",IF(L17=0,"-",(L18/L17*100)-100)))</f>
        <v>-</v>
      </c>
      <c r="O18" s="226"/>
      <c r="P18" s="65"/>
      <c r="Q18" s="228" t="s">
        <v>893</v>
      </c>
      <c r="R18" s="53">
        <f>IF(ISNA(VLOOKUP($Q$5,'Area CT'!$D:$U,13,FALSE)),"-",VLOOKUP($Q$5,'Area CT'!$D:$U,13,FALSE))</f>
        <v>901.33</v>
      </c>
      <c r="S18" s="179"/>
      <c r="T18" s="242">
        <f>IF(ISNA(VLOOKUP($Q$5,'Area CT %'!$D$4:$AC$452,13,FALSE)),"-",VLOOKUP($Q$5,'Area CT %'!$D$4:$AC$452,13,FALSE))</f>
        <v>6.4144037780401391</v>
      </c>
      <c r="U18" s="179"/>
      <c r="V18" s="208"/>
      <c r="W18" s="113"/>
      <c r="X18" s="8"/>
      <c r="Y18" s="95"/>
      <c r="Z18" s="95"/>
      <c r="AA18" s="95"/>
      <c r="AB18" s="95"/>
      <c r="AC18" s="95"/>
      <c r="AD18" s="95"/>
      <c r="AE18" s="95"/>
      <c r="AF18" s="95"/>
      <c r="AG18" s="95"/>
      <c r="AH18" s="95"/>
      <c r="AI18" s="95"/>
      <c r="AJ18" s="95"/>
      <c r="AK18" s="95"/>
      <c r="AL18" s="95"/>
    </row>
    <row r="19" spans="1:38" ht="15.75" customHeight="1" x14ac:dyDescent="0.25">
      <c r="A19" s="211"/>
      <c r="B19" s="227" t="s">
        <v>892</v>
      </c>
      <c r="C19" s="180"/>
      <c r="D19" s="180" t="str">
        <f>IF(ISNA(VLOOKUP($B$5,'inc PPs'!$D:$X,14,FALSE)),"-",VLOOKUP($B$5,'inc PPs'!$D:$X,14,FALSE))</f>
        <v>-</v>
      </c>
      <c r="E19" s="180"/>
      <c r="F19" s="221" t="str">
        <f t="shared" si="0"/>
        <v>-</v>
      </c>
      <c r="G19" s="222"/>
      <c r="H19" s="180" t="str">
        <f>VLOOKUP($B$5,'exc PPs'!$D:$S,11,FALSE)</f>
        <v>-</v>
      </c>
      <c r="I19" s="180"/>
      <c r="J19" s="221" t="str">
        <f t="shared" si="1"/>
        <v>-</v>
      </c>
      <c r="K19" s="224"/>
      <c r="L19" s="225" t="str">
        <f>IF(ISNA(VLOOKUP($B$5,'Area CT'!$D:$U,14,FALSE)),"-",VLOOKUP($B$5,'Area CT'!$D:$U,14,FALSE))</f>
        <v>-</v>
      </c>
      <c r="M19" s="225"/>
      <c r="N19" s="221" t="str">
        <f t="shared" si="2"/>
        <v>-</v>
      </c>
      <c r="O19" s="226"/>
      <c r="P19" s="65"/>
      <c r="Q19" s="228" t="s">
        <v>892</v>
      </c>
      <c r="R19" s="53">
        <f>IF(ISNA(VLOOKUP($Q$5,'Area CT'!$D:$U,14,FALSE)),"-",VLOOKUP($Q$5,'Area CT'!$D:$U,14,FALSE))</f>
        <v>975.56</v>
      </c>
      <c r="S19" s="179"/>
      <c r="T19" s="242">
        <f>IF(ISNA(VLOOKUP($Q$5,'Area CT %'!$D$4:$AC$452,14,FALSE)),"-",VLOOKUP($Q$5,'Area CT %'!$D$4:$AC$452,14,FALSE))</f>
        <v>8.2356073802047831</v>
      </c>
      <c r="U19" s="179"/>
      <c r="V19" s="208"/>
      <c r="W19" s="113"/>
      <c r="X19" s="8"/>
      <c r="Y19" s="95"/>
      <c r="Z19" s="95"/>
      <c r="AA19" s="95"/>
      <c r="AB19" s="95"/>
      <c r="AC19" s="95"/>
      <c r="AD19" s="95"/>
      <c r="AE19" s="95"/>
      <c r="AF19" s="95"/>
      <c r="AG19" s="95"/>
      <c r="AH19" s="95"/>
      <c r="AI19" s="95"/>
      <c r="AJ19" s="95"/>
      <c r="AK19" s="95"/>
      <c r="AL19" s="95"/>
    </row>
    <row r="20" spans="1:38" ht="15.75" customHeight="1" x14ac:dyDescent="0.25">
      <c r="A20" s="211"/>
      <c r="B20" s="227" t="s">
        <v>894</v>
      </c>
      <c r="C20" s="180"/>
      <c r="D20" s="180" t="str">
        <f>IF(ISNA(VLOOKUP($B$5,'inc PPs'!$D:$X,15,FALSE)),"-",VLOOKUP($B$5,'inc PPs'!$D:$X,15,FALSE))</f>
        <v>-</v>
      </c>
      <c r="E20" s="180"/>
      <c r="F20" s="221" t="str">
        <f t="shared" si="0"/>
        <v>-</v>
      </c>
      <c r="G20" s="222"/>
      <c r="H20" s="180" t="str">
        <f>VLOOKUP($B$5,'exc PPs'!$D:$S,12,FALSE)</f>
        <v>-</v>
      </c>
      <c r="I20" s="180"/>
      <c r="J20" s="221" t="str">
        <f>IF(H19="-","-",IF(H20="-","-",IF(H19=0,"-",(H20/H19*100)-100)))</f>
        <v>-</v>
      </c>
      <c r="K20" s="224"/>
      <c r="L20" s="225" t="str">
        <f>IF(ISNA(VLOOKUP($B$5,'Area CT'!$D:$U,15,FALSE)),"-",VLOOKUP($B$5,'Area CT'!$D:$U,15,FALSE))</f>
        <v>-</v>
      </c>
      <c r="M20" s="225"/>
      <c r="N20" s="221" t="str">
        <f>IF(L19="-","-",IF(L20="-","-",IF(L19=0,"-",(L20/L19*100)-100)))</f>
        <v>-</v>
      </c>
      <c r="O20" s="226"/>
      <c r="P20" s="65"/>
      <c r="Q20" s="228" t="s">
        <v>894</v>
      </c>
      <c r="R20" s="53">
        <f>IF(ISNA(VLOOKUP($Q$5,'Area CT'!$D:$U,15,FALSE)),"-",VLOOKUP($Q$5,'Area CT'!$D:$U,15,FALSE))</f>
        <v>1101.75</v>
      </c>
      <c r="S20" s="179"/>
      <c r="T20" s="242">
        <f>IF(ISNA(VLOOKUP($Q$5,'Area CT %'!$D$4:$AC$452,15,FALSE)),"-",VLOOKUP($Q$5,'Area CT %'!$D$4:$AC$452,15,FALSE))</f>
        <v>12.935134691869294</v>
      </c>
      <c r="U20" s="179"/>
      <c r="V20" s="208"/>
      <c r="W20" s="113"/>
      <c r="X20" s="8"/>
      <c r="Y20" s="95"/>
      <c r="Z20" s="95"/>
      <c r="AA20" s="95"/>
      <c r="AB20" s="95"/>
      <c r="AC20" s="95"/>
      <c r="AD20" s="95"/>
      <c r="AE20" s="95"/>
      <c r="AF20" s="95"/>
      <c r="AG20" s="95"/>
      <c r="AH20" s="95"/>
      <c r="AI20" s="95"/>
      <c r="AJ20" s="95"/>
      <c r="AK20" s="95"/>
      <c r="AL20" s="95"/>
    </row>
    <row r="21" spans="1:38" ht="15.75" customHeight="1" x14ac:dyDescent="0.25">
      <c r="A21" s="211"/>
      <c r="B21" s="227" t="s">
        <v>895</v>
      </c>
      <c r="C21" s="180"/>
      <c r="D21" s="180" t="str">
        <f>IF(ISNA(VLOOKUP($B$5,'inc PPs'!$D:$X,16,FALSE)),"-",VLOOKUP($B$5,'inc PPs'!$D:$X,16,FALSE))</f>
        <v>-</v>
      </c>
      <c r="E21" s="180"/>
      <c r="F21" s="221" t="str">
        <f t="shared" si="0"/>
        <v>-</v>
      </c>
      <c r="G21" s="222"/>
      <c r="H21" s="180" t="str">
        <f>VLOOKUP($B$5,'exc PPs'!$D:$S,13,FALSE)</f>
        <v>-</v>
      </c>
      <c r="I21" s="180"/>
      <c r="J21" s="221" t="str">
        <f t="shared" si="1"/>
        <v>-</v>
      </c>
      <c r="K21" s="224"/>
      <c r="L21" s="225" t="str">
        <f>IF(ISNA(VLOOKUP($B$5,'Area CT'!$D:$U,16,FALSE)),"-",VLOOKUP($B$5,'Area CT'!$D:$U,16,FALSE))</f>
        <v>-</v>
      </c>
      <c r="M21" s="225"/>
      <c r="N21" s="221" t="str">
        <f t="shared" si="2"/>
        <v>-</v>
      </c>
      <c r="O21" s="226"/>
      <c r="P21" s="65"/>
      <c r="Q21" s="228" t="s">
        <v>895</v>
      </c>
      <c r="R21" s="53">
        <f>IF(ISNA(VLOOKUP($Q$5,'Area CT'!$D:$U,16,FALSE)),"-",VLOOKUP($Q$5,'Area CT'!$D:$U,16,FALSE))</f>
        <v>1166.56</v>
      </c>
      <c r="S21" s="179"/>
      <c r="T21" s="242">
        <f>IF(ISNA(VLOOKUP($Q$5,'Area CT %'!$D$4:$AC$452,16,FALSE)),"-",VLOOKUP($Q$5,'Area CT %'!$D$4:$AC$452,16,FALSE))</f>
        <v>5.8824597231676705</v>
      </c>
      <c r="U21" s="179"/>
      <c r="V21" s="208"/>
      <c r="W21" s="114"/>
      <c r="X21" s="8"/>
    </row>
    <row r="22" spans="1:38" ht="15.75" customHeight="1" x14ac:dyDescent="0.25">
      <c r="A22" s="211"/>
      <c r="B22" s="63" t="s">
        <v>909</v>
      </c>
      <c r="C22" s="180"/>
      <c r="D22" s="180" t="str">
        <f>IF(ISNA(VLOOKUP($B$5,'inc PPs'!$D:$X,17,FALSE)),"-",VLOOKUP($B$5,'inc PPs'!$D:$X,17,FALSE))</f>
        <v>-</v>
      </c>
      <c r="E22" s="180"/>
      <c r="F22" s="221" t="str">
        <f>IF(D21="-","-",IF(D22="-","-",IF(D21=0,"-",(D22/D21*100)-100)))</f>
        <v>-</v>
      </c>
      <c r="G22" s="222"/>
      <c r="H22" s="180" t="str">
        <f>VLOOKUP($B$5,'exc PPs'!$D:$S,14,FALSE)</f>
        <v>-</v>
      </c>
      <c r="I22" s="180"/>
      <c r="J22" s="221" t="str">
        <f t="shared" si="1"/>
        <v>-</v>
      </c>
      <c r="K22" s="224"/>
      <c r="L22" s="225" t="str">
        <f>IF(ISNA(VLOOKUP($B$5,'Area CT'!$D:$U,17,FALSE)),"-",VLOOKUP($B$5,'Area CT'!$D:$U,17,FALSE))</f>
        <v>-</v>
      </c>
      <c r="M22" s="225"/>
      <c r="N22" s="221" t="str">
        <f t="shared" si="2"/>
        <v>-</v>
      </c>
      <c r="O22" s="226"/>
      <c r="P22" s="65"/>
      <c r="Q22" s="62" t="s">
        <v>909</v>
      </c>
      <c r="R22" s="53">
        <f>IF(ISNA(VLOOKUP($Q$5,'Area CT'!$D:$U,17,FALSE)),"-",VLOOKUP($Q$5,'Area CT'!$D:$U,17,FALSE))</f>
        <v>1213.81</v>
      </c>
      <c r="S22" s="179"/>
      <c r="T22" s="242">
        <f>IF(ISNA(VLOOKUP($Q$5,'Area CT %'!$D$4:$AC$452,17,FALSE)),"-",VLOOKUP($Q$5,'Area CT %'!$D$4:$AC$452,17,FALSE))</f>
        <v>4.0503703195720675</v>
      </c>
      <c r="U22" s="179"/>
      <c r="V22" s="208"/>
      <c r="W22" s="114"/>
      <c r="X22" s="8"/>
    </row>
    <row r="23" spans="1:38" ht="15.75" customHeight="1" x14ac:dyDescent="0.25">
      <c r="A23" s="211"/>
      <c r="B23" s="63" t="s">
        <v>987</v>
      </c>
      <c r="C23" s="181"/>
      <c r="D23" s="180" t="str">
        <f>IF(ISNA(VLOOKUP($B$5,'inc PPs'!$D:$X,18,FALSE)),"-",VLOOKUP($B$5,'inc PPs'!$D:$X,18,FALSE))</f>
        <v>-</v>
      </c>
      <c r="E23" s="180"/>
      <c r="F23" s="221" t="str">
        <f t="shared" si="0"/>
        <v>-</v>
      </c>
      <c r="G23" s="222"/>
      <c r="H23" s="180" t="str">
        <f>VLOOKUP($B$5,'exc PPs'!$D:$S,15,FALSE)</f>
        <v>-</v>
      </c>
      <c r="I23" s="180"/>
      <c r="J23" s="221" t="str">
        <f t="shared" si="1"/>
        <v>-</v>
      </c>
      <c r="K23" s="224"/>
      <c r="L23" s="225" t="str">
        <f>IF(ISNA(VLOOKUP($B$5,'Area CT'!$D:$U,18,FALSE)),"-",VLOOKUP($B$5,'Area CT'!$D:$U,18,FALSE))</f>
        <v>-</v>
      </c>
      <c r="M23" s="225"/>
      <c r="N23" s="221" t="str">
        <f t="shared" si="2"/>
        <v>-</v>
      </c>
      <c r="O23" s="226"/>
      <c r="P23" s="65"/>
      <c r="Q23" s="62" t="s">
        <v>987</v>
      </c>
      <c r="R23" s="53">
        <f>IF(ISNA(VLOOKUP($Q$5,'Area CT'!$D:$AC,18,FALSE)),"-",VLOOKUP($Q$5,'Area CT'!$D:$AC,18,FALSE))</f>
        <v>1267.9100000000001</v>
      </c>
      <c r="S23" s="179"/>
      <c r="T23" s="242">
        <f>IF(ISNA(VLOOKUP($Q$5,'Area CT %'!$D$4:$AC$452,18,FALSE)),"-",VLOOKUP($Q$5,'Area CT %'!$D$4:$AC$452,18,FALSE))</f>
        <v>4.4570402287013735</v>
      </c>
      <c r="U23" s="179"/>
      <c r="V23" s="208"/>
      <c r="W23" s="114"/>
      <c r="X23" s="8"/>
    </row>
    <row r="24" spans="1:38" ht="15.75" customHeight="1" x14ac:dyDescent="0.25">
      <c r="A24" s="211"/>
      <c r="B24" s="63" t="s">
        <v>1091</v>
      </c>
      <c r="C24" s="181"/>
      <c r="D24" s="180" t="str">
        <f>IF(ISNA(VLOOKUP($B$5,'inc PPs'!$D:$X,19,FALSE)),"-",VLOOKUP($B$5,'inc PPs'!$D:$X,19,FALSE))</f>
        <v>-</v>
      </c>
      <c r="E24" s="180"/>
      <c r="F24" s="221" t="str">
        <f t="shared" si="0"/>
        <v>-</v>
      </c>
      <c r="G24" s="222"/>
      <c r="H24" s="180" t="str">
        <f>VLOOKUP($B$5,'exc PPs'!$D:$S,16,FALSE)</f>
        <v>-</v>
      </c>
      <c r="I24" s="180"/>
      <c r="J24" s="221" t="str">
        <f t="shared" si="1"/>
        <v>-</v>
      </c>
      <c r="K24" s="224"/>
      <c r="L24" s="225" t="str">
        <f>IF(ISNA(VLOOKUP($B$5,'Area CT'!$D:$V,19,FALSE)),"-",VLOOKUP($B$5,'Area CT'!$D:$V,19,FALSE))</f>
        <v>-</v>
      </c>
      <c r="M24" s="225"/>
      <c r="N24" s="221" t="str">
        <f t="shared" si="2"/>
        <v>-</v>
      </c>
      <c r="O24" s="226"/>
      <c r="P24" s="65"/>
      <c r="Q24" s="62" t="s">
        <v>1091</v>
      </c>
      <c r="R24" s="53">
        <f>IF(ISNA(VLOOKUP($Q$5,'Area CT'!$D:$AC,19,FALSE)),"-",VLOOKUP($Q$5,'Area CT'!$D:$AC,19,FALSE))</f>
        <v>1321.32</v>
      </c>
      <c r="S24" s="179"/>
      <c r="T24" s="242">
        <f>IF(ISNA(VLOOKUP($Q$5,'Area CT %'!$D$4:$AC$452,19,FALSE)),"-",VLOOKUP($Q$5,'Area CT %'!$D$4:$AC$452,19,FALSE))</f>
        <v>4.2124441009219851</v>
      </c>
      <c r="U24" s="179"/>
      <c r="V24" s="208"/>
      <c r="W24" s="114"/>
      <c r="X24" s="13"/>
    </row>
    <row r="25" spans="1:38" ht="15.75" customHeight="1" x14ac:dyDescent="0.25">
      <c r="A25" s="211"/>
      <c r="B25" s="63" t="s">
        <v>1140</v>
      </c>
      <c r="C25" s="181"/>
      <c r="D25" s="180" t="str">
        <f>IF(ISNA(VLOOKUP($B$5,'inc PPs'!$D:$X,20,FALSE)),"-",VLOOKUP($B$5,'inc PPs'!$D:$X,20,FALSE))</f>
        <v>-</v>
      </c>
      <c r="E25" s="180"/>
      <c r="F25" s="221" t="str">
        <f t="shared" si="0"/>
        <v>-</v>
      </c>
      <c r="G25" s="222"/>
      <c r="H25" s="180" t="str">
        <f>VLOOKUP($B$5,'exc PPs'!$D:$T,17,FALSE)</f>
        <v>-</v>
      </c>
      <c r="I25" s="180"/>
      <c r="J25" s="221" t="str">
        <f t="shared" si="1"/>
        <v>-</v>
      </c>
      <c r="K25" s="224"/>
      <c r="L25" s="225" t="str">
        <f>IF(ISNA(VLOOKUP($B$5,'Area CT'!$D:$W,20,FALSE)),"-",VLOOKUP($B$5,'Area CT'!$D:$W,20,FALSE))</f>
        <v>-</v>
      </c>
      <c r="M25" s="225"/>
      <c r="N25" s="221" t="str">
        <f t="shared" si="2"/>
        <v>-</v>
      </c>
      <c r="O25" s="226"/>
      <c r="P25" s="65"/>
      <c r="Q25" s="62" t="s">
        <v>1140</v>
      </c>
      <c r="R25" s="53">
        <f>IF(ISNA(VLOOKUP($Q$5,'Area CT'!$D:$AC,20,FALSE)),"-",VLOOKUP($Q$5,'Area CT'!$D:$AC,20,FALSE))</f>
        <v>1373.08</v>
      </c>
      <c r="S25" s="179"/>
      <c r="T25" s="242">
        <f>IF(ISNA(VLOOKUP($Q$5,'Area CT %'!$D$4:$AC$452,20,FALSE)),"-",VLOOKUP($Q$5,'Area CT %'!$D$4:$AC$452,20,FALSE))</f>
        <v>3.9172948263857421</v>
      </c>
      <c r="U25" s="179"/>
      <c r="V25" s="208"/>
      <c r="W25" s="114"/>
      <c r="X25" s="13"/>
    </row>
    <row r="26" spans="1:38" ht="6" customHeight="1" x14ac:dyDescent="0.2">
      <c r="A26" s="211"/>
      <c r="B26" s="278" t="s">
        <v>1163</v>
      </c>
      <c r="C26" s="181"/>
      <c r="D26" s="180"/>
      <c r="E26" s="180"/>
      <c r="F26" s="221"/>
      <c r="G26" s="222"/>
      <c r="H26" s="180"/>
      <c r="I26" s="180"/>
      <c r="J26" s="221"/>
      <c r="K26" s="224"/>
      <c r="L26" s="225"/>
      <c r="M26" s="225"/>
      <c r="N26" s="221"/>
      <c r="O26" s="226"/>
      <c r="P26" s="65"/>
      <c r="Q26" s="280" t="s">
        <v>1163</v>
      </c>
      <c r="R26" s="54" t="s">
        <v>1162</v>
      </c>
      <c r="S26" s="54"/>
      <c r="T26" s="241" t="s">
        <v>1162</v>
      </c>
      <c r="U26" s="179"/>
      <c r="V26" s="208"/>
      <c r="X26" s="13"/>
    </row>
    <row r="27" spans="1:38" ht="5.25" customHeight="1" x14ac:dyDescent="0.2">
      <c r="A27" s="211"/>
      <c r="B27" s="279"/>
      <c r="C27" s="181"/>
      <c r="D27" s="180"/>
      <c r="E27" s="180"/>
      <c r="F27" s="221"/>
      <c r="G27" s="222"/>
      <c r="H27" s="180"/>
      <c r="I27" s="180"/>
      <c r="J27" s="221"/>
      <c r="K27" s="224"/>
      <c r="L27" s="225"/>
      <c r="M27" s="225"/>
      <c r="N27" s="221"/>
      <c r="O27" s="226"/>
      <c r="P27" s="65"/>
      <c r="Q27" s="280"/>
      <c r="R27" s="54" t="s">
        <v>1162</v>
      </c>
      <c r="S27" s="54"/>
      <c r="T27" s="241" t="s">
        <v>1162</v>
      </c>
      <c r="U27" s="179"/>
      <c r="V27" s="208"/>
      <c r="X27" s="13"/>
    </row>
    <row r="28" spans="1:38" ht="15.75" customHeight="1" x14ac:dyDescent="0.25">
      <c r="A28" s="211"/>
      <c r="B28" s="63" t="s">
        <v>1143</v>
      </c>
      <c r="C28" s="181"/>
      <c r="D28" s="180" t="str">
        <f>IF(ISNA(VLOOKUP($B$5,'inc PPs'!$D:$AB,21,FALSE)),"-",VLOOKUP($B$5,'inc PPs'!$D:$AB,21,FALSE))</f>
        <v>-</v>
      </c>
      <c r="E28" s="180"/>
      <c r="F28" s="221" t="str">
        <f>IF(D25="-","-",IF(D28="-","-",IF(D25=0,"-",(D28/D25*100)-100)))</f>
        <v>-</v>
      </c>
      <c r="G28" s="222"/>
      <c r="H28" s="180" t="str">
        <f>VLOOKUP($B$5,'exc PPs'!$D:$U,18,FALSE)</f>
        <v>-</v>
      </c>
      <c r="I28" s="180"/>
      <c r="J28" s="221" t="str">
        <f>IF(H25="-","-",IF(H28="-","-",IF(H25=0,"-",(H28/H25*100)-100)))</f>
        <v>-</v>
      </c>
      <c r="K28" s="224"/>
      <c r="L28" s="225" t="str">
        <f>IF(ISNA(VLOOKUP($B$5,'Area CT'!$D:$X,21,FALSE)),"-",VLOOKUP($B$5,'Area CT'!$D:$X,21,FALSE))</f>
        <v>-</v>
      </c>
      <c r="M28" s="225"/>
      <c r="N28" s="221" t="str">
        <f>IF(L25="-","-",IF(L28="-","-",IF(L25=0,"-",(L28/L25*100)-100)))</f>
        <v>-</v>
      </c>
      <c r="O28" s="226"/>
      <c r="P28" s="65"/>
      <c r="Q28" s="83" t="s">
        <v>1143</v>
      </c>
      <c r="R28" s="53">
        <f>IF(ISNA(VLOOKUP($Q$5,'Area CT'!$D:$AC,22,FALSE)),"-",VLOOKUP($Q$5,'Area CT'!$D:$AC,21,FALSE))</f>
        <v>1413.84</v>
      </c>
      <c r="S28" s="179"/>
      <c r="T28" s="242">
        <f>IF(ISNA(VLOOKUP($Q$5,'Area CT %'!$D$4:$AC$452,21,FALSE)),"-",VLOOKUP($Q$5,'Area CT %'!$D$4:$AC$452,21,FALSE))</f>
        <v>2.9685087540420056</v>
      </c>
      <c r="U28" s="179"/>
      <c r="V28" s="208"/>
      <c r="W28" s="114"/>
      <c r="X28" s="13"/>
    </row>
    <row r="29" spans="1:38" ht="15.75" customHeight="1" x14ac:dyDescent="0.25">
      <c r="A29" s="211"/>
      <c r="B29" s="93" t="s">
        <v>1166</v>
      </c>
      <c r="C29" s="181"/>
      <c r="D29" s="180" t="str">
        <f>IF(ISNA(VLOOKUP($B$5,'inc PPs'!$D:$AB,22,FALSE)),"-",VLOOKUP($B$5,'inc PPs'!$D:$AB,22,FALSE))</f>
        <v>-</v>
      </c>
      <c r="E29" s="180"/>
      <c r="F29" s="221" t="str">
        <f t="shared" ref="F29:F36" si="3">IF(D28="-","-",IF(D29="-","-",IF(D28=0,"-",(D29/D28*100)-100)))</f>
        <v>-</v>
      </c>
      <c r="G29" s="222"/>
      <c r="H29" s="180" t="str">
        <f>VLOOKUP($B$5,'exc PPs'!$D:$V,19,FALSE)</f>
        <v>-</v>
      </c>
      <c r="I29" s="180"/>
      <c r="J29" s="221" t="str">
        <f t="shared" ref="J29:J36" si="4">IF(H28="-","-",IF(H29="-","-",IF(H28=0,"-",(H29/H28*100)-100)))</f>
        <v>-</v>
      </c>
      <c r="K29" s="224"/>
      <c r="L29" s="225" t="str">
        <f>IF(ISNA(VLOOKUP($B$5,'Area CT'!$D:$Y,22,FALSE)),"-",VLOOKUP($B$5,'Area CT'!$D:$Y,22,FALSE))</f>
        <v>-</v>
      </c>
      <c r="M29" s="180"/>
      <c r="N29" s="221" t="str">
        <f t="shared" ref="N29:N36" si="5">IF(L28="-","-",IF(L29="-","-",IF(L28=0,"-",(L29/L28*100)-100)))</f>
        <v>-</v>
      </c>
      <c r="O29" s="226"/>
      <c r="P29" s="65"/>
      <c r="Q29" s="83" t="s">
        <v>1166</v>
      </c>
      <c r="R29" s="53">
        <f>IF(ISNA(VLOOKUP($Q$5,'Area CT'!$D:$AC,22,FALSE)),"-",VLOOKUP($Q$5,'Area CT'!$D:$AC,22,FALSE))</f>
        <v>1439.22</v>
      </c>
      <c r="S29" s="179"/>
      <c r="T29" s="242">
        <f>IF(ISNA(VLOOKUP($Q$5,'Area CT %'!$D$4:$AC$452,22,FALSE)),"-",VLOOKUP($Q$5,'Area CT %'!$D$4:$AC$452,22,FALSE))</f>
        <v>1.7951111865557721</v>
      </c>
      <c r="U29" s="179"/>
      <c r="V29" s="208"/>
      <c r="W29" s="114"/>
      <c r="X29" s="13"/>
    </row>
    <row r="30" spans="1:38" ht="15.75" customHeight="1" x14ac:dyDescent="0.25">
      <c r="A30" s="211"/>
      <c r="B30" s="93" t="s">
        <v>1167</v>
      </c>
      <c r="C30" s="181"/>
      <c r="D30" s="180" t="str">
        <f>IF(ISNA(VLOOKUP($B$5,'inc PPs'!$D:$AB,23,FALSE)),"-",VLOOKUP($B$5,'inc PPs'!$D:$AB,23,FALSE))</f>
        <v>-</v>
      </c>
      <c r="E30" s="180"/>
      <c r="F30" s="221" t="str">
        <f t="shared" si="3"/>
        <v>-</v>
      </c>
      <c r="G30" s="222"/>
      <c r="H30" s="180" t="str">
        <f>VLOOKUP($B$5,'exc PPs'!$D:$X,20,FALSE)</f>
        <v>-</v>
      </c>
      <c r="I30" s="180"/>
      <c r="J30" s="221" t="str">
        <f t="shared" si="4"/>
        <v>-</v>
      </c>
      <c r="K30" s="224"/>
      <c r="L30" s="225" t="str">
        <f>IF(ISNA(VLOOKUP($B$5,'Area CT'!$D:$Z,23,FALSE)),"-",VLOOKUP($B$5,'Area CT'!$D:$Z,23,FALSE))</f>
        <v>-</v>
      </c>
      <c r="M30" s="225"/>
      <c r="N30" s="221" t="str">
        <f t="shared" si="5"/>
        <v>-</v>
      </c>
      <c r="O30" s="226"/>
      <c r="P30" s="65"/>
      <c r="Q30" s="83" t="s">
        <v>1167</v>
      </c>
      <c r="R30" s="53">
        <f>IF(ISNA(VLOOKUP($Q$5,'Area CT'!$D:$AC,23,FALSE)),"-",VLOOKUP($Q$5,'Area CT'!$D:$AC,23,FALSE))</f>
        <v>1439.33</v>
      </c>
      <c r="S30" s="179"/>
      <c r="T30" s="242">
        <f>IF(ISNA(VLOOKUP($Q$5,'Area CT %'!$D$4:$AC$452,23,FALSE)),"-",VLOOKUP($Q$5,'Area CT %'!$D$4:$AC$452,23,FALSE))</f>
        <v>7.6430288628444032E-3</v>
      </c>
      <c r="U30" s="179"/>
      <c r="V30" s="208"/>
      <c r="W30" s="114"/>
      <c r="X30" s="124"/>
    </row>
    <row r="31" spans="1:38" ht="15.75" customHeight="1" x14ac:dyDescent="0.25">
      <c r="A31" s="211"/>
      <c r="B31" s="93" t="s">
        <v>1168</v>
      </c>
      <c r="C31" s="181"/>
      <c r="D31" s="180" t="str">
        <f>IF(ISNA(VLOOKUP($B$5,'inc PPs'!$D:$AB,24,FALSE)),"-",VLOOKUP($B$5,'inc PPs'!$D:$AB,24,FALSE))</f>
        <v>-</v>
      </c>
      <c r="E31" s="180"/>
      <c r="F31" s="221" t="str">
        <f t="shared" si="3"/>
        <v>-</v>
      </c>
      <c r="G31" s="222"/>
      <c r="H31" s="180" t="str">
        <f>VLOOKUP($B$5,'exc PPs'!$D:$X,21,FALSE)</f>
        <v>-</v>
      </c>
      <c r="I31" s="180"/>
      <c r="J31" s="221" t="str">
        <f t="shared" si="4"/>
        <v>-</v>
      </c>
      <c r="K31" s="224"/>
      <c r="L31" s="225" t="str">
        <f>IF(ISNA(VLOOKUP($B$5,'Area CT'!$D:$AA,24,FALSE)),"-",VLOOKUP($B$5,'Area CT'!$D:$AA,24,FALSE))</f>
        <v>-</v>
      </c>
      <c r="M31" s="225"/>
      <c r="N31" s="221" t="str">
        <f t="shared" si="5"/>
        <v>-</v>
      </c>
      <c r="O31" s="226"/>
      <c r="P31" s="65"/>
      <c r="Q31" s="83" t="s">
        <v>1168</v>
      </c>
      <c r="R31" s="53">
        <f>IF(ISNA(VLOOKUP($Q$5,'Area CT'!$D:$AC,24,FALSE)),"-",VLOOKUP($Q$5,'Area CT'!$D:$AC,24,FALSE))</f>
        <v>1444.13</v>
      </c>
      <c r="S31" s="179"/>
      <c r="T31" s="242">
        <f>IF(ISNA(VLOOKUP($Q$5,'Area CT %'!$D$4:$AC$452,24,FALSE)),"-",VLOOKUP($Q$5,'Area CT %'!$D$4:$AC$452,24,FALSE))</f>
        <v>0.33348849812067272</v>
      </c>
      <c r="U31" s="179"/>
      <c r="V31" s="208"/>
      <c r="W31" s="114"/>
      <c r="X31" s="124"/>
    </row>
    <row r="32" spans="1:38" ht="15.75" customHeight="1" x14ac:dyDescent="0.25">
      <c r="A32" s="211"/>
      <c r="B32" s="93" t="s">
        <v>1170</v>
      </c>
      <c r="C32" s="181"/>
      <c r="D32" s="180" t="str">
        <f>IF(ISNA(VLOOKUP($B$5,'inc PPs'!$D:$AB,25,FALSE)),"-",VLOOKUP($B$5,'inc PPs'!$D:$AB,25,FALSE))</f>
        <v>-</v>
      </c>
      <c r="E32" s="180"/>
      <c r="F32" s="221" t="str">
        <f t="shared" si="3"/>
        <v>-</v>
      </c>
      <c r="G32" s="222"/>
      <c r="H32" s="180" t="str">
        <f>VLOOKUP($B$5,'exc PPs'!$D:$AC,22,FALSE)</f>
        <v>-</v>
      </c>
      <c r="I32" s="180"/>
      <c r="J32" s="221" t="str">
        <f t="shared" si="4"/>
        <v>-</v>
      </c>
      <c r="K32" s="224"/>
      <c r="L32" s="225" t="str">
        <f>IF(ISNA(VLOOKUP($B$5,'Area CT'!$D:$AG,25,FALSE)),"-",VLOOKUP($B$5,'Area CT'!$D:$AG,25,FALSE))</f>
        <v>-</v>
      </c>
      <c r="M32" s="225"/>
      <c r="N32" s="221" t="str">
        <f t="shared" si="5"/>
        <v>-</v>
      </c>
      <c r="O32" s="226"/>
      <c r="P32" s="65"/>
      <c r="Q32" s="83" t="s">
        <v>1170</v>
      </c>
      <c r="R32" s="53">
        <f>IF(ISNA(VLOOKUP($Q$5,'Area CT'!$D:$AC,25,FALSE)),"-",VLOOKUP($Q$5,'Area CT'!$D:$AC,25,FALSE))</f>
        <v>1455.6</v>
      </c>
      <c r="S32" s="179"/>
      <c r="T32" s="242">
        <f>IF(ISNA(VLOOKUP($Q$5,'Area CT %'!$D$4:$AC$452,25,FALSE)),"-",VLOOKUP($Q$5,'Area CT %'!$D$4:$AC$452,25,FALSE))</f>
        <v>0.79424982515423892</v>
      </c>
      <c r="U32" s="179"/>
      <c r="V32" s="208"/>
      <c r="W32" s="114"/>
      <c r="X32" s="124"/>
    </row>
    <row r="33" spans="1:24" ht="15.75" customHeight="1" x14ac:dyDescent="0.25">
      <c r="A33" s="211"/>
      <c r="B33" s="93" t="s">
        <v>1172</v>
      </c>
      <c r="C33" s="181"/>
      <c r="D33" s="180" t="str">
        <f>IF(ISNA(VLOOKUP($B$5,'inc PPs'!$D:$AC,26,FALSE)),"-",VLOOKUP($B$5,'inc PPs'!$D:$AC,26,FALSE))</f>
        <v>-</v>
      </c>
      <c r="E33" s="180"/>
      <c r="F33" s="221" t="str">
        <f t="shared" si="3"/>
        <v>-</v>
      </c>
      <c r="G33" s="222"/>
      <c r="H33" s="180" t="str">
        <f>VLOOKUP($B$5,'exc PPs'!$D:$AC,23,FALSE)</f>
        <v>-</v>
      </c>
      <c r="I33" s="180"/>
      <c r="J33" s="221" t="str">
        <f t="shared" si="4"/>
        <v>-</v>
      </c>
      <c r="K33" s="224"/>
      <c r="L33" s="225" t="str">
        <f>IF(ISNA(VLOOKUP($B$5,'Area CT'!$D:$AG,26,FALSE)),"-",VLOOKUP($B$5,'Area CT'!$D:$AG,26,FALSE))</f>
        <v>-</v>
      </c>
      <c r="M33" s="225"/>
      <c r="N33" s="221" t="str">
        <f t="shared" si="5"/>
        <v>-</v>
      </c>
      <c r="O33" s="226"/>
      <c r="P33" s="65"/>
      <c r="Q33" s="182" t="s">
        <v>1172</v>
      </c>
      <c r="R33" s="53">
        <f>IF(ISNA(VLOOKUP($Q$5,'Area CT'!$D:$AC,26,FALSE)),"-",VLOOKUP($Q$5,'Area CT'!$D:$AC,26,FALSE))</f>
        <v>1467.94</v>
      </c>
      <c r="S33" s="179"/>
      <c r="T33" s="242">
        <f>IF(ISNA(VLOOKUP($Q$5,'Area CT %'!$D$4:$AC$452,26,FALSE)),"-",VLOOKUP($Q$5,'Area CT %'!$D$4:$AC$452,26,FALSE))</f>
        <v>0.84776037372905655</v>
      </c>
      <c r="U33" s="179"/>
      <c r="V33" s="208"/>
      <c r="W33" s="114"/>
      <c r="X33" s="124"/>
    </row>
    <row r="34" spans="1:24" ht="15.75" customHeight="1" x14ac:dyDescent="0.25">
      <c r="A34" s="211"/>
      <c r="B34" s="93" t="s">
        <v>1214</v>
      </c>
      <c r="C34" s="181"/>
      <c r="D34" s="180" t="str">
        <f>IF(ISNA(VLOOKUP($B$5,'inc PPs'!$D:$AD,27,FALSE)),"-",VLOOKUP($B$5,'inc PPs'!$D:$AD,27,FALSE))</f>
        <v>-</v>
      </c>
      <c r="E34" s="180"/>
      <c r="F34" s="221" t="str">
        <f t="shared" si="3"/>
        <v>-</v>
      </c>
      <c r="G34" s="222"/>
      <c r="H34" s="180" t="str">
        <f>VLOOKUP($B$5,'exc PPs'!$D:$AH,24,FALSE)</f>
        <v>-</v>
      </c>
      <c r="I34" s="180"/>
      <c r="J34" s="221" t="str">
        <f t="shared" si="4"/>
        <v>-</v>
      </c>
      <c r="K34" s="224"/>
      <c r="L34" s="225" t="str">
        <f>IF(ISNA(VLOOKUP($B$5,'Area CT'!$D:$AG,27,FALSE)),"-",VLOOKUP($B$5,'Area CT'!$D:$AG,27,FALSE))</f>
        <v>-</v>
      </c>
      <c r="M34" s="225"/>
      <c r="N34" s="221" t="str">
        <f t="shared" si="5"/>
        <v>-</v>
      </c>
      <c r="O34" s="226"/>
      <c r="P34" s="65"/>
      <c r="Q34" s="182" t="s">
        <v>1214</v>
      </c>
      <c r="R34" s="53">
        <f>IF(ISNA(VLOOKUP($Q$5,'Area CT'!$D:$AD,27,FALSE)),"-",VLOOKUP($Q$5,'Area CT'!$D:$AD,27,FALSE))</f>
        <v>1483.58</v>
      </c>
      <c r="S34" s="179"/>
      <c r="T34" s="242">
        <f>IF(ISNA(VLOOKUP($Q$5,'Area CT %'!$D$4:$AD$452,27,FALSE)),"-",VLOOKUP($Q$5,'Area CT %'!$D$4:$AD$452,27,FALSE))</f>
        <v>1.0654386419063355</v>
      </c>
      <c r="U34" s="179"/>
      <c r="V34" s="208"/>
      <c r="W34" s="114"/>
      <c r="X34" s="124"/>
    </row>
    <row r="35" spans="1:24" ht="15.75" customHeight="1" x14ac:dyDescent="0.25">
      <c r="A35" s="229" t="s">
        <v>1225</v>
      </c>
      <c r="B35" s="115" t="s">
        <v>1224</v>
      </c>
      <c r="C35" s="181"/>
      <c r="D35" s="180" t="str">
        <f>IF(ISNA(VLOOKUP($B$5,'inc PPs'!$D:$AL,28,FALSE)),"-",VLOOKUP($B$5,'inc PPs'!$D:$AL,28,FALSE))</f>
        <v>-</v>
      </c>
      <c r="E35" s="180"/>
      <c r="F35" s="221" t="str">
        <f t="shared" si="3"/>
        <v>-</v>
      </c>
      <c r="G35" s="222"/>
      <c r="H35" s="180" t="str">
        <f>VLOOKUP($B$5,'exc PPs'!$D:$AH,25,FALSE)</f>
        <v>-</v>
      </c>
      <c r="I35" s="180"/>
      <c r="J35" s="221" t="str">
        <f t="shared" si="4"/>
        <v>-</v>
      </c>
      <c r="K35" s="224"/>
      <c r="L35" s="225" t="str">
        <f>IF(ISNA(VLOOKUP($B$5,'Area CT'!$D:$AG,28,FALSE)),"-",VLOOKUP($B$5,'Area CT'!$D:$AG,28,FALSE))</f>
        <v>-</v>
      </c>
      <c r="M35" s="225"/>
      <c r="N35" s="221" t="str">
        <f t="shared" si="5"/>
        <v>-</v>
      </c>
      <c r="O35" s="226"/>
      <c r="P35" s="65"/>
      <c r="Q35" s="182" t="s">
        <v>1224</v>
      </c>
      <c r="R35" s="53">
        <f>IF(ISNA(VLOOKUP($Q$5,'Area CT'!$D:$AG,28,FALSE)),"-",VLOOKUP($Q$5,'Area CT'!$D:$AG,28,FALSE))</f>
        <v>1529.56</v>
      </c>
      <c r="S35" s="179"/>
      <c r="T35" s="242">
        <f>IF(ISNA(VLOOKUP($Q$5,'Area CT %'!$D$4:$AE$452,28,FALSE)),"-",VLOOKUP($Q$5,'Area CT %'!$D$4:$AE$452,28,FALSE))</f>
        <v>3.0992598983539787</v>
      </c>
      <c r="U35" s="179"/>
      <c r="V35" s="208"/>
      <c r="W35" s="114"/>
      <c r="X35" s="124"/>
    </row>
    <row r="36" spans="1:24" ht="15.6" customHeight="1" x14ac:dyDescent="0.25">
      <c r="A36" s="229" t="s">
        <v>1225</v>
      </c>
      <c r="B36" s="115" t="s">
        <v>1228</v>
      </c>
      <c r="C36" s="181"/>
      <c r="D36" s="180" t="str">
        <f>IF(ISNA(VLOOKUP($B$5,'inc PPs'!$D:$AL,29,FALSE)),"-",VLOOKUP($B$5,'inc PPs'!$D:$AL,29,FALSE))</f>
        <v>-</v>
      </c>
      <c r="E36" s="180"/>
      <c r="F36" s="221" t="str">
        <f t="shared" si="3"/>
        <v>-</v>
      </c>
      <c r="G36" s="180"/>
      <c r="H36" s="180" t="str">
        <f>VLOOKUP($B$5,'exc PPs'!$D:$AH,26,FALSE)</f>
        <v>-</v>
      </c>
      <c r="I36" s="180"/>
      <c r="J36" s="221" t="str">
        <f t="shared" si="4"/>
        <v>-</v>
      </c>
      <c r="K36" s="180"/>
      <c r="L36" s="225" t="str">
        <f>IF(ISNA(VLOOKUP($B$5,'Area CT'!$D:$AG,29,FALSE)),"-",VLOOKUP($B$5,'Area CT'!$D:$AG,29,FALSE))</f>
        <v>-</v>
      </c>
      <c r="M36" s="180"/>
      <c r="N36" s="221" t="str">
        <f t="shared" si="5"/>
        <v>-</v>
      </c>
      <c r="O36" s="226"/>
      <c r="P36" s="65"/>
      <c r="Q36" s="182" t="s">
        <v>1228</v>
      </c>
      <c r="R36" s="131">
        <f>IF(ISNA(VLOOKUP($Q$5,'Area CT'!$D:$AG,29,FALSE)),"-",VLOOKUP($Q$5,'Area CT'!$D:$AG,29,FALSE))</f>
        <v>1590.5517130842691</v>
      </c>
      <c r="S36" s="132"/>
      <c r="T36" s="243">
        <f>IF(ISNA(VLOOKUP($Q$5,'Area CT %'!$D$4:$AF$452,29,FALSE)),"-",VLOOKUP($Q$5,'Area CT %'!$D$4:$AF$452,29,FALSE))</f>
        <v>4</v>
      </c>
      <c r="U36" s="179"/>
      <c r="V36" s="208"/>
      <c r="W36" s="114"/>
      <c r="X36" s="124"/>
    </row>
    <row r="37" spans="1:24" ht="9" customHeight="1" x14ac:dyDescent="0.2">
      <c r="A37" s="211"/>
      <c r="B37" s="230" t="s">
        <v>1248</v>
      </c>
      <c r="C37" s="231"/>
      <c r="D37" s="232"/>
      <c r="E37" s="231"/>
      <c r="F37" s="221"/>
      <c r="G37" s="231"/>
      <c r="H37" s="231"/>
      <c r="I37" s="231"/>
      <c r="J37" s="221"/>
      <c r="K37" s="231"/>
      <c r="L37" s="231"/>
      <c r="M37" s="231"/>
      <c r="N37" s="221"/>
      <c r="O37" s="226"/>
      <c r="P37" s="65"/>
      <c r="Q37" s="285" t="s">
        <v>1248</v>
      </c>
      <c r="R37" s="54" t="s">
        <v>1162</v>
      </c>
      <c r="S37" s="132"/>
      <c r="T37" s="241" t="s">
        <v>1162</v>
      </c>
      <c r="U37" s="179"/>
      <c r="V37" s="208"/>
    </row>
    <row r="38" spans="1:24" ht="4.1500000000000004" customHeight="1" x14ac:dyDescent="0.2">
      <c r="A38" s="211"/>
      <c r="B38" s="231"/>
      <c r="C38" s="231"/>
      <c r="D38" s="232"/>
      <c r="E38" s="231"/>
      <c r="F38" s="221" t="str">
        <f t="shared" ref="F38" si="6">IF(D38="..","..",IF(D37="-","-",IF(D38="-","-",IF(D37=0,"-",(D38/D37*100)-100))))</f>
        <v>-</v>
      </c>
      <c r="G38" s="231"/>
      <c r="H38" s="231"/>
      <c r="I38" s="231"/>
      <c r="J38" s="221" t="str">
        <f t="shared" ref="J38" si="7">IF(H38="..","..",IF(H37="-","-",IF(H38="-","-",IF(H37=0,"-",(H38/H37*100)-100))))</f>
        <v>-</v>
      </c>
      <c r="K38" s="231"/>
      <c r="L38" s="231"/>
      <c r="M38" s="231"/>
      <c r="N38" s="221" t="str">
        <f t="shared" ref="N38" si="8">IF(L38="..","..",IF(L37="-","-",IF(L38="-","-",IF(L37=0,"-",(L38/L37*100)-100))))</f>
        <v>-</v>
      </c>
      <c r="O38" s="226"/>
      <c r="P38" s="65"/>
      <c r="Q38" s="280"/>
      <c r="R38" s="54" t="s">
        <v>1162</v>
      </c>
      <c r="S38" s="132"/>
      <c r="T38" s="241" t="s">
        <v>1162</v>
      </c>
      <c r="U38" s="179"/>
      <c r="V38" s="208"/>
    </row>
    <row r="39" spans="1:24" ht="15.75" customHeight="1" x14ac:dyDescent="0.25">
      <c r="A39" s="229" t="s">
        <v>1225</v>
      </c>
      <c r="B39" s="115" t="s">
        <v>1231</v>
      </c>
      <c r="C39" s="181"/>
      <c r="D39" s="180" t="str">
        <f>IF(ISNA(VLOOKUP($B$5,'inc PPs'!$D:$AL,30,FALSE)),"-",VLOOKUP($B$5,'inc PPs'!$D:$AL,30,FALSE))</f>
        <v>-</v>
      </c>
      <c r="E39" s="180"/>
      <c r="F39" s="221" t="str">
        <f>IF(D36="-","-",IF(D39="-","-",IF(D36=0,"-",(D39/D36*100)-100)))</f>
        <v>-</v>
      </c>
      <c r="G39" s="222"/>
      <c r="H39" s="180" t="str">
        <f>VLOOKUP($B$5,'exc PPs'!$D:$AH,27,FALSE)</f>
        <v>-</v>
      </c>
      <c r="I39" s="180"/>
      <c r="J39" s="221" t="str">
        <f>IF(H36="-","-",IF(H39="-","-",IF(H36=0,"-",(H39/H36*100)-100)))</f>
        <v>-</v>
      </c>
      <c r="K39" s="224"/>
      <c r="L39" s="225" t="str">
        <f>IF(ISNA(VLOOKUP($B$5,'Area CT'!$D:$AH,30,FALSE)),"-",VLOOKUP($B$5,'Area CT'!$D:$AH,30,FALSE))</f>
        <v>-</v>
      </c>
      <c r="M39" s="225"/>
      <c r="N39" s="221" t="str">
        <f>IF(L36="-","-",IF(L39="-","-",IF(L36=0,"-",(L39/L36*100)-100)))</f>
        <v>-</v>
      </c>
      <c r="O39" s="226"/>
      <c r="P39" s="185"/>
      <c r="Q39" s="182" t="s">
        <v>1231</v>
      </c>
      <c r="R39" s="53">
        <f>IF(ISNA(VLOOKUP($Q$5,'Area CT'!$D:$AH,30,FALSE)),"-",VLOOKUP($Q$5,'Area CT'!$D:$AH,30,FALSE))</f>
        <v>1671.46</v>
      </c>
      <c r="S39" s="179"/>
      <c r="T39" s="241">
        <f>IF(ISNA(VLOOKUP($Q$5,'Area CT %'!$D$4:$AG$453,30,FALSE)),"-",VLOOKUP($Q$5,'Area CT %'!$D$4:$AG$453,30,FALSE))</f>
        <v>5.071216161388592</v>
      </c>
      <c r="U39" s="179"/>
      <c r="V39" s="208"/>
    </row>
    <row r="40" spans="1:24" ht="15.75" customHeight="1" x14ac:dyDescent="0.25">
      <c r="A40" s="211"/>
      <c r="B40" s="160" t="s">
        <v>1255</v>
      </c>
      <c r="C40" s="181"/>
      <c r="D40" s="180"/>
      <c r="E40" s="180"/>
      <c r="F40" s="221"/>
      <c r="G40" s="222"/>
      <c r="H40" s="180"/>
      <c r="I40" s="180"/>
      <c r="J40" s="221"/>
      <c r="K40" s="224"/>
      <c r="L40" s="225"/>
      <c r="M40" s="225"/>
      <c r="N40" s="221"/>
      <c r="O40" s="226"/>
      <c r="P40" s="185"/>
      <c r="Q40" s="161" t="s">
        <v>1255</v>
      </c>
      <c r="R40" s="53"/>
      <c r="S40" s="179"/>
      <c r="T40" s="241"/>
      <c r="U40" s="179"/>
      <c r="V40" s="208"/>
    </row>
    <row r="41" spans="1:24" ht="15.75" customHeight="1" x14ac:dyDescent="0.25">
      <c r="A41" s="229" t="s">
        <v>1225</v>
      </c>
      <c r="B41" s="187" t="s">
        <v>1256</v>
      </c>
      <c r="C41" s="181"/>
      <c r="D41" s="180" t="str">
        <f>IF(ISNA(VLOOKUP($B$5,'inc PPs'!$D:$AM,31,FALSE)),"-",VLOOKUP($B$5,'inc PPs'!$D:$AM,31,FALSE))</f>
        <v>-</v>
      </c>
      <c r="E41" s="180"/>
      <c r="F41" s="221" t="str">
        <f>IF(D39="-","-",IF(D41="-","-",IF(D39=0,"-",(D41/D39*100)-100)))</f>
        <v>-</v>
      </c>
      <c r="G41" s="222"/>
      <c r="H41" s="180" t="str">
        <f>VLOOKUP($B$5,'exc PPs'!$D:$AI,28,FALSE)</f>
        <v>-</v>
      </c>
      <c r="I41" s="180"/>
      <c r="J41" s="221" t="str">
        <f>IF(H39="-","-",IF(H41="-","-",IF(H39=0,"-",(H41/H39*100)-100)))</f>
        <v>-</v>
      </c>
      <c r="K41" s="224"/>
      <c r="L41" s="225" t="str">
        <f>IF(ISNA(VLOOKUP($B$5,'Area CT'!$D:$AI,31,FALSE)),"-",VLOOKUP($B$5,'Area CT'!$D:$AI,31,FALSE))</f>
        <v>-</v>
      </c>
      <c r="M41" s="225"/>
      <c r="N41" s="221" t="str">
        <f>IF(L39="-","-",IF(L41="-","-",IF(L39=0,"-",(L41/L39*100)-100)))</f>
        <v>-</v>
      </c>
      <c r="O41" s="226"/>
      <c r="P41" s="185"/>
      <c r="Q41" s="182" t="s">
        <v>1256</v>
      </c>
      <c r="R41" s="53">
        <f>IF(ISNA(VLOOKUP($Q$5,'Area CT'!$D:$AI,31,FALSE)),"-",VLOOKUP($Q$5,'Area CT'!$D:$AI,31,FALSE))</f>
        <v>1749.9305678190649</v>
      </c>
      <c r="S41" s="179"/>
      <c r="T41" s="241">
        <f>IF(ISNA(VLOOKUP($Q$5,'Area CT %'!$D$4:$AH$453,31,FALSE)),"-",VLOOKUP($Q$5,'Area CT %'!$D$4:$AH$453,31,FALSE))</f>
        <v>4.7072406157719682</v>
      </c>
      <c r="U41" s="179"/>
      <c r="V41" s="208"/>
    </row>
    <row r="42" spans="1:24" s="171" customFormat="1" ht="15.75" customHeight="1" x14ac:dyDescent="0.25">
      <c r="A42" s="229"/>
      <c r="B42" s="160" t="s">
        <v>1255</v>
      </c>
      <c r="C42" s="181"/>
      <c r="D42" s="180"/>
      <c r="E42" s="180"/>
      <c r="F42" s="221"/>
      <c r="G42" s="222"/>
      <c r="H42" s="180"/>
      <c r="I42" s="180"/>
      <c r="J42" s="221"/>
      <c r="K42" s="224"/>
      <c r="L42" s="225"/>
      <c r="M42" s="225"/>
      <c r="N42" s="221"/>
      <c r="O42" s="226"/>
      <c r="P42" s="185"/>
      <c r="Q42" s="161" t="s">
        <v>1255</v>
      </c>
      <c r="R42" s="53"/>
      <c r="S42" s="179"/>
      <c r="T42" s="241"/>
      <c r="U42" s="179"/>
      <c r="V42" s="208"/>
    </row>
    <row r="43" spans="1:24" s="171" customFormat="1" ht="15.75" customHeight="1" x14ac:dyDescent="0.25">
      <c r="A43" s="229" t="s">
        <v>1225</v>
      </c>
      <c r="B43" s="187" t="s">
        <v>1657</v>
      </c>
      <c r="C43" s="181"/>
      <c r="D43" s="180" t="str">
        <f>IF(ISNA(VLOOKUP($B$5,'inc PPs'!$D:$AM,32,FALSE)),"-",VLOOKUP($B$5,'inc PPs'!$D:$AM,32,FALSE))</f>
        <v>-</v>
      </c>
      <c r="E43" s="180"/>
      <c r="F43" s="221" t="str">
        <f>IF(D41="-","-",IF(D43="-","-",IF(D41=0,"-",(D43/D41*100)-100)))</f>
        <v>-</v>
      </c>
      <c r="G43" s="222"/>
      <c r="H43" s="180" t="str">
        <f>VLOOKUP($B$5,'exc PPs'!$D:$AI,29,FALSE)</f>
        <v>-</v>
      </c>
      <c r="I43" s="180"/>
      <c r="J43" s="221" t="str">
        <f>IF(H41="-","-",IF(H43="-","-",IF(H41=0,"-",(H43/H41*100)-100)))</f>
        <v>-</v>
      </c>
      <c r="K43" s="224"/>
      <c r="L43" s="225" t="str">
        <f>IF(ISNA(VLOOKUP($B$5,'Area CT'!$D:$AI,32,FALSE)),"-",VLOOKUP($B$5,'Area CT'!$D:$AI,32,FALSE))</f>
        <v>-</v>
      </c>
      <c r="M43" s="225"/>
      <c r="N43" s="221" t="str">
        <f>IF(L41="-","-",IF(L43="-","-",IF(L41=0,"-",(L43/L41*100)-100)))</f>
        <v>-</v>
      </c>
      <c r="O43" s="226"/>
      <c r="P43" s="185"/>
      <c r="Q43" s="182" t="s">
        <v>1657</v>
      </c>
      <c r="R43" s="53">
        <f>IF(ISNA(VLOOKUP($Q$5,'Area CT'!$D:$AI,32,FALSE)),"-",VLOOKUP($Q$5,'Area CT'!$D:$AI,32,FALSE))</f>
        <v>1817.6672191014429</v>
      </c>
      <c r="S43" s="179"/>
      <c r="T43" s="241">
        <f>IF(ISNA(VLOOKUP($Q$5,'Area CT %'!$D$4:$AI$454,32,FALSE)),"-",VLOOKUP($Q$5,'Area CT %'!$D$4:$AI$454,32,FALSE))</f>
        <v>3.8708193643818736</v>
      </c>
      <c r="U43" s="179"/>
      <c r="V43" s="208"/>
    </row>
    <row r="44" spans="1:24" s="171" customFormat="1" ht="15.75" customHeight="1" x14ac:dyDescent="0.25">
      <c r="A44" s="229"/>
      <c r="B44" s="256" t="s">
        <v>1255</v>
      </c>
      <c r="C44" s="181"/>
      <c r="D44" s="180"/>
      <c r="E44" s="180"/>
      <c r="F44" s="221"/>
      <c r="G44" s="222"/>
      <c r="H44" s="180"/>
      <c r="I44" s="180"/>
      <c r="J44" s="221"/>
      <c r="K44" s="224"/>
      <c r="L44" s="225"/>
      <c r="M44" s="225"/>
      <c r="N44" s="221"/>
      <c r="O44" s="226"/>
      <c r="P44" s="185"/>
      <c r="Q44" s="257" t="s">
        <v>1255</v>
      </c>
      <c r="R44" s="53"/>
      <c r="S44" s="179"/>
      <c r="T44" s="241"/>
      <c r="U44" s="179"/>
      <c r="V44" s="208"/>
    </row>
    <row r="45" spans="1:24" s="171" customFormat="1" ht="15.75" customHeight="1" x14ac:dyDescent="0.25">
      <c r="A45" s="229" t="s">
        <v>1225</v>
      </c>
      <c r="B45" s="256" t="s">
        <v>1766</v>
      </c>
      <c r="C45" s="181"/>
      <c r="D45" s="180" t="str">
        <f>IF(ISNA(VLOOKUP($B$5,'inc PPs'!$D:$AM,33,FALSE)),"-",VLOOKUP($B$5,'inc PPs'!$D:$AM,33,FALSE))</f>
        <v>-</v>
      </c>
      <c r="E45" s="180"/>
      <c r="F45" s="221" t="str">
        <f>IF(D43="-","-",IF(D45="-","-",IF(D43=0,"-",(D45/D43*100)-100)))</f>
        <v>-</v>
      </c>
      <c r="G45" s="222"/>
      <c r="H45" s="180" t="str">
        <f>VLOOKUP($B$5,'exc PPs'!$D:$AI,30,FALSE)</f>
        <v>-</v>
      </c>
      <c r="I45" s="180"/>
      <c r="J45" s="221" t="str">
        <f>IF(H43="-","-",IF(H45="-","-",IF(H43=0,"-",(H45/H43*100)-100)))</f>
        <v>-</v>
      </c>
      <c r="K45" s="224"/>
      <c r="L45" s="225" t="str">
        <f>IF(ISNA(VLOOKUP($B$5,'Area CT'!$D:$AJ,33,FALSE)),"-",VLOOKUP($B$5,'Area CT'!$D:$AJ,33,FALSE))</f>
        <v>-</v>
      </c>
      <c r="M45" s="225"/>
      <c r="N45" s="221" t="str">
        <f>IF(L43="-","-",IF(L45="-","-",IF(L43=0,"-",(L45/L43*100)-100)))</f>
        <v>-</v>
      </c>
      <c r="O45" s="226"/>
      <c r="P45" s="185"/>
      <c r="Q45" s="182" t="s">
        <v>1766</v>
      </c>
      <c r="R45" s="53">
        <f>IF(ISNA(VLOOKUP($Q$5,'Area CT'!$D:$AJ,33,FALSE)),"-",VLOOKUP($Q$5,'Area CT'!$D:$AJ,33,FALSE))</f>
        <v>1898.4774275040977</v>
      </c>
      <c r="S45" s="179"/>
      <c r="T45" s="241">
        <f>IF(ISNA(VLOOKUP($Q$5,'Area CT %'!$D$4:$AJ$454,33,FALSE)),"-",VLOOKUP($Q$5,'Area CT %'!$D$4:$AJ$454,33,FALSE))</f>
        <v>4.4458197602640936</v>
      </c>
      <c r="U45" s="179"/>
      <c r="V45" s="208"/>
    </row>
    <row r="46" spans="1:24" ht="18.600000000000001" customHeight="1" x14ac:dyDescent="0.2">
      <c r="A46" s="211"/>
      <c r="B46" s="233" t="s">
        <v>1132</v>
      </c>
      <c r="C46" s="226"/>
      <c r="D46" s="226"/>
      <c r="E46" s="226"/>
      <c r="F46" s="226"/>
      <c r="G46" s="226"/>
      <c r="H46" s="226"/>
      <c r="I46" s="226"/>
      <c r="J46" s="226"/>
      <c r="K46" s="226"/>
      <c r="L46" s="226"/>
      <c r="M46" s="226"/>
      <c r="N46" s="226"/>
      <c r="O46" s="226"/>
      <c r="P46" s="65"/>
      <c r="Q46" s="290" t="s">
        <v>1114</v>
      </c>
      <c r="R46" s="291"/>
      <c r="S46" s="291"/>
      <c r="T46" s="291"/>
      <c r="U46" s="291"/>
      <c r="V46" s="208"/>
    </row>
    <row r="47" spans="1:24" x14ac:dyDescent="0.2">
      <c r="A47" s="211"/>
      <c r="B47" s="226"/>
      <c r="C47" s="226"/>
      <c r="D47" s="226"/>
      <c r="E47" s="226"/>
      <c r="F47" s="226"/>
      <c r="G47" s="226"/>
      <c r="H47" s="226"/>
      <c r="I47" s="226"/>
      <c r="J47" s="226"/>
      <c r="K47" s="226"/>
      <c r="L47" s="226"/>
      <c r="M47" s="226"/>
      <c r="N47" s="226"/>
      <c r="O47" s="226"/>
      <c r="P47" s="65"/>
      <c r="Q47" s="291"/>
      <c r="R47" s="291"/>
      <c r="S47" s="291"/>
      <c r="T47" s="291"/>
      <c r="U47" s="291"/>
      <c r="V47" s="208"/>
    </row>
    <row r="48" spans="1:24" ht="13.5" customHeight="1" x14ac:dyDescent="0.2">
      <c r="A48" s="211"/>
      <c r="B48" s="125" t="s">
        <v>1165</v>
      </c>
      <c r="C48" s="226"/>
      <c r="D48" s="226"/>
      <c r="E48" s="226"/>
      <c r="F48" s="226"/>
      <c r="G48" s="226"/>
      <c r="H48" s="226"/>
      <c r="I48" s="226"/>
      <c r="J48" s="226"/>
      <c r="K48" s="226"/>
      <c r="L48" s="226"/>
      <c r="M48" s="226"/>
      <c r="N48" s="226"/>
      <c r="O48" s="226"/>
      <c r="P48" s="65"/>
      <c r="Q48" s="290" t="s">
        <v>1139</v>
      </c>
      <c r="R48" s="291"/>
      <c r="S48" s="291"/>
      <c r="T48" s="291"/>
      <c r="U48" s="291"/>
      <c r="V48" s="208"/>
    </row>
    <row r="49" spans="1:22" ht="96.75" customHeight="1" x14ac:dyDescent="0.2">
      <c r="A49" s="211"/>
      <c r="B49" s="302" t="s">
        <v>1803</v>
      </c>
      <c r="C49" s="302"/>
      <c r="D49" s="302"/>
      <c r="E49" s="302"/>
      <c r="F49" s="302"/>
      <c r="G49" s="302"/>
      <c r="H49" s="302"/>
      <c r="I49" s="302"/>
      <c r="J49" s="302"/>
      <c r="K49" s="302"/>
      <c r="L49" s="302"/>
      <c r="M49" s="302"/>
      <c r="N49" s="302"/>
      <c r="O49" s="226"/>
      <c r="P49" s="65"/>
      <c r="Q49" s="291"/>
      <c r="R49" s="291"/>
      <c r="S49" s="291"/>
      <c r="T49" s="291"/>
      <c r="U49" s="291"/>
      <c r="V49" s="208"/>
    </row>
    <row r="50" spans="1:22" ht="10.15" customHeight="1" x14ac:dyDescent="0.2">
      <c r="A50" s="211"/>
      <c r="B50" s="234"/>
      <c r="C50" s="226"/>
      <c r="D50" s="226"/>
      <c r="E50" s="226"/>
      <c r="F50" s="226"/>
      <c r="G50" s="226"/>
      <c r="H50" s="226"/>
      <c r="I50" s="226"/>
      <c r="J50" s="226"/>
      <c r="K50" s="226"/>
      <c r="L50" s="226"/>
      <c r="M50" s="226"/>
      <c r="N50" s="226"/>
      <c r="O50" s="226"/>
      <c r="P50" s="65"/>
      <c r="Q50" s="281" t="s">
        <v>1164</v>
      </c>
      <c r="R50" s="282"/>
      <c r="S50" s="282"/>
      <c r="T50" s="282"/>
      <c r="U50" s="282"/>
      <c r="V50" s="235"/>
    </row>
    <row r="51" spans="1:22" ht="10.9" customHeight="1" x14ac:dyDescent="0.2">
      <c r="A51" s="211"/>
      <c r="B51" s="286" t="s">
        <v>1251</v>
      </c>
      <c r="C51" s="287"/>
      <c r="D51" s="287"/>
      <c r="E51" s="287"/>
      <c r="F51" s="287"/>
      <c r="G51" s="287"/>
      <c r="H51" s="287"/>
      <c r="I51" s="287"/>
      <c r="J51" s="287"/>
      <c r="K51" s="287"/>
      <c r="L51" s="287"/>
      <c r="M51" s="287"/>
      <c r="N51" s="231"/>
      <c r="O51" s="226"/>
      <c r="P51" s="65"/>
      <c r="Q51" s="282"/>
      <c r="R51" s="282"/>
      <c r="S51" s="282"/>
      <c r="T51" s="282"/>
      <c r="U51" s="282"/>
      <c r="V51" s="235"/>
    </row>
    <row r="52" spans="1:22" ht="17.25" customHeight="1" x14ac:dyDescent="0.2">
      <c r="A52" s="211"/>
      <c r="B52" s="287"/>
      <c r="C52" s="287"/>
      <c r="D52" s="287"/>
      <c r="E52" s="287"/>
      <c r="F52" s="287"/>
      <c r="G52" s="287"/>
      <c r="H52" s="287"/>
      <c r="I52" s="287"/>
      <c r="J52" s="287"/>
      <c r="K52" s="287"/>
      <c r="L52" s="287"/>
      <c r="M52" s="287"/>
      <c r="N52" s="231"/>
      <c r="O52" s="226"/>
      <c r="P52" s="65"/>
      <c r="Q52" s="282"/>
      <c r="R52" s="282"/>
      <c r="S52" s="282"/>
      <c r="T52" s="282"/>
      <c r="U52" s="282"/>
      <c r="V52" s="235"/>
    </row>
    <row r="53" spans="1:22" ht="31.5" customHeight="1" x14ac:dyDescent="0.2">
      <c r="A53" s="211"/>
      <c r="B53" s="276" t="s">
        <v>1806</v>
      </c>
      <c r="C53" s="277"/>
      <c r="D53" s="277"/>
      <c r="E53" s="277"/>
      <c r="F53" s="277"/>
      <c r="G53" s="277"/>
      <c r="H53" s="277"/>
      <c r="I53" s="277"/>
      <c r="J53" s="277"/>
      <c r="K53" s="277"/>
      <c r="L53" s="277"/>
      <c r="M53" s="277"/>
      <c r="N53" s="277"/>
      <c r="O53" s="226"/>
      <c r="P53" s="65"/>
      <c r="Q53" s="282"/>
      <c r="R53" s="282"/>
      <c r="S53" s="282"/>
      <c r="T53" s="282"/>
      <c r="U53" s="282"/>
      <c r="V53" s="235"/>
    </row>
    <row r="54" spans="1:22" ht="22.15" customHeight="1" x14ac:dyDescent="0.2">
      <c r="A54" s="211"/>
      <c r="B54" s="236" t="str">
        <f>IF(B5="Greater Manchester Police Authority","Please refer to Greater Manchester Combined Authority - Police for 2018-19 figures",IF(B5="Greater Manchester Combined Authority - Police","Please refer to Greater Manchester Police Authority for figures prior to 2018-19",""))</f>
        <v/>
      </c>
      <c r="C54" s="226"/>
      <c r="D54" s="226"/>
      <c r="E54" s="226"/>
      <c r="F54" s="226"/>
      <c r="G54" s="226"/>
      <c r="H54" s="226"/>
      <c r="I54" s="226"/>
      <c r="J54" s="226"/>
      <c r="K54" s="226"/>
      <c r="L54" s="226"/>
      <c r="M54" s="226"/>
      <c r="N54" s="226"/>
      <c r="O54" s="226"/>
      <c r="P54" s="65"/>
      <c r="Q54" s="329" t="s">
        <v>1249</v>
      </c>
      <c r="R54" s="330"/>
      <c r="S54" s="330"/>
      <c r="T54" s="330"/>
      <c r="U54" s="330"/>
      <c r="V54" s="235"/>
    </row>
    <row r="55" spans="1:22" ht="19.5" customHeight="1" x14ac:dyDescent="0.2">
      <c r="A55" s="211"/>
      <c r="B55" s="327" t="str">
        <f>IF(B5="Northamptonshire","2018-19 and 2019-20 figures are not directly comparable for Northamptonshire due to the transfer of fire and rescue responsiblities to Northamptonshire PCC-FRA from 1 April 2019",IF(B5="Isle of Wight UA","2020-21 and 2021-22 figures are not directly comparable for Isle of Wight due to the transfer of fire and rescue responsiblities to Hampshire and Isle of Wight Fire and Rescue Authority from 1 April 2021",""))</f>
        <v/>
      </c>
      <c r="C55" s="328"/>
      <c r="D55" s="328"/>
      <c r="E55" s="328"/>
      <c r="F55" s="328"/>
      <c r="G55" s="328"/>
      <c r="H55" s="328"/>
      <c r="I55" s="328"/>
      <c r="J55" s="328"/>
      <c r="K55" s="328"/>
      <c r="L55" s="328"/>
      <c r="M55" s="328"/>
      <c r="N55" s="328"/>
      <c r="O55" s="226"/>
      <c r="P55" s="150"/>
      <c r="Q55" s="330"/>
      <c r="R55" s="330"/>
      <c r="S55" s="330"/>
      <c r="T55" s="330"/>
      <c r="U55" s="330"/>
      <c r="V55" s="235"/>
    </row>
    <row r="56" spans="1:22" ht="39.75" customHeight="1" x14ac:dyDescent="0.2">
      <c r="A56" s="211"/>
      <c r="B56" s="328"/>
      <c r="C56" s="328"/>
      <c r="D56" s="328"/>
      <c r="E56" s="328"/>
      <c r="F56" s="328"/>
      <c r="G56" s="328"/>
      <c r="H56" s="328"/>
      <c r="I56" s="328"/>
      <c r="J56" s="328"/>
      <c r="K56" s="328"/>
      <c r="L56" s="328"/>
      <c r="M56" s="328"/>
      <c r="N56" s="328"/>
      <c r="O56" s="226"/>
      <c r="P56" s="65"/>
      <c r="Q56" s="330"/>
      <c r="R56" s="330"/>
      <c r="S56" s="330"/>
      <c r="T56" s="330"/>
      <c r="U56" s="330"/>
      <c r="V56" s="235"/>
    </row>
    <row r="57" spans="1:22" s="264" customFormat="1" ht="67.5" customHeight="1" x14ac:dyDescent="0.2">
      <c r="A57" s="211"/>
      <c r="B57" s="324" t="s">
        <v>1805</v>
      </c>
      <c r="C57" s="324"/>
      <c r="D57" s="324"/>
      <c r="E57" s="324"/>
      <c r="F57" s="324"/>
      <c r="G57" s="324"/>
      <c r="H57" s="324"/>
      <c r="I57" s="324"/>
      <c r="J57" s="324"/>
      <c r="K57" s="324"/>
      <c r="L57" s="324"/>
      <c r="M57" s="324"/>
      <c r="N57" s="324"/>
      <c r="O57" s="226"/>
      <c r="P57" s="65"/>
      <c r="Q57" s="329" t="s">
        <v>1807</v>
      </c>
      <c r="R57" s="330"/>
      <c r="S57" s="330"/>
      <c r="T57" s="330"/>
      <c r="U57" s="330"/>
      <c r="V57" s="235"/>
    </row>
    <row r="58" spans="1:22" s="264" customFormat="1" ht="55.5" customHeight="1" x14ac:dyDescent="0.2">
      <c r="A58" s="211"/>
      <c r="B58" s="325" t="s">
        <v>1808</v>
      </c>
      <c r="C58" s="325"/>
      <c r="D58" s="325"/>
      <c r="E58" s="325"/>
      <c r="F58" s="325"/>
      <c r="G58" s="325"/>
      <c r="H58" s="325"/>
      <c r="I58" s="325"/>
      <c r="J58" s="325"/>
      <c r="K58" s="325"/>
      <c r="L58" s="325"/>
      <c r="M58" s="325"/>
      <c r="N58" s="325"/>
      <c r="O58" s="226"/>
      <c r="P58" s="65"/>
      <c r="Q58" s="267"/>
      <c r="R58" s="268"/>
      <c r="S58" s="268"/>
      <c r="T58" s="268"/>
      <c r="U58" s="268"/>
      <c r="V58" s="235"/>
    </row>
    <row r="59" spans="1:22" ht="57.75" customHeight="1" x14ac:dyDescent="0.2">
      <c r="A59" s="237"/>
      <c r="B59" s="326" t="s">
        <v>1804</v>
      </c>
      <c r="C59" s="326"/>
      <c r="D59" s="326"/>
      <c r="E59" s="326"/>
      <c r="F59" s="326"/>
      <c r="G59" s="326"/>
      <c r="H59" s="326"/>
      <c r="I59" s="326"/>
      <c r="J59" s="326"/>
      <c r="K59" s="326"/>
      <c r="L59" s="326"/>
      <c r="M59" s="326"/>
      <c r="N59" s="326"/>
      <c r="O59" s="238"/>
      <c r="P59" s="239"/>
      <c r="Q59" s="269"/>
      <c r="R59" s="269"/>
      <c r="S59" s="269"/>
      <c r="T59" s="269"/>
      <c r="U59" s="269"/>
      <c r="V59" s="240"/>
    </row>
    <row r="60" spans="1:22" x14ac:dyDescent="0.2">
      <c r="V60" s="97"/>
    </row>
    <row r="64" spans="1:22" x14ac:dyDescent="0.2">
      <c r="E64" s="259"/>
      <c r="F64" s="176"/>
      <c r="G64" s="176"/>
      <c r="H64" s="176"/>
      <c r="I64" s="176"/>
      <c r="J64" s="176"/>
    </row>
    <row r="65" spans="5:5" x14ac:dyDescent="0.2">
      <c r="E65" s="253"/>
    </row>
  </sheetData>
  <mergeCells count="30">
    <mergeCell ref="B57:N57"/>
    <mergeCell ref="B58:N58"/>
    <mergeCell ref="B59:N59"/>
    <mergeCell ref="B55:N56"/>
    <mergeCell ref="Q57:U57"/>
    <mergeCell ref="Q54:U56"/>
    <mergeCell ref="A1:V1"/>
    <mergeCell ref="D8:F8"/>
    <mergeCell ref="H8:J8"/>
    <mergeCell ref="Q8:T8"/>
    <mergeCell ref="I5:J5"/>
    <mergeCell ref="B3:F4"/>
    <mergeCell ref="Q3:T4"/>
    <mergeCell ref="B5:F6"/>
    <mergeCell ref="K4:L4"/>
    <mergeCell ref="I3:J4"/>
    <mergeCell ref="B53:N53"/>
    <mergeCell ref="B26:B27"/>
    <mergeCell ref="Q26:Q27"/>
    <mergeCell ref="Q50:U53"/>
    <mergeCell ref="G5:G6"/>
    <mergeCell ref="Q37:Q38"/>
    <mergeCell ref="B51:M52"/>
    <mergeCell ref="L8:N8"/>
    <mergeCell ref="Q48:U49"/>
    <mergeCell ref="K5:N5"/>
    <mergeCell ref="Q5:U6"/>
    <mergeCell ref="Q46:U47"/>
    <mergeCell ref="K6:N6"/>
    <mergeCell ref="B49:N49"/>
  </mergeCells>
  <phoneticPr fontId="0" type="noConversion"/>
  <conditionalFormatting sqref="R26:S27">
    <cfRule type="expression" dxfId="6" priority="9" stopIfTrue="1">
      <formula>$X$5=0</formula>
    </cfRule>
  </conditionalFormatting>
  <conditionalFormatting sqref="T26:T27">
    <cfRule type="expression" dxfId="5" priority="8" stopIfTrue="1">
      <formula>$X$5=0</formula>
    </cfRule>
  </conditionalFormatting>
  <conditionalFormatting sqref="T37:T38">
    <cfRule type="expression" dxfId="4" priority="6" stopIfTrue="1">
      <formula>$X$5=0</formula>
    </cfRule>
  </conditionalFormatting>
  <conditionalFormatting sqref="R37:R38">
    <cfRule type="expression" dxfId="3" priority="7" stopIfTrue="1">
      <formula>$X$5=0</formula>
    </cfRule>
  </conditionalFormatting>
  <conditionalFormatting sqref="B59:N59">
    <cfRule type="expression" dxfId="2" priority="5">
      <formula>$B$5="Windsor &amp; Maidenhead UA"</formula>
    </cfRule>
  </conditionalFormatting>
  <conditionalFormatting sqref="B57:N57">
    <cfRule type="expression" dxfId="1" priority="4">
      <formula>$B$5="Boston"</formula>
    </cfRule>
  </conditionalFormatting>
  <conditionalFormatting sqref="B58:N58">
    <cfRule type="expression" dxfId="0" priority="1">
      <formula>$B$5="Islington"</formula>
    </cfRule>
  </conditionalFormatting>
  <dataValidations count="2">
    <dataValidation type="list" allowBlank="1" showInputMessage="1" showErrorMessage="1" sqref="B5:F6" xr:uid="{00000000-0002-0000-0000-000000000000}">
      <formula1>LA_List</formula1>
    </dataValidation>
    <dataValidation type="list" allowBlank="1" showInputMessage="1" showErrorMessage="1" sqref="Q5:U6" xr:uid="{00000000-0002-0000-0000-000001000000}">
      <formula1>Range</formula1>
    </dataValidation>
  </dataValidations>
  <printOptions horizontalCentered="1" verticalCentered="1"/>
  <pageMargins left="0.6692913385826772" right="0.62992125984251968" top="0.83" bottom="0.98425196850393704" header="0.51181102362204722" footer="0.51181102362204722"/>
  <pageSetup paperSize="9" scale="4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GX562"/>
  <sheetViews>
    <sheetView zoomScaleNormal="100" workbookViewId="0">
      <pane xSplit="4" ySplit="3" topLeftCell="E4" activePane="bottomRight" state="frozen"/>
      <selection activeCell="B5" sqref="B5:F6"/>
      <selection pane="topRight" activeCell="B5" sqref="B5:F6"/>
      <selection pane="bottomLeft" activeCell="B5" sqref="B5:F6"/>
      <selection pane="bottomRight"/>
    </sheetView>
  </sheetViews>
  <sheetFormatPr defaultColWidth="9.140625" defaultRowHeight="12.75" x14ac:dyDescent="0.2"/>
  <cols>
    <col min="1" max="1" width="10.28515625" style="38" bestFit="1" customWidth="1"/>
    <col min="2" max="2" width="9.7109375" style="12" customWidth="1"/>
    <col min="3" max="3" width="5.7109375" style="12" customWidth="1"/>
    <col min="4" max="4" width="51.140625" style="174" customWidth="1"/>
    <col min="5" max="5" width="8.42578125" style="174" customWidth="1"/>
    <col min="6" max="6" width="6.42578125" style="174" customWidth="1"/>
    <col min="7" max="7" width="5.140625" style="174" customWidth="1"/>
    <col min="8" max="10" width="7.85546875" style="173" customWidth="1"/>
    <col min="11" max="11" width="7.85546875" style="6" customWidth="1"/>
    <col min="12" max="13" width="7.85546875" style="173" customWidth="1"/>
    <col min="14" max="14" width="9.85546875" style="173" customWidth="1"/>
    <col min="15" max="23" width="7.85546875" style="173" customWidth="1"/>
    <col min="24" max="30" width="9.140625" style="173" customWidth="1"/>
    <col min="31" max="31" width="9.28515625" style="173" customWidth="1"/>
    <col min="32" max="32" width="9.85546875" style="173" customWidth="1"/>
    <col min="33" max="34" width="9.140625" style="173" customWidth="1"/>
    <col min="35" max="16384" width="9.140625" style="173"/>
  </cols>
  <sheetData>
    <row r="1" spans="1:206" ht="20.25" x14ac:dyDescent="0.3">
      <c r="A1" s="39" t="s">
        <v>1051</v>
      </c>
      <c r="L1" s="79"/>
      <c r="M1" s="80"/>
      <c r="N1" s="80"/>
      <c r="O1" s="80"/>
      <c r="P1" s="80"/>
      <c r="Q1" s="80"/>
      <c r="R1" s="80"/>
      <c r="S1" s="81"/>
      <c r="T1" s="82"/>
    </row>
    <row r="2" spans="1:206" ht="12.75" customHeight="1" x14ac:dyDescent="0.2">
      <c r="D2" s="174">
        <v>1</v>
      </c>
      <c r="E2" s="174">
        <v>2</v>
      </c>
      <c r="F2" s="174">
        <v>3</v>
      </c>
      <c r="G2" s="174">
        <v>4</v>
      </c>
      <c r="H2" s="174">
        <v>5</v>
      </c>
      <c r="I2" s="174">
        <v>6</v>
      </c>
      <c r="J2" s="174">
        <v>7</v>
      </c>
      <c r="K2" s="174">
        <v>8</v>
      </c>
      <c r="L2" s="174">
        <v>9</v>
      </c>
      <c r="M2" s="174">
        <v>10</v>
      </c>
      <c r="N2" s="174">
        <v>11</v>
      </c>
      <c r="O2" s="174">
        <v>12</v>
      </c>
      <c r="P2" s="174">
        <v>13</v>
      </c>
      <c r="Q2" s="174">
        <v>14</v>
      </c>
      <c r="R2" s="174">
        <v>15</v>
      </c>
      <c r="S2" s="174">
        <v>16</v>
      </c>
      <c r="T2" s="174">
        <v>17</v>
      </c>
      <c r="U2" s="174">
        <v>18</v>
      </c>
      <c r="V2" s="174">
        <v>19</v>
      </c>
      <c r="W2" s="174">
        <v>20</v>
      </c>
      <c r="X2" s="174">
        <v>21</v>
      </c>
      <c r="Y2" s="174">
        <v>22</v>
      </c>
      <c r="Z2" s="174">
        <v>23</v>
      </c>
      <c r="AA2" s="174">
        <v>24</v>
      </c>
      <c r="AB2" s="174">
        <v>25</v>
      </c>
      <c r="AC2" s="174">
        <v>26</v>
      </c>
      <c r="AD2" s="174">
        <v>27</v>
      </c>
      <c r="AE2" s="174">
        <v>28</v>
      </c>
      <c r="AF2" s="174">
        <v>29</v>
      </c>
      <c r="AG2" s="174">
        <v>30</v>
      </c>
      <c r="AH2" s="174">
        <v>31</v>
      </c>
      <c r="AI2" s="174">
        <v>32</v>
      </c>
      <c r="AJ2" s="174">
        <v>33</v>
      </c>
    </row>
    <row r="3" spans="1:206" ht="26.25" customHeight="1" x14ac:dyDescent="0.2">
      <c r="A3" s="28" t="s">
        <v>1277</v>
      </c>
      <c r="B3" s="10" t="s">
        <v>907</v>
      </c>
      <c r="C3" s="10"/>
      <c r="D3" s="2" t="s">
        <v>908</v>
      </c>
      <c r="E3" s="2" t="s">
        <v>1087</v>
      </c>
      <c r="F3" s="2" t="s">
        <v>1073</v>
      </c>
      <c r="G3" s="2"/>
      <c r="H3" s="172" t="s">
        <v>901</v>
      </c>
      <c r="I3" s="172" t="s">
        <v>899</v>
      </c>
      <c r="J3" s="172" t="s">
        <v>896</v>
      </c>
      <c r="K3" s="172" t="s">
        <v>887</v>
      </c>
      <c r="L3" s="9" t="s">
        <v>888</v>
      </c>
      <c r="M3" s="9" t="s">
        <v>889</v>
      </c>
      <c r="N3" s="9" t="s">
        <v>890</v>
      </c>
      <c r="O3" s="9" t="s">
        <v>891</v>
      </c>
      <c r="P3" s="9" t="s">
        <v>893</v>
      </c>
      <c r="Q3" s="9" t="s">
        <v>892</v>
      </c>
      <c r="R3" s="9" t="s">
        <v>894</v>
      </c>
      <c r="S3" s="9" t="s">
        <v>895</v>
      </c>
      <c r="T3" s="172" t="s">
        <v>909</v>
      </c>
      <c r="U3" s="172" t="s">
        <v>987</v>
      </c>
      <c r="V3" s="48" t="s">
        <v>1091</v>
      </c>
      <c r="W3" s="48" t="s">
        <v>1140</v>
      </c>
      <c r="X3" s="48" t="s">
        <v>1143</v>
      </c>
      <c r="Y3" s="172" t="s">
        <v>1166</v>
      </c>
      <c r="Z3" s="172" t="s">
        <v>1167</v>
      </c>
      <c r="AA3" s="172" t="s">
        <v>1168</v>
      </c>
      <c r="AB3" s="172" t="s">
        <v>1170</v>
      </c>
      <c r="AC3" s="172" t="s">
        <v>1172</v>
      </c>
      <c r="AD3" s="172" t="s">
        <v>1214</v>
      </c>
      <c r="AE3" s="172" t="s">
        <v>1224</v>
      </c>
      <c r="AF3" s="172" t="s">
        <v>1228</v>
      </c>
      <c r="AG3" s="172" t="s">
        <v>1231</v>
      </c>
      <c r="AH3" s="172" t="s">
        <v>1256</v>
      </c>
      <c r="AI3" s="172" t="s">
        <v>1657</v>
      </c>
      <c r="AJ3" s="172" t="s">
        <v>1766</v>
      </c>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c r="BS3" s="172"/>
      <c r="BT3" s="172"/>
      <c r="BU3" s="172"/>
      <c r="BV3" s="172"/>
      <c r="BW3" s="172"/>
      <c r="BX3" s="172"/>
      <c r="BY3" s="172"/>
      <c r="BZ3" s="172"/>
      <c r="CA3" s="172"/>
      <c r="CB3" s="172"/>
      <c r="CC3" s="172"/>
      <c r="CD3" s="172"/>
      <c r="CE3" s="172"/>
      <c r="CF3" s="172"/>
      <c r="CG3" s="172"/>
      <c r="CH3" s="172"/>
      <c r="CI3" s="172"/>
      <c r="CJ3" s="172"/>
      <c r="CK3" s="172"/>
      <c r="CL3" s="172"/>
      <c r="CM3" s="172"/>
      <c r="CN3" s="172"/>
      <c r="CO3" s="172"/>
      <c r="CP3" s="172"/>
      <c r="CQ3" s="172"/>
      <c r="CR3" s="172"/>
      <c r="CS3" s="172"/>
      <c r="CT3" s="172"/>
      <c r="CU3" s="172"/>
      <c r="CV3" s="172"/>
      <c r="CW3" s="172"/>
      <c r="CX3" s="172"/>
      <c r="CY3" s="172"/>
      <c r="CZ3" s="172"/>
      <c r="DA3" s="172"/>
      <c r="DB3" s="172"/>
      <c r="DC3" s="172"/>
      <c r="DD3" s="172"/>
      <c r="DE3" s="172"/>
      <c r="DF3" s="172"/>
      <c r="DG3" s="172"/>
      <c r="DH3" s="172"/>
      <c r="DI3" s="172"/>
      <c r="DJ3" s="172"/>
      <c r="DK3" s="172"/>
      <c r="DL3" s="172"/>
      <c r="DM3" s="172"/>
      <c r="DN3" s="172"/>
      <c r="DO3" s="172"/>
      <c r="DP3" s="172"/>
      <c r="DQ3" s="172"/>
      <c r="DR3" s="172"/>
      <c r="DS3" s="172"/>
      <c r="DT3" s="172"/>
      <c r="DU3" s="172"/>
      <c r="DV3" s="172"/>
      <c r="DW3" s="172"/>
      <c r="DX3" s="172"/>
      <c r="DY3" s="172"/>
      <c r="DZ3" s="172"/>
      <c r="EA3" s="172"/>
      <c r="EB3" s="172"/>
      <c r="EC3" s="172"/>
      <c r="ED3" s="172"/>
      <c r="EE3" s="172"/>
      <c r="EF3" s="172"/>
      <c r="EG3" s="172"/>
      <c r="EH3" s="172"/>
      <c r="EI3" s="172"/>
      <c r="EJ3" s="172"/>
      <c r="EK3" s="172"/>
      <c r="EL3" s="172"/>
      <c r="EM3" s="172"/>
      <c r="EN3" s="172"/>
      <c r="EO3" s="172"/>
      <c r="EP3" s="172"/>
      <c r="EQ3" s="172"/>
      <c r="ER3" s="172"/>
      <c r="ES3" s="172"/>
      <c r="ET3" s="172"/>
      <c r="EU3" s="172"/>
      <c r="EV3" s="172"/>
      <c r="EW3" s="172"/>
      <c r="EX3" s="172"/>
      <c r="EY3" s="172"/>
      <c r="EZ3" s="172"/>
      <c r="FA3" s="172"/>
      <c r="FB3" s="172"/>
      <c r="FC3" s="172"/>
      <c r="FD3" s="172"/>
      <c r="FE3" s="172"/>
      <c r="FF3" s="172"/>
      <c r="FG3" s="172"/>
      <c r="FH3" s="172"/>
      <c r="FI3" s="172"/>
      <c r="FJ3" s="172"/>
      <c r="FK3" s="172"/>
      <c r="FL3" s="172"/>
      <c r="FM3" s="172"/>
      <c r="FN3" s="172"/>
      <c r="FO3" s="172"/>
      <c r="FP3" s="172"/>
      <c r="FQ3" s="172"/>
      <c r="FR3" s="172"/>
      <c r="FS3" s="172"/>
      <c r="FT3" s="172"/>
      <c r="FU3" s="172"/>
      <c r="FV3" s="172"/>
      <c r="FW3" s="172"/>
      <c r="FX3" s="172"/>
      <c r="FY3" s="172"/>
      <c r="FZ3" s="172"/>
      <c r="GA3" s="172"/>
      <c r="GB3" s="172"/>
      <c r="GC3" s="172"/>
      <c r="GD3" s="172"/>
      <c r="GE3" s="172"/>
      <c r="GF3" s="172"/>
      <c r="GG3" s="172"/>
      <c r="GH3" s="172"/>
      <c r="GI3" s="172"/>
      <c r="GJ3" s="172"/>
      <c r="GK3" s="172"/>
      <c r="GL3" s="172"/>
      <c r="GM3" s="172"/>
      <c r="GN3" s="172"/>
      <c r="GO3" s="172"/>
      <c r="GP3" s="172"/>
      <c r="GQ3" s="172"/>
      <c r="GR3" s="172"/>
      <c r="GS3" s="172"/>
      <c r="GT3" s="172"/>
      <c r="GU3" s="172"/>
      <c r="GV3" s="172"/>
      <c r="GW3" s="172"/>
    </row>
    <row r="4" spans="1:206" x14ac:dyDescent="0.2">
      <c r="A4" s="38" t="s">
        <v>1278</v>
      </c>
      <c r="B4" s="25" t="s">
        <v>0</v>
      </c>
      <c r="C4" s="25"/>
      <c r="D4" s="3" t="s">
        <v>1</v>
      </c>
      <c r="E4" s="38" t="s">
        <v>1088</v>
      </c>
      <c r="F4" s="3" t="s">
        <v>1076</v>
      </c>
      <c r="G4" s="3"/>
      <c r="H4" s="1">
        <v>176.63</v>
      </c>
      <c r="I4" s="1">
        <v>148.5</v>
      </c>
      <c r="J4" s="1">
        <v>148.5</v>
      </c>
      <c r="K4" s="1">
        <v>142.80000000000001</v>
      </c>
      <c r="L4" s="173">
        <v>143.27000000000001</v>
      </c>
      <c r="M4" s="173">
        <v>153.26</v>
      </c>
      <c r="N4" s="173">
        <v>160.13999999999999</v>
      </c>
      <c r="O4" s="173">
        <v>163.52000000000001</v>
      </c>
      <c r="P4" s="173">
        <v>176.82</v>
      </c>
      <c r="Q4" s="173">
        <v>194.2</v>
      </c>
      <c r="R4" s="173">
        <v>214.98</v>
      </c>
      <c r="S4" s="173">
        <v>225.83</v>
      </c>
      <c r="T4" s="173">
        <v>234.72</v>
      </c>
      <c r="U4" s="13">
        <v>245.98</v>
      </c>
      <c r="V4" s="13">
        <v>258.33999999999997</v>
      </c>
      <c r="W4" s="13">
        <v>270.11</v>
      </c>
      <c r="X4" s="13">
        <v>280.44</v>
      </c>
      <c r="Y4" s="13">
        <v>286.94</v>
      </c>
      <c r="Z4" s="13">
        <v>287.29000000000002</v>
      </c>
      <c r="AA4" s="13">
        <v>287.69</v>
      </c>
      <c r="AB4" s="13">
        <v>292.60000000000002</v>
      </c>
      <c r="AC4" s="13">
        <v>290.05</v>
      </c>
      <c r="AD4" s="13">
        <v>289.63</v>
      </c>
      <c r="AE4" s="175">
        <v>294.70999999999998</v>
      </c>
      <c r="AF4" s="175">
        <v>300.04000000000002</v>
      </c>
      <c r="AG4" s="175">
        <v>310.14</v>
      </c>
      <c r="AH4" s="175">
        <v>318.56</v>
      </c>
      <c r="AI4" s="175">
        <v>324.76</v>
      </c>
      <c r="AJ4" s="175">
        <v>331.87</v>
      </c>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row>
    <row r="5" spans="1:206" x14ac:dyDescent="0.2">
      <c r="A5" s="38" t="s">
        <v>1279</v>
      </c>
      <c r="B5" s="11" t="s">
        <v>2</v>
      </c>
      <c r="C5" s="11"/>
      <c r="D5" s="3" t="s">
        <v>3</v>
      </c>
      <c r="E5" s="38" t="s">
        <v>1088</v>
      </c>
      <c r="F5" s="3" t="s">
        <v>1076</v>
      </c>
      <c r="G5" s="3"/>
      <c r="H5" s="1">
        <v>50.63</v>
      </c>
      <c r="I5" s="1">
        <v>83.25</v>
      </c>
      <c r="J5" s="1">
        <v>82.13</v>
      </c>
      <c r="K5" s="1">
        <v>96.79</v>
      </c>
      <c r="L5" s="173">
        <v>107.48</v>
      </c>
      <c r="M5" s="173">
        <v>112.55</v>
      </c>
      <c r="N5" s="173">
        <v>115.96</v>
      </c>
      <c r="O5" s="173">
        <v>119.4</v>
      </c>
      <c r="P5" s="173">
        <v>125.11</v>
      </c>
      <c r="Q5" s="173">
        <v>130.16</v>
      </c>
      <c r="R5" s="173">
        <v>137.22</v>
      </c>
      <c r="S5" s="173">
        <v>143.84</v>
      </c>
      <c r="T5" s="173">
        <v>148.72999999999999</v>
      </c>
      <c r="U5" s="13">
        <v>154.11000000000001</v>
      </c>
      <c r="V5" s="13">
        <v>159.66999999999999</v>
      </c>
      <c r="W5" s="13">
        <v>168.88</v>
      </c>
      <c r="X5" s="13">
        <v>175.22</v>
      </c>
      <c r="Y5" s="13">
        <v>180.99</v>
      </c>
      <c r="Z5" s="13">
        <v>183.25</v>
      </c>
      <c r="AA5" s="13">
        <v>194.74</v>
      </c>
      <c r="AB5" s="13">
        <v>203.15</v>
      </c>
      <c r="AC5" s="13">
        <v>209.88</v>
      </c>
      <c r="AD5" s="13">
        <v>215.41</v>
      </c>
      <c r="AE5" s="175">
        <v>220.95</v>
      </c>
      <c r="AF5" s="175">
        <v>226.39</v>
      </c>
      <c r="AG5" s="175">
        <v>234.66</v>
      </c>
      <c r="AH5" s="175">
        <v>244.67</v>
      </c>
      <c r="AI5" s="175">
        <v>254.26</v>
      </c>
      <c r="AJ5" s="175">
        <v>262.83</v>
      </c>
    </row>
    <row r="6" spans="1:206" x14ac:dyDescent="0.2">
      <c r="A6" s="38" t="s">
        <v>1658</v>
      </c>
      <c r="B6" s="11" t="s">
        <v>4</v>
      </c>
      <c r="C6" s="11"/>
      <c r="D6" s="3" t="s">
        <v>5</v>
      </c>
      <c r="E6" s="38" t="s">
        <v>1089</v>
      </c>
      <c r="F6" s="3" t="s">
        <v>1076</v>
      </c>
      <c r="G6" s="3"/>
      <c r="H6" s="1">
        <v>77.63</v>
      </c>
      <c r="I6" s="1">
        <v>38.25</v>
      </c>
      <c r="J6" s="1">
        <v>87.75</v>
      </c>
      <c r="K6" s="1">
        <v>113.91</v>
      </c>
      <c r="L6" s="173">
        <v>123.55</v>
      </c>
      <c r="M6" s="173">
        <v>129.49</v>
      </c>
      <c r="N6" s="173">
        <v>135.25</v>
      </c>
      <c r="O6" s="173">
        <v>141.34</v>
      </c>
      <c r="P6" s="173">
        <v>147.69999999999999</v>
      </c>
      <c r="Q6" s="173">
        <v>156.66999999999999</v>
      </c>
      <c r="R6" s="173">
        <v>162.76</v>
      </c>
      <c r="S6" s="173">
        <v>169.54</v>
      </c>
      <c r="T6" s="173">
        <v>175.59</v>
      </c>
      <c r="U6" s="13">
        <v>180.75</v>
      </c>
      <c r="V6" s="13">
        <v>183.49</v>
      </c>
      <c r="W6" s="13">
        <v>184.63</v>
      </c>
      <c r="X6" s="13" t="s">
        <v>886</v>
      </c>
      <c r="Y6" s="13" t="s">
        <v>886</v>
      </c>
      <c r="Z6" s="13" t="s">
        <v>886</v>
      </c>
      <c r="AA6" s="13" t="s">
        <v>886</v>
      </c>
      <c r="AB6" s="13" t="s">
        <v>886</v>
      </c>
      <c r="AC6" s="13" t="s">
        <v>886</v>
      </c>
      <c r="AD6" s="13" t="s">
        <v>886</v>
      </c>
      <c r="AE6" s="13" t="s">
        <v>886</v>
      </c>
      <c r="AF6" s="175" t="s">
        <v>886</v>
      </c>
      <c r="AG6" s="175" t="s">
        <v>886</v>
      </c>
      <c r="AH6" s="175" t="s">
        <v>886</v>
      </c>
      <c r="AI6" s="175" t="s">
        <v>886</v>
      </c>
      <c r="AJ6" s="175" t="s">
        <v>886</v>
      </c>
    </row>
    <row r="7" spans="1:206" x14ac:dyDescent="0.2">
      <c r="A7" s="38" t="s">
        <v>1280</v>
      </c>
      <c r="B7" s="11" t="s">
        <v>6</v>
      </c>
      <c r="C7" s="11"/>
      <c r="D7" s="3" t="s">
        <v>7</v>
      </c>
      <c r="E7" s="38" t="s">
        <v>1088</v>
      </c>
      <c r="F7" s="3" t="s">
        <v>1076</v>
      </c>
      <c r="G7" s="3"/>
      <c r="H7" s="1">
        <v>73.13</v>
      </c>
      <c r="I7" s="1">
        <v>68.63</v>
      </c>
      <c r="J7" s="1">
        <v>81</v>
      </c>
      <c r="K7" s="1">
        <v>90.97</v>
      </c>
      <c r="L7" s="173">
        <v>104.22</v>
      </c>
      <c r="M7" s="173">
        <v>114.06</v>
      </c>
      <c r="N7" s="173">
        <v>118.21</v>
      </c>
      <c r="O7" s="173">
        <v>128.27000000000001</v>
      </c>
      <c r="P7" s="173">
        <v>137.65</v>
      </c>
      <c r="Q7" s="173">
        <v>145.63999999999999</v>
      </c>
      <c r="R7" s="173">
        <v>148.66999999999999</v>
      </c>
      <c r="S7" s="173">
        <v>153.58000000000001</v>
      </c>
      <c r="T7" s="173">
        <v>160.44</v>
      </c>
      <c r="U7" s="13">
        <v>164.98</v>
      </c>
      <c r="V7" s="13">
        <v>171.42</v>
      </c>
      <c r="W7" s="13">
        <v>178.26</v>
      </c>
      <c r="X7" s="13">
        <v>183.37</v>
      </c>
      <c r="Y7" s="13">
        <v>186.1</v>
      </c>
      <c r="Z7" s="13">
        <v>186.46</v>
      </c>
      <c r="AA7" s="13">
        <v>188.48</v>
      </c>
      <c r="AB7" s="13">
        <v>193.24</v>
      </c>
      <c r="AC7" s="13">
        <v>193.13</v>
      </c>
      <c r="AD7" s="13">
        <v>194.96</v>
      </c>
      <c r="AE7" s="175">
        <v>195.88</v>
      </c>
      <c r="AF7" s="175">
        <v>203.54</v>
      </c>
      <c r="AG7" s="175">
        <v>210.85</v>
      </c>
      <c r="AH7" s="175">
        <v>217.36</v>
      </c>
      <c r="AI7" s="175">
        <v>229.59</v>
      </c>
      <c r="AJ7" s="175">
        <v>240.71</v>
      </c>
    </row>
    <row r="8" spans="1:206" x14ac:dyDescent="0.2">
      <c r="A8" s="38" t="s">
        <v>1281</v>
      </c>
      <c r="B8" s="11" t="s">
        <v>8</v>
      </c>
      <c r="C8" s="11"/>
      <c r="D8" s="3" t="s">
        <v>9</v>
      </c>
      <c r="E8" s="38" t="s">
        <v>1088</v>
      </c>
      <c r="F8" s="3" t="s">
        <v>1076</v>
      </c>
      <c r="G8" s="3"/>
      <c r="H8" s="1">
        <v>135</v>
      </c>
      <c r="I8" s="1">
        <v>128.25</v>
      </c>
      <c r="J8" s="1">
        <v>129.38</v>
      </c>
      <c r="K8" s="1">
        <v>116.56</v>
      </c>
      <c r="L8" s="173">
        <v>115.17</v>
      </c>
      <c r="M8" s="173">
        <v>127.78</v>
      </c>
      <c r="N8" s="173">
        <v>126.49</v>
      </c>
      <c r="O8" s="173">
        <v>135.07</v>
      </c>
      <c r="P8" s="173">
        <v>141.25</v>
      </c>
      <c r="Q8" s="173">
        <v>152.61000000000001</v>
      </c>
      <c r="R8" s="173">
        <v>163.61000000000001</v>
      </c>
      <c r="S8" s="173">
        <v>175.19</v>
      </c>
      <c r="T8" s="173">
        <v>184.2</v>
      </c>
      <c r="U8" s="13">
        <v>193.38</v>
      </c>
      <c r="V8" s="13">
        <v>199.97</v>
      </c>
      <c r="W8" s="13">
        <v>208.67</v>
      </c>
      <c r="X8" s="13">
        <v>214.64</v>
      </c>
      <c r="Y8" s="13">
        <v>219.47</v>
      </c>
      <c r="Z8" s="13">
        <v>219.65</v>
      </c>
      <c r="AA8" s="13">
        <v>221.55</v>
      </c>
      <c r="AB8" s="13">
        <v>221.6</v>
      </c>
      <c r="AC8" s="13">
        <v>222.91</v>
      </c>
      <c r="AD8" s="13">
        <v>224.6</v>
      </c>
      <c r="AE8" s="175">
        <v>231.78</v>
      </c>
      <c r="AF8" s="175">
        <v>239.58</v>
      </c>
      <c r="AG8" s="175">
        <v>247.11</v>
      </c>
      <c r="AH8" s="175">
        <v>255.61</v>
      </c>
      <c r="AI8" s="175">
        <v>264.19</v>
      </c>
      <c r="AJ8" s="175">
        <v>269.39</v>
      </c>
    </row>
    <row r="9" spans="1:206" x14ac:dyDescent="0.2">
      <c r="A9" s="38" t="s">
        <v>1282</v>
      </c>
      <c r="B9" s="11" t="s">
        <v>10</v>
      </c>
      <c r="C9" s="11"/>
      <c r="D9" s="3" t="s">
        <v>11</v>
      </c>
      <c r="E9" s="38" t="s">
        <v>1088</v>
      </c>
      <c r="F9" s="3" t="s">
        <v>1076</v>
      </c>
      <c r="G9" s="3"/>
      <c r="H9" s="1">
        <v>78.75</v>
      </c>
      <c r="I9" s="1">
        <v>78.75</v>
      </c>
      <c r="J9" s="1">
        <v>83.25</v>
      </c>
      <c r="K9" s="1">
        <v>95.64</v>
      </c>
      <c r="L9" s="173">
        <v>105.47</v>
      </c>
      <c r="M9" s="173">
        <v>108.43</v>
      </c>
      <c r="N9" s="173">
        <v>119.11</v>
      </c>
      <c r="O9" s="173">
        <v>125.67</v>
      </c>
      <c r="P9" s="173">
        <v>132.79</v>
      </c>
      <c r="Q9" s="173">
        <v>140.65</v>
      </c>
      <c r="R9" s="173">
        <v>144.69</v>
      </c>
      <c r="S9" s="173">
        <v>148.22999999999999</v>
      </c>
      <c r="T9" s="173">
        <v>152.75</v>
      </c>
      <c r="U9" s="13">
        <v>157.19</v>
      </c>
      <c r="V9" s="13">
        <v>161.72</v>
      </c>
      <c r="W9" s="13">
        <v>164.96</v>
      </c>
      <c r="X9" s="13">
        <v>169.14</v>
      </c>
      <c r="Y9" s="13">
        <v>172.53</v>
      </c>
      <c r="Z9" s="13">
        <v>172.96</v>
      </c>
      <c r="AA9" s="13">
        <v>172.93</v>
      </c>
      <c r="AB9" s="13">
        <v>173.25</v>
      </c>
      <c r="AC9" s="13">
        <v>178.08</v>
      </c>
      <c r="AD9" s="13">
        <v>178.7</v>
      </c>
      <c r="AE9" s="175">
        <v>184.09</v>
      </c>
      <c r="AF9" s="175">
        <v>189.21</v>
      </c>
      <c r="AG9" s="175">
        <v>194.21</v>
      </c>
      <c r="AH9" s="175">
        <v>194.09</v>
      </c>
      <c r="AI9" s="175">
        <v>199.07</v>
      </c>
      <c r="AJ9" s="175">
        <v>199.03</v>
      </c>
    </row>
    <row r="10" spans="1:206" x14ac:dyDescent="0.2">
      <c r="A10" s="38" t="s">
        <v>1283</v>
      </c>
      <c r="B10" s="11" t="s">
        <v>12</v>
      </c>
      <c r="C10" s="11"/>
      <c r="D10" s="3" t="s">
        <v>13</v>
      </c>
      <c r="E10" s="38" t="s">
        <v>1088</v>
      </c>
      <c r="F10" s="3" t="s">
        <v>1076</v>
      </c>
      <c r="G10" s="3"/>
      <c r="H10" s="1">
        <v>61.88</v>
      </c>
      <c r="I10" s="1">
        <v>64.13</v>
      </c>
      <c r="J10" s="1">
        <v>64.13</v>
      </c>
      <c r="K10" s="1">
        <v>71.16</v>
      </c>
      <c r="L10" s="173">
        <v>85.82</v>
      </c>
      <c r="M10" s="173">
        <v>88.42</v>
      </c>
      <c r="N10" s="173">
        <v>91.45</v>
      </c>
      <c r="O10" s="173">
        <v>94</v>
      </c>
      <c r="P10" s="173">
        <v>98.63</v>
      </c>
      <c r="Q10" s="173">
        <v>107.11</v>
      </c>
      <c r="R10" s="173">
        <v>112.48</v>
      </c>
      <c r="S10" s="173">
        <v>119.19</v>
      </c>
      <c r="T10" s="173">
        <v>125.7</v>
      </c>
      <c r="U10" s="13">
        <v>131.33000000000001</v>
      </c>
      <c r="V10" s="13">
        <v>137.47999999999999</v>
      </c>
      <c r="W10" s="13">
        <v>144.47</v>
      </c>
      <c r="X10" s="13">
        <v>151.38999999999999</v>
      </c>
      <c r="Y10" s="13">
        <v>157.62</v>
      </c>
      <c r="Z10" s="13">
        <v>158.66999999999999</v>
      </c>
      <c r="AA10" s="13">
        <v>158.99</v>
      </c>
      <c r="AB10" s="13">
        <v>170.12</v>
      </c>
      <c r="AC10" s="13">
        <v>172.57</v>
      </c>
      <c r="AD10" s="13">
        <v>174.57</v>
      </c>
      <c r="AE10" s="175">
        <v>181.88</v>
      </c>
      <c r="AF10" s="175">
        <v>186.1</v>
      </c>
      <c r="AG10" s="175">
        <v>192.84</v>
      </c>
      <c r="AH10" s="175">
        <v>206.65</v>
      </c>
      <c r="AI10" s="175">
        <v>214.73</v>
      </c>
      <c r="AJ10" s="175">
        <v>223.03</v>
      </c>
    </row>
    <row r="11" spans="1:206" x14ac:dyDescent="0.2">
      <c r="A11" s="38" t="s">
        <v>886</v>
      </c>
      <c r="B11" s="5" t="s">
        <v>910</v>
      </c>
      <c r="C11" s="5"/>
      <c r="D11" s="3" t="s">
        <v>902</v>
      </c>
      <c r="E11" s="38" t="s">
        <v>1089</v>
      </c>
      <c r="F11" s="3" t="s">
        <v>1076</v>
      </c>
      <c r="G11" s="3"/>
      <c r="H11" s="1">
        <v>510.75</v>
      </c>
      <c r="I11" s="1" t="s">
        <v>886</v>
      </c>
      <c r="J11" s="1">
        <v>534.38</v>
      </c>
      <c r="K11" s="1" t="s">
        <v>886</v>
      </c>
      <c r="L11" s="173" t="s">
        <v>886</v>
      </c>
      <c r="M11" s="173" t="s">
        <v>886</v>
      </c>
      <c r="N11" s="173" t="s">
        <v>886</v>
      </c>
      <c r="O11" s="173" t="s">
        <v>886</v>
      </c>
      <c r="P11" s="173" t="s">
        <v>886</v>
      </c>
      <c r="Q11" s="173" t="s">
        <v>886</v>
      </c>
      <c r="R11" s="173" t="s">
        <v>886</v>
      </c>
      <c r="S11" s="173" t="s">
        <v>886</v>
      </c>
      <c r="T11" s="173" t="s">
        <v>886</v>
      </c>
      <c r="U11" s="13" t="s">
        <v>886</v>
      </c>
      <c r="V11" s="13" t="s">
        <v>886</v>
      </c>
      <c r="W11" s="13" t="s">
        <v>886</v>
      </c>
      <c r="X11" s="13" t="s">
        <v>886</v>
      </c>
      <c r="Y11" s="13" t="s">
        <v>886</v>
      </c>
      <c r="Z11" s="13" t="s">
        <v>886</v>
      </c>
      <c r="AA11" s="13" t="s">
        <v>886</v>
      </c>
      <c r="AB11" s="13" t="s">
        <v>886</v>
      </c>
      <c r="AC11" s="13" t="s">
        <v>886</v>
      </c>
      <c r="AD11" s="13" t="s">
        <v>886</v>
      </c>
      <c r="AE11" s="13" t="s">
        <v>886</v>
      </c>
      <c r="AF11" s="175" t="s">
        <v>886</v>
      </c>
      <c r="AG11" s="175" t="s">
        <v>886</v>
      </c>
      <c r="AH11" s="175" t="s">
        <v>886</v>
      </c>
      <c r="AI11" s="175" t="s">
        <v>886</v>
      </c>
      <c r="AJ11" s="175" t="s">
        <v>886</v>
      </c>
    </row>
    <row r="12" spans="1:206" x14ac:dyDescent="0.2">
      <c r="A12" s="38" t="s">
        <v>1284</v>
      </c>
      <c r="B12" s="11" t="s">
        <v>1177</v>
      </c>
      <c r="C12" s="11"/>
      <c r="D12" s="3" t="s">
        <v>15</v>
      </c>
      <c r="E12" s="38" t="s">
        <v>1088</v>
      </c>
      <c r="F12" s="3" t="s">
        <v>1174</v>
      </c>
      <c r="G12" s="3"/>
      <c r="H12" s="1" t="s">
        <v>886</v>
      </c>
      <c r="I12" s="1" t="s">
        <v>886</v>
      </c>
      <c r="J12" s="1">
        <v>45</v>
      </c>
      <c r="K12" s="6">
        <v>45.73</v>
      </c>
      <c r="L12" s="173">
        <v>52.04</v>
      </c>
      <c r="M12" s="173">
        <v>54.86</v>
      </c>
      <c r="N12" s="173">
        <v>60.62</v>
      </c>
      <c r="O12" s="173">
        <v>67.59</v>
      </c>
      <c r="P12" s="173">
        <v>72.66</v>
      </c>
      <c r="Q12" s="173">
        <v>83.4</v>
      </c>
      <c r="R12" s="173">
        <v>111.64</v>
      </c>
      <c r="S12" s="173">
        <v>125.09</v>
      </c>
      <c r="T12" s="173">
        <v>131.34</v>
      </c>
      <c r="U12" s="13">
        <v>137.84</v>
      </c>
      <c r="V12" s="13">
        <v>147.16999999999999</v>
      </c>
      <c r="W12" s="13">
        <v>154.32</v>
      </c>
      <c r="X12" s="13">
        <v>161.26</v>
      </c>
      <c r="Y12" s="13">
        <v>168.03</v>
      </c>
      <c r="Z12" s="13">
        <v>168.03</v>
      </c>
      <c r="AA12" s="13">
        <v>168.03</v>
      </c>
      <c r="AB12" s="13">
        <v>168.03</v>
      </c>
      <c r="AC12" s="13">
        <v>171.37</v>
      </c>
      <c r="AD12" s="13">
        <v>174.78</v>
      </c>
      <c r="AE12" s="175">
        <v>178.26</v>
      </c>
      <c r="AF12" s="175">
        <v>181.81</v>
      </c>
      <c r="AG12" s="175">
        <v>193.81</v>
      </c>
      <c r="AH12" s="175">
        <v>217.81</v>
      </c>
      <c r="AI12" s="175">
        <v>227.81</v>
      </c>
      <c r="AJ12" s="175">
        <v>241.2</v>
      </c>
    </row>
    <row r="13" spans="1:206" x14ac:dyDescent="0.2">
      <c r="A13" s="38" t="s">
        <v>1285</v>
      </c>
      <c r="B13" s="14" t="s">
        <v>942</v>
      </c>
      <c r="C13" s="14"/>
      <c r="D13" s="15" t="s">
        <v>943</v>
      </c>
      <c r="E13" s="38" t="s">
        <v>1088</v>
      </c>
      <c r="F13" s="123" t="s">
        <v>1079</v>
      </c>
      <c r="G13" s="3"/>
      <c r="H13" s="173" t="s">
        <v>886</v>
      </c>
      <c r="I13" s="173" t="s">
        <v>886</v>
      </c>
      <c r="J13" s="173" t="s">
        <v>886</v>
      </c>
      <c r="K13" s="7" t="s">
        <v>886</v>
      </c>
      <c r="L13" s="7" t="s">
        <v>886</v>
      </c>
      <c r="M13" s="7" t="s">
        <v>886</v>
      </c>
      <c r="N13" s="7" t="s">
        <v>886</v>
      </c>
      <c r="O13" s="7" t="s">
        <v>886</v>
      </c>
      <c r="P13" s="7" t="s">
        <v>886</v>
      </c>
      <c r="Q13" s="7" t="s">
        <v>886</v>
      </c>
      <c r="R13" s="7" t="s">
        <v>886</v>
      </c>
      <c r="S13" s="78">
        <v>46.44</v>
      </c>
      <c r="T13" s="6">
        <v>48.73</v>
      </c>
      <c r="U13" s="13">
        <v>51.14</v>
      </c>
      <c r="V13" s="13">
        <v>53.62</v>
      </c>
      <c r="W13" s="13">
        <v>56.01</v>
      </c>
      <c r="X13" s="13">
        <v>58.63</v>
      </c>
      <c r="Y13" s="13">
        <v>60.38</v>
      </c>
      <c r="Z13" s="13">
        <v>60.38</v>
      </c>
      <c r="AA13" s="13">
        <v>62.77</v>
      </c>
      <c r="AB13" s="13">
        <v>64.02</v>
      </c>
      <c r="AC13" s="13">
        <v>65.3</v>
      </c>
      <c r="AD13" s="13">
        <v>66.599999999999994</v>
      </c>
      <c r="AE13" s="175">
        <v>67.930000000000007</v>
      </c>
      <c r="AF13" s="175">
        <v>69.28</v>
      </c>
      <c r="AG13" s="175">
        <v>71.349999999999994</v>
      </c>
      <c r="AH13" s="175">
        <v>73.48</v>
      </c>
      <c r="AI13" s="175">
        <v>74.94</v>
      </c>
      <c r="AJ13" s="175">
        <v>76.430000000000007</v>
      </c>
    </row>
    <row r="14" spans="1:206" x14ac:dyDescent="0.2">
      <c r="A14" s="38" t="s">
        <v>1749</v>
      </c>
      <c r="B14" s="11" t="s">
        <v>16</v>
      </c>
      <c r="C14" s="11"/>
      <c r="D14" s="3" t="s">
        <v>17</v>
      </c>
      <c r="E14" s="38" t="s">
        <v>1089</v>
      </c>
      <c r="F14" s="3" t="s">
        <v>1076</v>
      </c>
      <c r="G14" s="3"/>
      <c r="H14" s="1">
        <v>77.63</v>
      </c>
      <c r="I14" s="1">
        <v>74.25</v>
      </c>
      <c r="J14" s="1">
        <v>81</v>
      </c>
      <c r="K14" s="1">
        <v>88.17</v>
      </c>
      <c r="L14" s="173">
        <v>96.36</v>
      </c>
      <c r="M14" s="173">
        <v>101.93</v>
      </c>
      <c r="N14" s="173">
        <v>104.75</v>
      </c>
      <c r="O14" s="173">
        <v>109.43</v>
      </c>
      <c r="P14" s="173">
        <v>118.42</v>
      </c>
      <c r="Q14" s="173">
        <v>128.69</v>
      </c>
      <c r="R14" s="173">
        <v>137.91999999999999</v>
      </c>
      <c r="S14" s="173">
        <v>149.22999999999999</v>
      </c>
      <c r="T14" s="173">
        <v>158.69</v>
      </c>
      <c r="U14" s="13">
        <v>171.6</v>
      </c>
      <c r="V14" s="13">
        <v>179.37</v>
      </c>
      <c r="W14" s="13">
        <v>190.31</v>
      </c>
      <c r="X14" s="13">
        <v>197.4</v>
      </c>
      <c r="Y14" s="13">
        <v>200.84</v>
      </c>
      <c r="Z14" s="13">
        <v>201.83</v>
      </c>
      <c r="AA14" s="13">
        <v>202.8</v>
      </c>
      <c r="AB14" s="13">
        <v>207.24</v>
      </c>
      <c r="AC14" s="13">
        <v>209.78</v>
      </c>
      <c r="AD14" s="13">
        <v>213.08</v>
      </c>
      <c r="AE14" s="175">
        <v>222.66</v>
      </c>
      <c r="AF14" s="175">
        <v>230.78</v>
      </c>
      <c r="AG14" s="175">
        <v>240.19</v>
      </c>
      <c r="AH14" s="175">
        <v>249.21</v>
      </c>
      <c r="AI14" s="175" t="s">
        <v>886</v>
      </c>
      <c r="AJ14" s="175" t="s">
        <v>886</v>
      </c>
    </row>
    <row r="15" spans="1:206" x14ac:dyDescent="0.2">
      <c r="A15" s="38" t="s">
        <v>1286</v>
      </c>
      <c r="B15" s="11" t="s">
        <v>18</v>
      </c>
      <c r="C15" s="11"/>
      <c r="D15" s="3" t="s">
        <v>19</v>
      </c>
      <c r="E15" s="38" t="s">
        <v>1088</v>
      </c>
      <c r="F15" s="3" t="s">
        <v>1076</v>
      </c>
      <c r="G15" s="3"/>
      <c r="H15" s="1">
        <v>49.5</v>
      </c>
      <c r="I15" s="1">
        <v>49.5</v>
      </c>
      <c r="J15" s="1">
        <v>52.88</v>
      </c>
      <c r="K15" s="1">
        <v>87.06</v>
      </c>
      <c r="L15" s="173">
        <v>110.05</v>
      </c>
      <c r="M15" s="173">
        <v>115.49</v>
      </c>
      <c r="N15" s="173">
        <v>123.91</v>
      </c>
      <c r="O15" s="173">
        <v>129.53</v>
      </c>
      <c r="P15" s="173">
        <v>133.94</v>
      </c>
      <c r="Q15" s="173">
        <v>143.96</v>
      </c>
      <c r="R15" s="173">
        <v>158.03</v>
      </c>
      <c r="S15" s="173">
        <v>161.72</v>
      </c>
      <c r="T15" s="173">
        <v>169</v>
      </c>
      <c r="U15" s="13">
        <v>173.72</v>
      </c>
      <c r="V15" s="13">
        <v>181.09</v>
      </c>
      <c r="W15" s="13">
        <v>189.01</v>
      </c>
      <c r="X15" s="13">
        <v>196.47</v>
      </c>
      <c r="Y15" s="13">
        <v>200.83</v>
      </c>
      <c r="Z15" s="13">
        <v>202.72</v>
      </c>
      <c r="AA15" s="13">
        <v>210.47</v>
      </c>
      <c r="AB15" s="13">
        <v>217.66</v>
      </c>
      <c r="AC15" s="13">
        <v>217.9</v>
      </c>
      <c r="AD15" s="13">
        <v>219.4</v>
      </c>
      <c r="AE15" s="175">
        <v>224.54</v>
      </c>
      <c r="AF15" s="175">
        <v>232.25</v>
      </c>
      <c r="AG15" s="175">
        <v>238.38</v>
      </c>
      <c r="AH15" s="175">
        <v>246.6</v>
      </c>
      <c r="AI15" s="175">
        <v>253.85</v>
      </c>
      <c r="AJ15" s="175">
        <v>261.87</v>
      </c>
    </row>
    <row r="16" spans="1:206" x14ac:dyDescent="0.2">
      <c r="A16" s="38" t="s">
        <v>1287</v>
      </c>
      <c r="B16" s="25" t="s">
        <v>20</v>
      </c>
      <c r="C16" s="25"/>
      <c r="D16" s="3" t="s">
        <v>21</v>
      </c>
      <c r="E16" s="38" t="s">
        <v>1088</v>
      </c>
      <c r="F16" s="3" t="s">
        <v>1080</v>
      </c>
      <c r="G16" s="3"/>
      <c r="H16" s="1">
        <v>357.75</v>
      </c>
      <c r="I16" s="1">
        <v>360</v>
      </c>
      <c r="J16" s="1">
        <v>464.63</v>
      </c>
      <c r="K16" s="1">
        <v>505.65</v>
      </c>
      <c r="L16" s="173">
        <v>553.24</v>
      </c>
      <c r="M16" s="173">
        <v>601.17999999999995</v>
      </c>
      <c r="N16" s="173">
        <v>632.99</v>
      </c>
      <c r="O16" s="173">
        <v>661.44</v>
      </c>
      <c r="P16" s="173">
        <v>697.55</v>
      </c>
      <c r="Q16" s="173">
        <v>737.55</v>
      </c>
      <c r="R16" s="173">
        <v>823.74</v>
      </c>
      <c r="S16" s="173">
        <v>868.68</v>
      </c>
      <c r="T16" s="173">
        <v>898.74</v>
      </c>
      <c r="U16" s="13">
        <v>930.15</v>
      </c>
      <c r="V16" s="13">
        <v>974.36</v>
      </c>
      <c r="W16" s="13">
        <v>1016.4</v>
      </c>
      <c r="X16" s="13">
        <v>1016.4</v>
      </c>
      <c r="Y16" s="13">
        <v>1016.4</v>
      </c>
      <c r="Z16" s="13">
        <v>1016.4</v>
      </c>
      <c r="AA16" s="13">
        <v>1016.4</v>
      </c>
      <c r="AB16" s="13">
        <v>1016.4</v>
      </c>
      <c r="AC16" s="13">
        <v>1016.4</v>
      </c>
      <c r="AD16" s="13">
        <v>1036.67</v>
      </c>
      <c r="AE16" s="175">
        <v>1078.03</v>
      </c>
      <c r="AF16" s="175">
        <v>1131.83</v>
      </c>
      <c r="AG16" s="175">
        <v>1199.6300000000001</v>
      </c>
      <c r="AH16" s="175">
        <v>1235.5</v>
      </c>
      <c r="AI16" s="175">
        <v>1284.8</v>
      </c>
      <c r="AJ16" s="175">
        <v>1348.91</v>
      </c>
    </row>
    <row r="17" spans="1:36" x14ac:dyDescent="0.2">
      <c r="A17" s="38" t="s">
        <v>1288</v>
      </c>
      <c r="B17" s="11" t="s">
        <v>22</v>
      </c>
      <c r="C17" s="11"/>
      <c r="D17" s="3" t="s">
        <v>23</v>
      </c>
      <c r="E17" s="38" t="s">
        <v>1088</v>
      </c>
      <c r="F17" s="3" t="s">
        <v>1080</v>
      </c>
      <c r="G17" s="3"/>
      <c r="H17" s="1">
        <v>403.88</v>
      </c>
      <c r="I17" s="1">
        <v>417.38</v>
      </c>
      <c r="J17" s="1">
        <v>529.88</v>
      </c>
      <c r="K17" s="1">
        <v>566.5</v>
      </c>
      <c r="L17" s="173">
        <v>583.38</v>
      </c>
      <c r="M17" s="173">
        <v>631.75</v>
      </c>
      <c r="N17" s="173">
        <v>655.84</v>
      </c>
      <c r="O17" s="173">
        <v>691.91</v>
      </c>
      <c r="P17" s="173">
        <v>723.41</v>
      </c>
      <c r="Q17" s="173">
        <v>741.5</v>
      </c>
      <c r="R17" s="173">
        <v>910.21</v>
      </c>
      <c r="S17" s="173">
        <v>972.43</v>
      </c>
      <c r="T17" s="173">
        <v>991.28</v>
      </c>
      <c r="U17" s="13">
        <v>1010.82</v>
      </c>
      <c r="V17" s="13">
        <v>1046.24</v>
      </c>
      <c r="W17" s="13">
        <v>1082.75</v>
      </c>
      <c r="X17" s="13">
        <v>1113.2</v>
      </c>
      <c r="Y17" s="13">
        <v>1113.2</v>
      </c>
      <c r="Z17" s="13">
        <v>1113.2</v>
      </c>
      <c r="AA17" s="13">
        <v>1113.2</v>
      </c>
      <c r="AB17" s="13">
        <v>1113.2</v>
      </c>
      <c r="AC17" s="13">
        <v>1102.07</v>
      </c>
      <c r="AD17" s="13">
        <v>1102.07</v>
      </c>
      <c r="AE17" s="175">
        <v>1121.07</v>
      </c>
      <c r="AF17" s="175">
        <v>1154.7</v>
      </c>
      <c r="AG17" s="175">
        <v>1189.3399999999999</v>
      </c>
      <c r="AH17" s="175">
        <v>1224.9000000000001</v>
      </c>
      <c r="AI17" s="175">
        <v>1273.77</v>
      </c>
      <c r="AJ17" s="175">
        <v>1337.33</v>
      </c>
    </row>
    <row r="18" spans="1:36" x14ac:dyDescent="0.2">
      <c r="A18" s="38" t="s">
        <v>1289</v>
      </c>
      <c r="B18" s="11" t="s">
        <v>24</v>
      </c>
      <c r="C18" s="11"/>
      <c r="D18" s="3" t="s">
        <v>25</v>
      </c>
      <c r="E18" s="38" t="s">
        <v>1088</v>
      </c>
      <c r="F18" s="3" t="s">
        <v>1081</v>
      </c>
      <c r="G18" s="3"/>
      <c r="H18" s="1">
        <v>536.63</v>
      </c>
      <c r="I18" s="1">
        <v>483.75</v>
      </c>
      <c r="J18" s="1">
        <v>544.5</v>
      </c>
      <c r="K18" s="1">
        <v>558.58000000000004</v>
      </c>
      <c r="L18" s="173">
        <v>595.03</v>
      </c>
      <c r="M18" s="173">
        <v>658.81</v>
      </c>
      <c r="N18" s="173">
        <v>714.89</v>
      </c>
      <c r="O18" s="173">
        <v>757.17</v>
      </c>
      <c r="P18" s="173">
        <v>806.49</v>
      </c>
      <c r="Q18" s="173">
        <v>840.97</v>
      </c>
      <c r="R18" s="173">
        <v>906.95</v>
      </c>
      <c r="S18" s="173">
        <v>955.16</v>
      </c>
      <c r="T18" s="173">
        <v>1005.66</v>
      </c>
      <c r="U18" s="13">
        <v>1054.56</v>
      </c>
      <c r="V18" s="13">
        <v>1105.26</v>
      </c>
      <c r="W18" s="13">
        <v>1148.58</v>
      </c>
      <c r="X18" s="13">
        <v>1177.3399999999999</v>
      </c>
      <c r="Y18" s="13">
        <v>1207.3599999999999</v>
      </c>
      <c r="Z18" s="13">
        <v>1208.08</v>
      </c>
      <c r="AA18" s="13">
        <v>1208.55</v>
      </c>
      <c r="AB18" s="13">
        <v>1208.94</v>
      </c>
      <c r="AC18" s="13">
        <v>1232.1300000000001</v>
      </c>
      <c r="AD18" s="13">
        <v>1255.4000000000001</v>
      </c>
      <c r="AE18" s="175">
        <v>1301.58</v>
      </c>
      <c r="AF18" s="175">
        <v>1365.01</v>
      </c>
      <c r="AG18" s="175">
        <v>1426.1</v>
      </c>
      <c r="AH18" s="175">
        <v>1489.81</v>
      </c>
      <c r="AI18" s="175">
        <v>1547.66</v>
      </c>
      <c r="AJ18" s="175">
        <v>1592.74</v>
      </c>
    </row>
    <row r="19" spans="1:36" x14ac:dyDescent="0.2">
      <c r="A19" s="38" t="s">
        <v>1290</v>
      </c>
      <c r="B19" s="11" t="s">
        <v>26</v>
      </c>
      <c r="C19" s="11"/>
      <c r="D19" s="3" t="s">
        <v>27</v>
      </c>
      <c r="E19" s="38" t="s">
        <v>1088</v>
      </c>
      <c r="F19" s="3" t="s">
        <v>1076</v>
      </c>
      <c r="G19" s="3"/>
      <c r="H19" s="1">
        <v>174.38</v>
      </c>
      <c r="I19" s="1">
        <v>139.5</v>
      </c>
      <c r="J19" s="1">
        <v>139.5</v>
      </c>
      <c r="K19" s="1">
        <v>131.96</v>
      </c>
      <c r="L19" s="173">
        <v>149.66</v>
      </c>
      <c r="M19" s="173">
        <v>129.22</v>
      </c>
      <c r="N19" s="173">
        <v>152.63999999999999</v>
      </c>
      <c r="O19" s="173">
        <v>155.27000000000001</v>
      </c>
      <c r="P19" s="173">
        <v>160.77000000000001</v>
      </c>
      <c r="Q19" s="173">
        <v>169.13</v>
      </c>
      <c r="R19" s="173">
        <v>172.66</v>
      </c>
      <c r="S19" s="173">
        <v>180.04</v>
      </c>
      <c r="T19" s="173">
        <v>185.46</v>
      </c>
      <c r="U19" s="13">
        <v>192.8</v>
      </c>
      <c r="V19" s="13">
        <v>194.06</v>
      </c>
      <c r="W19" s="13">
        <v>198.22</v>
      </c>
      <c r="X19" s="13">
        <v>206.6</v>
      </c>
      <c r="Y19" s="13">
        <v>206.64</v>
      </c>
      <c r="Z19" s="13">
        <v>206.62</v>
      </c>
      <c r="AA19" s="13">
        <v>213.7</v>
      </c>
      <c r="AB19" s="13">
        <v>218.07</v>
      </c>
      <c r="AC19" s="13">
        <v>222.17</v>
      </c>
      <c r="AD19" s="13">
        <v>222.15</v>
      </c>
      <c r="AE19" s="175">
        <v>222.11</v>
      </c>
      <c r="AF19" s="175">
        <v>227.31</v>
      </c>
      <c r="AG19" s="175">
        <v>233.98</v>
      </c>
      <c r="AH19" s="175">
        <v>241.75</v>
      </c>
      <c r="AI19" s="175">
        <v>247.92</v>
      </c>
      <c r="AJ19" s="175">
        <v>252.6</v>
      </c>
    </row>
    <row r="20" spans="1:36" x14ac:dyDescent="0.2">
      <c r="A20" s="38" t="s">
        <v>1291</v>
      </c>
      <c r="B20" s="11" t="s">
        <v>28</v>
      </c>
      <c r="C20" s="11"/>
      <c r="D20" s="3" t="s">
        <v>29</v>
      </c>
      <c r="E20" s="38" t="s">
        <v>1088</v>
      </c>
      <c r="F20" s="3" t="s">
        <v>1076</v>
      </c>
      <c r="G20" s="3"/>
      <c r="H20" s="1">
        <v>225</v>
      </c>
      <c r="I20" s="1">
        <v>158.63</v>
      </c>
      <c r="J20" s="1">
        <v>145.13</v>
      </c>
      <c r="K20" s="1">
        <v>144</v>
      </c>
      <c r="L20" s="173">
        <v>138.27000000000001</v>
      </c>
      <c r="M20" s="173">
        <v>132.84</v>
      </c>
      <c r="N20" s="173">
        <v>142.49</v>
      </c>
      <c r="O20" s="173">
        <v>153.63999999999999</v>
      </c>
      <c r="P20" s="173">
        <v>165.26</v>
      </c>
      <c r="Q20" s="173">
        <v>180.99</v>
      </c>
      <c r="R20" s="173">
        <v>199.14</v>
      </c>
      <c r="S20" s="173">
        <v>208.58</v>
      </c>
      <c r="T20" s="173">
        <v>218.44</v>
      </c>
      <c r="U20" s="13">
        <v>228.13</v>
      </c>
      <c r="V20" s="13">
        <v>236.2</v>
      </c>
      <c r="W20" s="13">
        <v>246.64</v>
      </c>
      <c r="X20" s="13">
        <v>255.71</v>
      </c>
      <c r="Y20" s="13">
        <v>259.14</v>
      </c>
      <c r="Z20" s="13">
        <v>258.43</v>
      </c>
      <c r="AA20" s="13">
        <v>258.60000000000002</v>
      </c>
      <c r="AB20" s="13">
        <v>259.62</v>
      </c>
      <c r="AC20" s="13">
        <v>259.37</v>
      </c>
      <c r="AD20" s="13">
        <v>259.36</v>
      </c>
      <c r="AE20" s="175">
        <v>264.32</v>
      </c>
      <c r="AF20" s="175">
        <v>269.41000000000003</v>
      </c>
      <c r="AG20" s="175">
        <v>277.83999999999997</v>
      </c>
      <c r="AH20" s="175">
        <v>286.5</v>
      </c>
      <c r="AI20" s="175">
        <v>286.52999999999997</v>
      </c>
      <c r="AJ20" s="175">
        <v>286.75</v>
      </c>
    </row>
    <row r="21" spans="1:36" x14ac:dyDescent="0.2">
      <c r="A21" s="38" t="s">
        <v>1292</v>
      </c>
      <c r="B21" s="11" t="s">
        <v>30</v>
      </c>
      <c r="C21" s="11"/>
      <c r="D21" s="3" t="s">
        <v>31</v>
      </c>
      <c r="E21" s="38" t="s">
        <v>1088</v>
      </c>
      <c r="F21" s="3" t="s">
        <v>1076</v>
      </c>
      <c r="G21" s="3"/>
      <c r="H21" s="1">
        <v>70.88</v>
      </c>
      <c r="I21" s="1">
        <v>69.75</v>
      </c>
      <c r="J21" s="1">
        <v>75.38</v>
      </c>
      <c r="K21" s="1">
        <v>77.319999999999993</v>
      </c>
      <c r="L21" s="173">
        <v>88.48</v>
      </c>
      <c r="M21" s="173">
        <v>91.81</v>
      </c>
      <c r="N21" s="173">
        <v>95.17</v>
      </c>
      <c r="O21" s="173">
        <v>96.42</v>
      </c>
      <c r="P21" s="173">
        <v>96.56</v>
      </c>
      <c r="Q21" s="173">
        <v>97.04</v>
      </c>
      <c r="R21" s="173">
        <v>99.9</v>
      </c>
      <c r="S21" s="173">
        <v>103.19</v>
      </c>
      <c r="T21" s="173">
        <v>104.95</v>
      </c>
      <c r="U21" s="13">
        <v>107.62</v>
      </c>
      <c r="V21" s="13">
        <v>110.17</v>
      </c>
      <c r="W21" s="13">
        <v>113.92</v>
      </c>
      <c r="X21" s="13">
        <v>117.48</v>
      </c>
      <c r="Y21" s="13">
        <v>119.72</v>
      </c>
      <c r="Z21" s="13">
        <v>120.96</v>
      </c>
      <c r="AA21" s="13">
        <v>121.04</v>
      </c>
      <c r="AB21" s="13">
        <v>122.16</v>
      </c>
      <c r="AC21" s="13">
        <v>122.29</v>
      </c>
      <c r="AD21" s="13">
        <v>122.74</v>
      </c>
      <c r="AE21" s="175">
        <v>125.57</v>
      </c>
      <c r="AF21" s="175">
        <v>131.19</v>
      </c>
      <c r="AG21" s="175">
        <v>137.16</v>
      </c>
      <c r="AH21" s="175">
        <v>142.41</v>
      </c>
      <c r="AI21" s="175">
        <v>148.44</v>
      </c>
      <c r="AJ21" s="175">
        <v>154.66</v>
      </c>
    </row>
    <row r="22" spans="1:36" x14ac:dyDescent="0.2">
      <c r="A22" s="38" t="s">
        <v>1293</v>
      </c>
      <c r="B22" s="11" t="s">
        <v>32</v>
      </c>
      <c r="C22" s="11"/>
      <c r="D22" s="3" t="s">
        <v>33</v>
      </c>
      <c r="E22" s="38" t="s">
        <v>1088</v>
      </c>
      <c r="F22" s="3" t="s">
        <v>1076</v>
      </c>
      <c r="G22" s="3"/>
      <c r="H22" s="1">
        <v>85.5</v>
      </c>
      <c r="I22" s="1">
        <v>93.38</v>
      </c>
      <c r="J22" s="1">
        <v>85.5</v>
      </c>
      <c r="K22" s="1">
        <v>96.95</v>
      </c>
      <c r="L22" s="173">
        <v>102.56</v>
      </c>
      <c r="M22" s="173">
        <v>93.36</v>
      </c>
      <c r="N22" s="173">
        <v>108.6</v>
      </c>
      <c r="O22" s="173">
        <v>112.97</v>
      </c>
      <c r="P22" s="173">
        <v>118.08</v>
      </c>
      <c r="Q22" s="173">
        <v>123.41</v>
      </c>
      <c r="R22" s="173">
        <v>142.66999999999999</v>
      </c>
      <c r="S22" s="173">
        <v>147.43</v>
      </c>
      <c r="T22" s="173">
        <v>152.41999999999999</v>
      </c>
      <c r="U22" s="13">
        <v>157.06</v>
      </c>
      <c r="V22" s="13">
        <v>162.88</v>
      </c>
      <c r="W22" s="13">
        <v>168.33</v>
      </c>
      <c r="X22" s="13">
        <v>173.73</v>
      </c>
      <c r="Y22" s="13">
        <v>174.78</v>
      </c>
      <c r="Z22" s="13">
        <v>175.19</v>
      </c>
      <c r="AA22" s="13">
        <v>175.8</v>
      </c>
      <c r="AB22" s="13">
        <v>178.21</v>
      </c>
      <c r="AC22" s="13">
        <v>183.52</v>
      </c>
      <c r="AD22" s="13">
        <v>186.22</v>
      </c>
      <c r="AE22" s="175">
        <v>189.94</v>
      </c>
      <c r="AF22" s="175">
        <v>194.09</v>
      </c>
      <c r="AG22" s="175">
        <v>200.24</v>
      </c>
      <c r="AH22" s="175">
        <v>206.4</v>
      </c>
      <c r="AI22" s="175">
        <v>213.64</v>
      </c>
      <c r="AJ22" s="175">
        <v>220.8</v>
      </c>
    </row>
    <row r="23" spans="1:36" x14ac:dyDescent="0.2">
      <c r="A23" s="38" t="s">
        <v>886</v>
      </c>
      <c r="B23" s="18" t="s">
        <v>1036</v>
      </c>
      <c r="C23" s="18"/>
      <c r="D23" s="19" t="s">
        <v>860</v>
      </c>
      <c r="E23" s="38" t="s">
        <v>1089</v>
      </c>
      <c r="F23" s="3" t="s">
        <v>1076</v>
      </c>
      <c r="G23" s="3"/>
      <c r="H23" s="1">
        <v>0</v>
      </c>
      <c r="I23" s="1">
        <v>0</v>
      </c>
      <c r="J23" s="1">
        <v>0</v>
      </c>
      <c r="K23" s="1" t="s">
        <v>886</v>
      </c>
      <c r="L23" s="1" t="s">
        <v>886</v>
      </c>
      <c r="M23" s="1" t="s">
        <v>886</v>
      </c>
      <c r="N23" s="1" t="s">
        <v>886</v>
      </c>
      <c r="O23" s="1" t="s">
        <v>886</v>
      </c>
      <c r="P23" s="1" t="s">
        <v>886</v>
      </c>
      <c r="Q23" s="1" t="s">
        <v>886</v>
      </c>
      <c r="R23" s="1" t="s">
        <v>886</v>
      </c>
      <c r="S23" s="1" t="s">
        <v>886</v>
      </c>
      <c r="T23" s="173" t="s">
        <v>886</v>
      </c>
      <c r="U23" s="13" t="s">
        <v>886</v>
      </c>
      <c r="V23" s="13" t="s">
        <v>886</v>
      </c>
      <c r="W23" s="13" t="s">
        <v>886</v>
      </c>
      <c r="X23" s="13" t="s">
        <v>886</v>
      </c>
      <c r="Y23" s="13" t="s">
        <v>886</v>
      </c>
      <c r="Z23" s="13" t="s">
        <v>886</v>
      </c>
      <c r="AA23" s="13" t="s">
        <v>886</v>
      </c>
      <c r="AB23" s="13" t="s">
        <v>886</v>
      </c>
      <c r="AC23" s="13" t="s">
        <v>886</v>
      </c>
      <c r="AD23" s="13" t="s">
        <v>886</v>
      </c>
      <c r="AE23" s="13" t="s">
        <v>886</v>
      </c>
      <c r="AF23" s="175" t="s">
        <v>886</v>
      </c>
      <c r="AG23" s="175" t="s">
        <v>886</v>
      </c>
      <c r="AH23" s="175" t="s">
        <v>886</v>
      </c>
      <c r="AI23" s="175" t="s">
        <v>886</v>
      </c>
      <c r="AJ23" s="175" t="s">
        <v>886</v>
      </c>
    </row>
    <row r="24" spans="1:36" x14ac:dyDescent="0.2">
      <c r="A24" s="38" t="s">
        <v>1294</v>
      </c>
      <c r="B24" s="11" t="s">
        <v>34</v>
      </c>
      <c r="C24" s="11"/>
      <c r="D24" s="3" t="s">
        <v>35</v>
      </c>
      <c r="E24" s="38" t="s">
        <v>1088</v>
      </c>
      <c r="F24" s="3" t="s">
        <v>1082</v>
      </c>
      <c r="G24" s="3"/>
      <c r="H24" s="1" t="s">
        <v>886</v>
      </c>
      <c r="I24" s="1" t="s">
        <v>886</v>
      </c>
      <c r="J24" s="1" t="s">
        <v>886</v>
      </c>
      <c r="K24" s="1">
        <v>627.24</v>
      </c>
      <c r="L24" s="173">
        <v>655.88</v>
      </c>
      <c r="M24" s="173">
        <v>708.06</v>
      </c>
      <c r="N24" s="173">
        <v>734.59</v>
      </c>
      <c r="O24" s="173">
        <v>802.94</v>
      </c>
      <c r="P24" s="173">
        <v>850.43</v>
      </c>
      <c r="Q24" s="173">
        <v>909.31</v>
      </c>
      <c r="R24" s="173">
        <v>963.05</v>
      </c>
      <c r="S24" s="173">
        <v>968.67</v>
      </c>
      <c r="T24" s="173">
        <v>1015.34</v>
      </c>
      <c r="U24" s="13">
        <v>1065.3699999999999</v>
      </c>
      <c r="V24" s="13">
        <v>1117.28</v>
      </c>
      <c r="W24" s="13">
        <v>1162.43</v>
      </c>
      <c r="X24" s="13">
        <v>1202.73</v>
      </c>
      <c r="Y24" s="13">
        <v>1232.92</v>
      </c>
      <c r="Z24" s="13">
        <v>1233.22</v>
      </c>
      <c r="AA24" s="13">
        <v>1235.47</v>
      </c>
      <c r="AB24" s="13">
        <v>1236.3</v>
      </c>
      <c r="AC24" s="13">
        <v>1237.57</v>
      </c>
      <c r="AD24" s="13">
        <v>1237.8399999999999</v>
      </c>
      <c r="AE24" s="175">
        <v>1277.7</v>
      </c>
      <c r="AF24" s="175">
        <v>1321.89</v>
      </c>
      <c r="AG24" s="175">
        <v>1386.9</v>
      </c>
      <c r="AH24" s="175">
        <v>1442.64</v>
      </c>
      <c r="AI24" s="175">
        <v>1500.08</v>
      </c>
      <c r="AJ24" s="175">
        <v>1573.73</v>
      </c>
    </row>
    <row r="25" spans="1:36" x14ac:dyDescent="0.2">
      <c r="A25" s="38" t="s">
        <v>1659</v>
      </c>
      <c r="B25" s="11" t="s">
        <v>36</v>
      </c>
      <c r="C25" s="11"/>
      <c r="D25" s="3" t="s">
        <v>37</v>
      </c>
      <c r="E25" s="38" t="s">
        <v>1089</v>
      </c>
      <c r="F25" s="3" t="s">
        <v>1076</v>
      </c>
      <c r="G25" s="3"/>
      <c r="H25" s="1" t="s">
        <v>886</v>
      </c>
      <c r="I25" s="1">
        <v>66.38</v>
      </c>
      <c r="J25" s="1">
        <v>81</v>
      </c>
      <c r="K25" s="1">
        <v>85.71</v>
      </c>
      <c r="L25" s="173">
        <v>96.65</v>
      </c>
      <c r="M25" s="173">
        <v>104.1</v>
      </c>
      <c r="N25" s="173">
        <v>108.41</v>
      </c>
      <c r="O25" s="173">
        <v>113.29</v>
      </c>
      <c r="P25" s="173">
        <v>118.34</v>
      </c>
      <c r="Q25" s="173">
        <v>123.41</v>
      </c>
      <c r="R25" s="173">
        <v>129.07</v>
      </c>
      <c r="S25" s="173">
        <v>143.01</v>
      </c>
      <c r="T25" s="173">
        <v>149.22</v>
      </c>
      <c r="U25" s="13">
        <v>156.28</v>
      </c>
      <c r="V25" s="13">
        <v>162.03</v>
      </c>
      <c r="W25" s="13">
        <v>168.99</v>
      </c>
      <c r="X25" s="13" t="s">
        <v>886</v>
      </c>
      <c r="Y25" s="13" t="s">
        <v>886</v>
      </c>
      <c r="Z25" s="13" t="s">
        <v>886</v>
      </c>
      <c r="AA25" s="13" t="s">
        <v>886</v>
      </c>
      <c r="AB25" s="13" t="s">
        <v>886</v>
      </c>
      <c r="AC25" s="13" t="s">
        <v>886</v>
      </c>
      <c r="AD25" s="13" t="s">
        <v>886</v>
      </c>
      <c r="AE25" s="13" t="s">
        <v>886</v>
      </c>
      <c r="AF25" s="175" t="s">
        <v>886</v>
      </c>
      <c r="AG25" s="175" t="s">
        <v>886</v>
      </c>
      <c r="AH25" s="175" t="s">
        <v>886</v>
      </c>
      <c r="AI25" s="175" t="s">
        <v>886</v>
      </c>
      <c r="AJ25" s="175" t="s">
        <v>886</v>
      </c>
    </row>
    <row r="26" spans="1:36" x14ac:dyDescent="0.2">
      <c r="A26" s="38" t="s">
        <v>1295</v>
      </c>
      <c r="B26" s="11" t="s">
        <v>1144</v>
      </c>
      <c r="C26" s="11"/>
      <c r="D26" s="3" t="s">
        <v>1145</v>
      </c>
      <c r="E26" s="38" t="s">
        <v>1088</v>
      </c>
      <c r="F26" s="3" t="s">
        <v>1082</v>
      </c>
      <c r="G26" s="3"/>
      <c r="H26" s="1" t="s">
        <v>886</v>
      </c>
      <c r="I26" s="1" t="s">
        <v>886</v>
      </c>
      <c r="J26" s="1" t="s">
        <v>886</v>
      </c>
      <c r="K26" s="1" t="s">
        <v>886</v>
      </c>
      <c r="L26" s="1" t="s">
        <v>886</v>
      </c>
      <c r="M26" s="1" t="s">
        <v>886</v>
      </c>
      <c r="N26" s="1" t="s">
        <v>886</v>
      </c>
      <c r="O26" s="1" t="s">
        <v>886</v>
      </c>
      <c r="P26" s="1" t="s">
        <v>886</v>
      </c>
      <c r="Q26" s="1" t="s">
        <v>886</v>
      </c>
      <c r="R26" s="1" t="s">
        <v>886</v>
      </c>
      <c r="S26" s="1" t="s">
        <v>886</v>
      </c>
      <c r="T26" s="1" t="s">
        <v>886</v>
      </c>
      <c r="U26" s="1" t="s">
        <v>886</v>
      </c>
      <c r="V26" s="1" t="s">
        <v>886</v>
      </c>
      <c r="W26" s="1" t="s">
        <v>886</v>
      </c>
      <c r="X26" s="13">
        <v>1305.28</v>
      </c>
      <c r="Y26" s="13">
        <v>1336.5</v>
      </c>
      <c r="Z26" s="13">
        <v>1328.71</v>
      </c>
      <c r="AA26" s="13">
        <v>1329.01</v>
      </c>
      <c r="AB26" s="13">
        <v>1331.3</v>
      </c>
      <c r="AC26" s="13">
        <v>1331.44</v>
      </c>
      <c r="AD26" s="13">
        <v>1328.22</v>
      </c>
      <c r="AE26" s="175">
        <v>1380.59</v>
      </c>
      <c r="AF26" s="175">
        <v>1445.21</v>
      </c>
      <c r="AG26" s="175">
        <v>1499.12</v>
      </c>
      <c r="AH26" s="175">
        <v>1536.5</v>
      </c>
      <c r="AI26" s="175">
        <v>1595.66</v>
      </c>
      <c r="AJ26" s="175">
        <v>1655.83</v>
      </c>
    </row>
    <row r="27" spans="1:36" x14ac:dyDescent="0.2">
      <c r="A27" s="199" t="s">
        <v>1736</v>
      </c>
      <c r="B27" s="11" t="s">
        <v>38</v>
      </c>
      <c r="C27" s="11"/>
      <c r="D27" s="3" t="s">
        <v>39</v>
      </c>
      <c r="E27" s="38" t="s">
        <v>1089</v>
      </c>
      <c r="F27" s="3" t="s">
        <v>1077</v>
      </c>
      <c r="G27" s="3"/>
      <c r="H27" s="1">
        <v>435.38</v>
      </c>
      <c r="I27" s="1">
        <v>465.75</v>
      </c>
      <c r="J27" s="1">
        <v>470.25</v>
      </c>
      <c r="K27" s="1">
        <v>507</v>
      </c>
      <c r="L27" s="173">
        <v>612.63</v>
      </c>
      <c r="M27" s="173">
        <v>637.13</v>
      </c>
      <c r="N27" s="173">
        <v>694.45</v>
      </c>
      <c r="O27" s="173">
        <v>728.8</v>
      </c>
      <c r="P27" s="173">
        <v>771.38</v>
      </c>
      <c r="Q27" s="173">
        <v>847.46</v>
      </c>
      <c r="R27" s="173">
        <v>947.18</v>
      </c>
      <c r="S27" s="173">
        <v>942.75</v>
      </c>
      <c r="T27" s="173">
        <v>989.18</v>
      </c>
      <c r="U27" s="13">
        <v>1037.4100000000001</v>
      </c>
      <c r="V27" s="13">
        <v>1082.33</v>
      </c>
      <c r="W27" s="13">
        <v>1123.47</v>
      </c>
      <c r="X27" s="13" t="s">
        <v>886</v>
      </c>
      <c r="Y27" s="13" t="s">
        <v>886</v>
      </c>
      <c r="Z27" s="13" t="s">
        <v>886</v>
      </c>
      <c r="AA27" s="13" t="s">
        <v>886</v>
      </c>
      <c r="AB27" s="13" t="s">
        <v>886</v>
      </c>
      <c r="AC27" s="13" t="s">
        <v>886</v>
      </c>
      <c r="AD27" s="13" t="s">
        <v>886</v>
      </c>
      <c r="AE27" s="13" t="s">
        <v>886</v>
      </c>
      <c r="AF27" s="175" t="s">
        <v>886</v>
      </c>
      <c r="AG27" s="175" t="s">
        <v>886</v>
      </c>
      <c r="AH27" s="175" t="s">
        <v>886</v>
      </c>
      <c r="AI27" s="175" t="s">
        <v>886</v>
      </c>
      <c r="AJ27" s="175" t="s">
        <v>886</v>
      </c>
    </row>
    <row r="28" spans="1:36" x14ac:dyDescent="0.2">
      <c r="A28" s="38" t="s">
        <v>1296</v>
      </c>
      <c r="B28" s="14" t="s">
        <v>944</v>
      </c>
      <c r="C28" s="14"/>
      <c r="D28" s="15" t="s">
        <v>945</v>
      </c>
      <c r="E28" s="38" t="s">
        <v>1088</v>
      </c>
      <c r="F28" s="3" t="s">
        <v>1079</v>
      </c>
      <c r="G28" s="3"/>
      <c r="H28" s="173" t="s">
        <v>886</v>
      </c>
      <c r="I28" s="173" t="s">
        <v>886</v>
      </c>
      <c r="J28" s="173" t="s">
        <v>886</v>
      </c>
      <c r="K28" s="173" t="s">
        <v>886</v>
      </c>
      <c r="L28" s="173" t="s">
        <v>886</v>
      </c>
      <c r="M28" s="173" t="s">
        <v>886</v>
      </c>
      <c r="N28" s="173" t="s">
        <v>886</v>
      </c>
      <c r="O28" s="173" t="s">
        <v>886</v>
      </c>
      <c r="P28" s="173" t="s">
        <v>886</v>
      </c>
      <c r="Q28" s="173" t="s">
        <v>886</v>
      </c>
      <c r="R28" s="173" t="s">
        <v>886</v>
      </c>
      <c r="S28" s="78">
        <v>69.75</v>
      </c>
      <c r="T28" s="6">
        <v>68.849999999999994</v>
      </c>
      <c r="U28" s="13">
        <v>72.180000000000007</v>
      </c>
      <c r="V28" s="13">
        <v>75.599999999999994</v>
      </c>
      <c r="W28" s="13">
        <v>78.84</v>
      </c>
      <c r="X28" s="13">
        <v>81.63</v>
      </c>
      <c r="Y28" s="13">
        <v>82.44</v>
      </c>
      <c r="Z28" s="13">
        <v>82.44</v>
      </c>
      <c r="AA28" s="13">
        <v>84.09</v>
      </c>
      <c r="AB28" s="13">
        <v>85.77</v>
      </c>
      <c r="AC28" s="13">
        <v>87.48</v>
      </c>
      <c r="AD28" s="13">
        <v>89.22</v>
      </c>
      <c r="AE28" s="175">
        <v>91</v>
      </c>
      <c r="AF28" s="175">
        <v>92.81</v>
      </c>
      <c r="AG28" s="175">
        <v>95.59</v>
      </c>
      <c r="AH28" s="175">
        <v>98.45</v>
      </c>
      <c r="AI28" s="175">
        <v>100.41</v>
      </c>
      <c r="AJ28" s="175">
        <v>102.41</v>
      </c>
    </row>
    <row r="29" spans="1:36" x14ac:dyDescent="0.2">
      <c r="A29" s="38" t="s">
        <v>1297</v>
      </c>
      <c r="B29" s="11" t="s">
        <v>1178</v>
      </c>
      <c r="C29" s="11"/>
      <c r="D29" s="3" t="s">
        <v>41</v>
      </c>
      <c r="E29" s="38" t="s">
        <v>1088</v>
      </c>
      <c r="F29" s="3" t="s">
        <v>1174</v>
      </c>
      <c r="G29" s="3"/>
      <c r="H29" s="1" t="s">
        <v>886</v>
      </c>
      <c r="I29" s="1" t="s">
        <v>886</v>
      </c>
      <c r="J29" s="1">
        <v>45</v>
      </c>
      <c r="K29" s="6">
        <v>46.46</v>
      </c>
      <c r="L29" s="173">
        <v>52.51</v>
      </c>
      <c r="M29" s="173">
        <v>55.84</v>
      </c>
      <c r="N29" s="173">
        <v>61.36</v>
      </c>
      <c r="O29" s="173">
        <v>66.98</v>
      </c>
      <c r="P29" s="173">
        <v>70.260000000000005</v>
      </c>
      <c r="Q29" s="173">
        <v>78.69</v>
      </c>
      <c r="R29" s="173">
        <v>93.44</v>
      </c>
      <c r="S29" s="173">
        <v>107.17</v>
      </c>
      <c r="T29" s="173">
        <v>111.98</v>
      </c>
      <c r="U29" s="13">
        <v>117.55</v>
      </c>
      <c r="V29" s="13">
        <v>123.43</v>
      </c>
      <c r="W29" s="13">
        <v>135.28</v>
      </c>
      <c r="X29" s="13">
        <v>140.56</v>
      </c>
      <c r="Y29" s="13">
        <v>144.77000000000001</v>
      </c>
      <c r="Z29" s="13">
        <v>144.77000000000001</v>
      </c>
      <c r="AA29" s="13">
        <v>150.49</v>
      </c>
      <c r="AB29" s="13">
        <v>153.49</v>
      </c>
      <c r="AC29" s="13">
        <v>156.55000000000001</v>
      </c>
      <c r="AD29" s="13">
        <v>159.66999999999999</v>
      </c>
      <c r="AE29" s="175">
        <v>162.85</v>
      </c>
      <c r="AF29" s="175">
        <v>166.09</v>
      </c>
      <c r="AG29" s="175">
        <v>178.09</v>
      </c>
      <c r="AH29" s="175">
        <v>202.09</v>
      </c>
      <c r="AI29" s="175">
        <v>212.09</v>
      </c>
      <c r="AJ29" s="175">
        <v>227.09</v>
      </c>
    </row>
    <row r="30" spans="1:36" x14ac:dyDescent="0.2">
      <c r="A30" s="38" t="s">
        <v>886</v>
      </c>
      <c r="B30" s="5" t="s">
        <v>911</v>
      </c>
      <c r="C30" s="5"/>
      <c r="D30" s="3" t="s">
        <v>903</v>
      </c>
      <c r="E30" s="38" t="s">
        <v>1089</v>
      </c>
      <c r="F30" s="3" t="s">
        <v>1077</v>
      </c>
      <c r="G30" s="3"/>
      <c r="H30" s="1">
        <v>448.88</v>
      </c>
      <c r="I30" s="1">
        <v>0</v>
      </c>
      <c r="J30" s="1">
        <v>425.25</v>
      </c>
      <c r="K30" s="6" t="s">
        <v>886</v>
      </c>
      <c r="L30" s="173" t="s">
        <v>886</v>
      </c>
      <c r="M30" s="173" t="s">
        <v>886</v>
      </c>
      <c r="N30" s="173" t="s">
        <v>886</v>
      </c>
      <c r="O30" s="173" t="s">
        <v>886</v>
      </c>
      <c r="P30" s="173" t="s">
        <v>886</v>
      </c>
      <c r="Q30" s="173" t="s">
        <v>886</v>
      </c>
      <c r="R30" s="173" t="s">
        <v>886</v>
      </c>
      <c r="S30" s="173" t="s">
        <v>886</v>
      </c>
      <c r="T30" s="173" t="s">
        <v>886</v>
      </c>
      <c r="U30" s="13" t="s">
        <v>886</v>
      </c>
      <c r="V30" s="13" t="s">
        <v>886</v>
      </c>
      <c r="W30" s="13" t="s">
        <v>886</v>
      </c>
      <c r="X30" s="13" t="s">
        <v>886</v>
      </c>
      <c r="Y30" s="13" t="s">
        <v>886</v>
      </c>
      <c r="Z30" s="13" t="s">
        <v>886</v>
      </c>
      <c r="AA30" s="13" t="s">
        <v>886</v>
      </c>
      <c r="AB30" s="13" t="s">
        <v>886</v>
      </c>
      <c r="AC30" s="13" t="s">
        <v>886</v>
      </c>
      <c r="AD30" s="13" t="s">
        <v>886</v>
      </c>
      <c r="AE30" s="13" t="s">
        <v>886</v>
      </c>
      <c r="AF30" s="175" t="s">
        <v>886</v>
      </c>
      <c r="AG30" s="175" t="s">
        <v>886</v>
      </c>
      <c r="AH30" s="175" t="s">
        <v>886</v>
      </c>
      <c r="AI30" s="175" t="s">
        <v>886</v>
      </c>
      <c r="AJ30" s="175" t="s">
        <v>886</v>
      </c>
    </row>
    <row r="31" spans="1:36" x14ac:dyDescent="0.2">
      <c r="A31" s="38" t="s">
        <v>1298</v>
      </c>
      <c r="B31" s="14" t="s">
        <v>946</v>
      </c>
      <c r="C31" s="14"/>
      <c r="D31" s="15" t="s">
        <v>947</v>
      </c>
      <c r="E31" s="38" t="s">
        <v>1088</v>
      </c>
      <c r="F31" s="3" t="s">
        <v>1079</v>
      </c>
      <c r="G31" s="3"/>
      <c r="H31" s="173" t="s">
        <v>886</v>
      </c>
      <c r="I31" s="173" t="s">
        <v>886</v>
      </c>
      <c r="J31" s="173" t="s">
        <v>886</v>
      </c>
      <c r="K31" s="173" t="s">
        <v>886</v>
      </c>
      <c r="L31" s="173" t="s">
        <v>886</v>
      </c>
      <c r="M31" s="173" t="s">
        <v>886</v>
      </c>
      <c r="N31" s="173" t="s">
        <v>886</v>
      </c>
      <c r="O31" s="173" t="s">
        <v>886</v>
      </c>
      <c r="P31" s="173" t="s">
        <v>886</v>
      </c>
      <c r="Q31" s="173" t="s">
        <v>886</v>
      </c>
      <c r="R31" s="173" t="s">
        <v>886</v>
      </c>
      <c r="S31" s="78">
        <v>43.97</v>
      </c>
      <c r="T31" s="6">
        <v>46.16</v>
      </c>
      <c r="U31" s="13">
        <v>47.94</v>
      </c>
      <c r="V31" s="13">
        <v>50.09</v>
      </c>
      <c r="W31" s="13">
        <v>52.54</v>
      </c>
      <c r="X31" s="13">
        <v>55.11</v>
      </c>
      <c r="Y31" s="13">
        <v>55.66</v>
      </c>
      <c r="Z31" s="13">
        <v>55.66</v>
      </c>
      <c r="AA31" s="13">
        <v>55.66</v>
      </c>
      <c r="AB31" s="13">
        <v>60.66</v>
      </c>
      <c r="AC31" s="13">
        <v>60.66</v>
      </c>
      <c r="AD31" s="13">
        <v>60.66</v>
      </c>
      <c r="AE31" s="175">
        <v>61.27</v>
      </c>
      <c r="AF31" s="175">
        <v>62.49</v>
      </c>
      <c r="AG31" s="175">
        <v>64.36</v>
      </c>
      <c r="AH31" s="175">
        <v>66.28</v>
      </c>
      <c r="AI31" s="175">
        <v>67.599999999999994</v>
      </c>
      <c r="AJ31" s="175">
        <v>68.95</v>
      </c>
    </row>
    <row r="32" spans="1:36" x14ac:dyDescent="0.2">
      <c r="A32" s="38" t="s">
        <v>1660</v>
      </c>
      <c r="B32" s="11" t="s">
        <v>42</v>
      </c>
      <c r="C32" s="11"/>
      <c r="D32" s="3" t="s">
        <v>43</v>
      </c>
      <c r="E32" s="38" t="s">
        <v>1089</v>
      </c>
      <c r="F32" s="3" t="s">
        <v>1076</v>
      </c>
      <c r="G32" s="3"/>
      <c r="H32" s="1">
        <v>49.5</v>
      </c>
      <c r="I32" s="1">
        <v>9</v>
      </c>
      <c r="J32" s="1">
        <v>90</v>
      </c>
      <c r="K32" s="1">
        <v>115.56</v>
      </c>
      <c r="L32" s="173">
        <v>124.27</v>
      </c>
      <c r="M32" s="173">
        <v>122</v>
      </c>
      <c r="N32" s="173">
        <v>127.32</v>
      </c>
      <c r="O32" s="173">
        <v>132.85</v>
      </c>
      <c r="P32" s="173">
        <v>138.37</v>
      </c>
      <c r="Q32" s="173">
        <v>144.96</v>
      </c>
      <c r="R32" s="173">
        <v>159.1</v>
      </c>
      <c r="S32" s="173">
        <v>164.5</v>
      </c>
      <c r="T32" s="173">
        <v>169.25</v>
      </c>
      <c r="U32" s="13">
        <v>176.38</v>
      </c>
      <c r="V32" s="13">
        <v>184.51</v>
      </c>
      <c r="W32" s="13">
        <v>190.21</v>
      </c>
      <c r="X32" s="13" t="s">
        <v>886</v>
      </c>
      <c r="Y32" s="13" t="s">
        <v>886</v>
      </c>
      <c r="Z32" s="13" t="s">
        <v>886</v>
      </c>
      <c r="AA32" s="13" t="s">
        <v>886</v>
      </c>
      <c r="AB32" s="13" t="s">
        <v>886</v>
      </c>
      <c r="AC32" s="13" t="s">
        <v>886</v>
      </c>
      <c r="AD32" s="13" t="s">
        <v>886</v>
      </c>
      <c r="AE32" s="13" t="s">
        <v>886</v>
      </c>
      <c r="AF32" s="175" t="s">
        <v>886</v>
      </c>
      <c r="AG32" s="175" t="s">
        <v>886</v>
      </c>
      <c r="AH32" s="175" t="s">
        <v>886</v>
      </c>
      <c r="AI32" s="175" t="s">
        <v>886</v>
      </c>
      <c r="AJ32" s="175" t="s">
        <v>886</v>
      </c>
    </row>
    <row r="33" spans="1:36" x14ac:dyDescent="0.2">
      <c r="A33" s="38" t="s">
        <v>886</v>
      </c>
      <c r="B33" s="5" t="s">
        <v>912</v>
      </c>
      <c r="C33" s="5"/>
      <c r="D33" s="3" t="s">
        <v>861</v>
      </c>
      <c r="E33" s="38" t="s">
        <v>1089</v>
      </c>
      <c r="F33" s="3" t="s">
        <v>1076</v>
      </c>
      <c r="G33" s="3"/>
      <c r="H33" s="1">
        <v>79.88</v>
      </c>
      <c r="I33" s="1">
        <v>68.63</v>
      </c>
      <c r="J33" s="1">
        <v>57.38</v>
      </c>
      <c r="K33" s="1" t="s">
        <v>886</v>
      </c>
      <c r="L33" s="173" t="s">
        <v>886</v>
      </c>
      <c r="M33" s="173" t="s">
        <v>886</v>
      </c>
      <c r="N33" s="173" t="s">
        <v>886</v>
      </c>
      <c r="O33" s="173" t="s">
        <v>886</v>
      </c>
      <c r="P33" s="173" t="s">
        <v>886</v>
      </c>
      <c r="Q33" s="173" t="s">
        <v>886</v>
      </c>
      <c r="R33" s="173" t="s">
        <v>886</v>
      </c>
      <c r="S33" s="173" t="s">
        <v>886</v>
      </c>
      <c r="T33" s="173" t="s">
        <v>886</v>
      </c>
      <c r="U33" s="13" t="s">
        <v>886</v>
      </c>
      <c r="V33" s="13" t="s">
        <v>886</v>
      </c>
      <c r="W33" s="13" t="s">
        <v>886</v>
      </c>
      <c r="X33" s="13" t="s">
        <v>886</v>
      </c>
      <c r="Y33" s="13" t="s">
        <v>886</v>
      </c>
      <c r="Z33" s="13" t="s">
        <v>886</v>
      </c>
      <c r="AA33" s="13" t="s">
        <v>886</v>
      </c>
      <c r="AB33" s="13" t="s">
        <v>886</v>
      </c>
      <c r="AC33" s="13" t="s">
        <v>886</v>
      </c>
      <c r="AD33" s="13" t="s">
        <v>886</v>
      </c>
      <c r="AE33" s="13" t="s">
        <v>886</v>
      </c>
      <c r="AF33" s="175" t="s">
        <v>886</v>
      </c>
      <c r="AG33" s="175" t="s">
        <v>886</v>
      </c>
      <c r="AH33" s="175" t="s">
        <v>886</v>
      </c>
      <c r="AI33" s="175" t="s">
        <v>886</v>
      </c>
      <c r="AJ33" s="175" t="s">
        <v>886</v>
      </c>
    </row>
    <row r="34" spans="1:36" x14ac:dyDescent="0.2">
      <c r="A34" s="38" t="s">
        <v>1299</v>
      </c>
      <c r="B34" s="11" t="s">
        <v>44</v>
      </c>
      <c r="C34" s="11"/>
      <c r="D34" s="3" t="s">
        <v>45</v>
      </c>
      <c r="E34" s="38" t="s">
        <v>1088</v>
      </c>
      <c r="F34" s="3" t="s">
        <v>1080</v>
      </c>
      <c r="G34" s="3"/>
      <c r="H34" s="1">
        <v>369</v>
      </c>
      <c r="I34" s="1">
        <v>357.75</v>
      </c>
      <c r="J34" s="1">
        <v>492.75</v>
      </c>
      <c r="K34" s="1">
        <v>513.57000000000005</v>
      </c>
      <c r="L34" s="173">
        <v>542.04</v>
      </c>
      <c r="M34" s="173">
        <v>598.88</v>
      </c>
      <c r="N34" s="173">
        <v>645.16999999999996</v>
      </c>
      <c r="O34" s="173">
        <v>679.31</v>
      </c>
      <c r="P34" s="173">
        <v>731.12</v>
      </c>
      <c r="Q34" s="173">
        <v>764.08</v>
      </c>
      <c r="R34" s="173">
        <v>878.04</v>
      </c>
      <c r="S34" s="173">
        <v>944.27</v>
      </c>
      <c r="T34" s="173">
        <v>988.75</v>
      </c>
      <c r="U34" s="13">
        <v>1027</v>
      </c>
      <c r="V34" s="13">
        <v>1057.81</v>
      </c>
      <c r="W34" s="13">
        <v>1089.54</v>
      </c>
      <c r="X34" s="13">
        <v>1117.18</v>
      </c>
      <c r="Y34" s="13">
        <v>1128.5899999999999</v>
      </c>
      <c r="Z34" s="13">
        <v>1128.5899999999999</v>
      </c>
      <c r="AA34" s="13">
        <v>1128.5899999999999</v>
      </c>
      <c r="AB34" s="13">
        <v>1128.5899999999999</v>
      </c>
      <c r="AC34" s="13">
        <v>1128.5899999999999</v>
      </c>
      <c r="AD34" s="13">
        <v>1150.53</v>
      </c>
      <c r="AE34" s="175">
        <v>1196.43</v>
      </c>
      <c r="AF34" s="175">
        <v>1244.17</v>
      </c>
      <c r="AG34" s="175">
        <v>1293.81</v>
      </c>
      <c r="AH34" s="175">
        <v>1358.37</v>
      </c>
      <c r="AI34" s="175">
        <v>1412.57</v>
      </c>
      <c r="AJ34" s="175">
        <v>1483.06</v>
      </c>
    </row>
    <row r="35" spans="1:36" x14ac:dyDescent="0.2">
      <c r="A35" s="38" t="s">
        <v>1300</v>
      </c>
      <c r="B35" s="11" t="s">
        <v>46</v>
      </c>
      <c r="C35" s="11"/>
      <c r="D35" s="3" t="s">
        <v>47</v>
      </c>
      <c r="E35" s="38" t="s">
        <v>1088</v>
      </c>
      <c r="F35" s="3" t="s">
        <v>1081</v>
      </c>
      <c r="G35" s="3"/>
      <c r="H35" s="1">
        <v>597.38</v>
      </c>
      <c r="I35" s="1">
        <v>568.13</v>
      </c>
      <c r="J35" s="1">
        <v>606.38</v>
      </c>
      <c r="K35" s="1">
        <v>681.02</v>
      </c>
      <c r="L35" s="173">
        <v>716.03</v>
      </c>
      <c r="M35" s="173">
        <v>771.38</v>
      </c>
      <c r="N35" s="173">
        <v>813.16</v>
      </c>
      <c r="O35" s="173">
        <v>853.74</v>
      </c>
      <c r="P35" s="173">
        <v>891.4</v>
      </c>
      <c r="Q35" s="173">
        <v>930.68</v>
      </c>
      <c r="R35" s="173">
        <v>971.65</v>
      </c>
      <c r="S35" s="173">
        <v>986.14</v>
      </c>
      <c r="T35" s="173">
        <v>1013.84</v>
      </c>
      <c r="U35" s="13">
        <v>1033.1300000000001</v>
      </c>
      <c r="V35" s="13">
        <v>1052.78</v>
      </c>
      <c r="W35" s="13">
        <v>1072.8</v>
      </c>
      <c r="X35" s="13">
        <v>1093.2</v>
      </c>
      <c r="Y35" s="13">
        <v>1113.97</v>
      </c>
      <c r="Z35" s="13">
        <v>1113.97</v>
      </c>
      <c r="AA35" s="13">
        <v>1113.95</v>
      </c>
      <c r="AB35" s="13">
        <v>1113.8699999999999</v>
      </c>
      <c r="AC35" s="13">
        <v>1136.05</v>
      </c>
      <c r="AD35" s="13">
        <v>1158.6099999999999</v>
      </c>
      <c r="AE35" s="175">
        <v>1212.47</v>
      </c>
      <c r="AF35" s="175">
        <v>1272.46</v>
      </c>
      <c r="AG35" s="175">
        <v>1322.84</v>
      </c>
      <c r="AH35" s="175">
        <v>1388.33</v>
      </c>
      <c r="AI35" s="175">
        <v>1443.39</v>
      </c>
      <c r="AJ35" s="175">
        <v>1514.95</v>
      </c>
    </row>
    <row r="36" spans="1:36" x14ac:dyDescent="0.2">
      <c r="A36" s="38" t="s">
        <v>1301</v>
      </c>
      <c r="B36" s="11" t="s">
        <v>48</v>
      </c>
      <c r="C36" s="11"/>
      <c r="D36" s="3" t="s">
        <v>49</v>
      </c>
      <c r="E36" s="38" t="s">
        <v>1088</v>
      </c>
      <c r="F36" s="3" t="s">
        <v>1076</v>
      </c>
      <c r="G36" s="3"/>
      <c r="H36" s="1">
        <v>63</v>
      </c>
      <c r="I36" s="1">
        <v>72</v>
      </c>
      <c r="J36" s="1">
        <v>76.5</v>
      </c>
      <c r="K36" s="1">
        <v>98.35</v>
      </c>
      <c r="L36" s="173">
        <v>115.76</v>
      </c>
      <c r="M36" s="173">
        <v>118.3</v>
      </c>
      <c r="N36" s="173">
        <v>121.86</v>
      </c>
      <c r="O36" s="173">
        <v>130.9</v>
      </c>
      <c r="P36" s="173">
        <v>138.49</v>
      </c>
      <c r="Q36" s="173">
        <v>146.78</v>
      </c>
      <c r="R36" s="173">
        <v>156.52000000000001</v>
      </c>
      <c r="S36" s="173">
        <v>163.85</v>
      </c>
      <c r="T36" s="173">
        <v>171.48</v>
      </c>
      <c r="U36" s="13">
        <v>177.49</v>
      </c>
      <c r="V36" s="13">
        <v>183.46</v>
      </c>
      <c r="W36" s="13">
        <v>195.52</v>
      </c>
      <c r="X36" s="13">
        <v>203.52</v>
      </c>
      <c r="Y36" s="13">
        <v>208.56</v>
      </c>
      <c r="Z36" s="13">
        <v>210.49</v>
      </c>
      <c r="AA36" s="13">
        <v>212.36</v>
      </c>
      <c r="AB36" s="13">
        <v>212.9</v>
      </c>
      <c r="AC36" s="13">
        <v>217.65</v>
      </c>
      <c r="AD36" s="13">
        <v>223.66</v>
      </c>
      <c r="AE36" s="175">
        <v>232.44</v>
      </c>
      <c r="AF36" s="175">
        <v>240.14</v>
      </c>
      <c r="AG36" s="175">
        <v>252.97</v>
      </c>
      <c r="AH36" s="175">
        <v>265.3</v>
      </c>
      <c r="AI36" s="175">
        <v>275.48</v>
      </c>
      <c r="AJ36" s="175">
        <v>285.24</v>
      </c>
    </row>
    <row r="37" spans="1:36" x14ac:dyDescent="0.2">
      <c r="A37" s="38" t="s">
        <v>886</v>
      </c>
      <c r="B37" s="16" t="s">
        <v>913</v>
      </c>
      <c r="C37" s="16"/>
      <c r="D37" s="17" t="s">
        <v>862</v>
      </c>
      <c r="E37" s="38" t="s">
        <v>1089</v>
      </c>
      <c r="F37" s="3" t="s">
        <v>1076</v>
      </c>
      <c r="G37" s="3"/>
      <c r="H37" s="1">
        <v>91.13</v>
      </c>
      <c r="I37" s="1">
        <v>109.13</v>
      </c>
      <c r="J37" s="1">
        <v>88.88</v>
      </c>
      <c r="K37" s="1">
        <v>173</v>
      </c>
      <c r="L37" s="173">
        <v>193</v>
      </c>
      <c r="M37" s="173" t="s">
        <v>886</v>
      </c>
      <c r="N37" s="173" t="s">
        <v>886</v>
      </c>
      <c r="O37" s="173" t="s">
        <v>886</v>
      </c>
      <c r="P37" s="173" t="s">
        <v>886</v>
      </c>
      <c r="Q37" s="173" t="s">
        <v>886</v>
      </c>
      <c r="R37" s="173" t="s">
        <v>886</v>
      </c>
      <c r="S37" s="173" t="s">
        <v>886</v>
      </c>
      <c r="T37" s="173" t="s">
        <v>886</v>
      </c>
      <c r="U37" s="13" t="s">
        <v>886</v>
      </c>
      <c r="V37" s="13" t="s">
        <v>886</v>
      </c>
      <c r="W37" s="13" t="s">
        <v>886</v>
      </c>
      <c r="X37" s="13" t="s">
        <v>886</v>
      </c>
      <c r="Y37" s="13" t="s">
        <v>886</v>
      </c>
      <c r="Z37" s="13" t="s">
        <v>886</v>
      </c>
      <c r="AA37" s="13" t="s">
        <v>886</v>
      </c>
      <c r="AB37" s="13" t="s">
        <v>886</v>
      </c>
      <c r="AC37" s="13" t="s">
        <v>886</v>
      </c>
      <c r="AD37" s="13" t="s">
        <v>886</v>
      </c>
      <c r="AE37" s="13" t="s">
        <v>886</v>
      </c>
      <c r="AF37" s="175" t="s">
        <v>886</v>
      </c>
      <c r="AG37" s="175" t="s">
        <v>886</v>
      </c>
      <c r="AH37" s="175" t="s">
        <v>886</v>
      </c>
      <c r="AI37" s="175" t="s">
        <v>886</v>
      </c>
      <c r="AJ37" s="175" t="s">
        <v>886</v>
      </c>
    </row>
    <row r="38" spans="1:36" x14ac:dyDescent="0.2">
      <c r="A38" s="38" t="s">
        <v>1302</v>
      </c>
      <c r="B38" s="11" t="s">
        <v>50</v>
      </c>
      <c r="C38" s="11"/>
      <c r="D38" s="3" t="s">
        <v>51</v>
      </c>
      <c r="E38" s="38" t="s">
        <v>1088</v>
      </c>
      <c r="F38" s="3" t="s">
        <v>1082</v>
      </c>
      <c r="G38" s="3"/>
      <c r="H38" s="1" t="s">
        <v>886</v>
      </c>
      <c r="I38" s="1" t="s">
        <v>886</v>
      </c>
      <c r="J38" s="1" t="s">
        <v>886</v>
      </c>
      <c r="K38" s="1" t="s">
        <v>886</v>
      </c>
      <c r="L38" s="173" t="s">
        <v>886</v>
      </c>
      <c r="M38" s="173">
        <v>817.89</v>
      </c>
      <c r="N38" s="173">
        <v>857.15</v>
      </c>
      <c r="O38" s="173">
        <v>902.96</v>
      </c>
      <c r="P38" s="173">
        <v>943.63</v>
      </c>
      <c r="Q38" s="173">
        <v>986.09</v>
      </c>
      <c r="R38" s="173">
        <v>1073.8699999999999</v>
      </c>
      <c r="S38" s="173">
        <v>1062</v>
      </c>
      <c r="T38" s="173">
        <v>1114.03</v>
      </c>
      <c r="U38" s="13">
        <v>1153</v>
      </c>
      <c r="V38" s="13">
        <v>1198.05</v>
      </c>
      <c r="W38" s="13">
        <v>1220.8900000000001</v>
      </c>
      <c r="X38" s="13">
        <v>1244.6099999999999</v>
      </c>
      <c r="Y38" s="13">
        <v>1271.3800000000001</v>
      </c>
      <c r="Z38" s="13">
        <v>1271.3900000000001</v>
      </c>
      <c r="AA38" s="13">
        <v>1271.45</v>
      </c>
      <c r="AB38" s="13">
        <v>1271.8800000000001</v>
      </c>
      <c r="AC38" s="13">
        <v>1271.73</v>
      </c>
      <c r="AD38" s="13">
        <v>1271.49</v>
      </c>
      <c r="AE38" s="175">
        <v>1322.05</v>
      </c>
      <c r="AF38" s="175">
        <v>1387.69</v>
      </c>
      <c r="AG38" s="175">
        <v>1470.55</v>
      </c>
      <c r="AH38" s="175">
        <v>1514.31</v>
      </c>
      <c r="AI38" s="175">
        <v>1574.64</v>
      </c>
      <c r="AJ38" s="175">
        <v>1637.37</v>
      </c>
    </row>
    <row r="39" spans="1:36" x14ac:dyDescent="0.2">
      <c r="A39" s="38" t="s">
        <v>886</v>
      </c>
      <c r="B39" s="16" t="s">
        <v>1034</v>
      </c>
      <c r="C39" s="16"/>
      <c r="D39" s="17" t="s">
        <v>998</v>
      </c>
      <c r="E39" s="38" t="s">
        <v>1089</v>
      </c>
      <c r="F39" s="3" t="s">
        <v>1076</v>
      </c>
      <c r="G39" s="3"/>
      <c r="H39" s="1">
        <v>119.25</v>
      </c>
      <c r="I39" s="1">
        <v>110.25</v>
      </c>
      <c r="J39" s="1">
        <v>77.63</v>
      </c>
      <c r="K39" s="1">
        <v>63</v>
      </c>
      <c r="L39" s="173">
        <v>88</v>
      </c>
      <c r="M39" s="173" t="s">
        <v>886</v>
      </c>
      <c r="N39" s="173" t="s">
        <v>886</v>
      </c>
      <c r="O39" s="173" t="s">
        <v>886</v>
      </c>
      <c r="P39" s="173" t="s">
        <v>886</v>
      </c>
      <c r="Q39" s="173" t="s">
        <v>886</v>
      </c>
      <c r="R39" s="173" t="s">
        <v>886</v>
      </c>
      <c r="S39" s="173" t="s">
        <v>886</v>
      </c>
      <c r="T39" s="173" t="s">
        <v>886</v>
      </c>
      <c r="U39" s="13" t="s">
        <v>886</v>
      </c>
      <c r="V39" s="13" t="s">
        <v>886</v>
      </c>
      <c r="W39" s="13" t="s">
        <v>886</v>
      </c>
      <c r="X39" s="13" t="s">
        <v>886</v>
      </c>
      <c r="Y39" s="13" t="s">
        <v>886</v>
      </c>
      <c r="Z39" s="13" t="s">
        <v>886</v>
      </c>
      <c r="AA39" s="13" t="s">
        <v>886</v>
      </c>
      <c r="AB39" s="13" t="s">
        <v>886</v>
      </c>
      <c r="AC39" s="13" t="s">
        <v>886</v>
      </c>
      <c r="AD39" s="13" t="s">
        <v>886</v>
      </c>
      <c r="AE39" s="13" t="s">
        <v>886</v>
      </c>
      <c r="AF39" s="175" t="s">
        <v>886</v>
      </c>
      <c r="AG39" s="175" t="s">
        <v>886</v>
      </c>
      <c r="AH39" s="175" t="s">
        <v>886</v>
      </c>
      <c r="AI39" s="175" t="s">
        <v>886</v>
      </c>
      <c r="AJ39" s="175" t="s">
        <v>886</v>
      </c>
    </row>
    <row r="40" spans="1:36" x14ac:dyDescent="0.2">
      <c r="A40" s="38" t="s">
        <v>1303</v>
      </c>
      <c r="B40" s="11" t="s">
        <v>52</v>
      </c>
      <c r="C40" s="11"/>
      <c r="D40" s="3" t="s">
        <v>53</v>
      </c>
      <c r="E40" s="38" t="s">
        <v>1088</v>
      </c>
      <c r="F40" s="3" t="s">
        <v>1082</v>
      </c>
      <c r="G40" s="3"/>
      <c r="H40" s="173" t="s">
        <v>886</v>
      </c>
      <c r="I40" s="173" t="s">
        <v>886</v>
      </c>
      <c r="J40" s="173" t="s">
        <v>886</v>
      </c>
      <c r="K40" s="173" t="s">
        <v>886</v>
      </c>
      <c r="L40" s="173" t="s">
        <v>886</v>
      </c>
      <c r="M40" s="173">
        <v>579.52</v>
      </c>
      <c r="N40" s="173">
        <v>625.38</v>
      </c>
      <c r="O40" s="173">
        <v>662.65</v>
      </c>
      <c r="P40" s="173">
        <v>742.58</v>
      </c>
      <c r="Q40" s="173">
        <v>877.03</v>
      </c>
      <c r="R40" s="173">
        <v>990.41</v>
      </c>
      <c r="S40" s="173">
        <v>1028.3800000000001</v>
      </c>
      <c r="T40" s="173">
        <v>1079.23</v>
      </c>
      <c r="U40" s="13">
        <v>1127.02</v>
      </c>
      <c r="V40" s="13">
        <v>1175.8900000000001</v>
      </c>
      <c r="W40" s="13">
        <v>1222.29</v>
      </c>
      <c r="X40" s="13">
        <v>1268.79</v>
      </c>
      <c r="Y40" s="13">
        <v>1306.0899999999999</v>
      </c>
      <c r="Z40" s="13">
        <v>1306.0899999999999</v>
      </c>
      <c r="AA40" s="13">
        <v>1306.0899999999999</v>
      </c>
      <c r="AB40" s="13">
        <v>1306</v>
      </c>
      <c r="AC40" s="13">
        <v>1306</v>
      </c>
      <c r="AD40" s="13">
        <v>1306</v>
      </c>
      <c r="AE40" s="175">
        <v>1358.05</v>
      </c>
      <c r="AF40" s="175">
        <v>1425.75</v>
      </c>
      <c r="AG40" s="175">
        <v>1511.14</v>
      </c>
      <c r="AH40" s="175">
        <v>1556.31</v>
      </c>
      <c r="AI40" s="175">
        <v>1618.39</v>
      </c>
      <c r="AJ40" s="175">
        <v>1699.13</v>
      </c>
    </row>
    <row r="41" spans="1:36" x14ac:dyDescent="0.2">
      <c r="A41" s="38" t="s">
        <v>1661</v>
      </c>
      <c r="B41" s="11" t="s">
        <v>54</v>
      </c>
      <c r="C41" s="11"/>
      <c r="D41" s="3" t="s">
        <v>55</v>
      </c>
      <c r="E41" s="38" t="s">
        <v>1089</v>
      </c>
      <c r="F41" s="3" t="s">
        <v>1076</v>
      </c>
      <c r="G41" s="3"/>
      <c r="H41" s="1">
        <v>142.88</v>
      </c>
      <c r="I41" s="1">
        <v>91.13</v>
      </c>
      <c r="J41" s="1">
        <v>94.5</v>
      </c>
      <c r="K41" s="1">
        <v>91.67</v>
      </c>
      <c r="L41" s="173">
        <v>104.34</v>
      </c>
      <c r="M41" s="173">
        <v>110.61</v>
      </c>
      <c r="N41" s="173">
        <v>117.04</v>
      </c>
      <c r="O41" s="173">
        <v>124.66</v>
      </c>
      <c r="P41" s="173">
        <v>131.77000000000001</v>
      </c>
      <c r="Q41" s="173">
        <v>144.91999999999999</v>
      </c>
      <c r="R41" s="173">
        <v>144.91999999999999</v>
      </c>
      <c r="S41" s="173">
        <v>144.91999999999999</v>
      </c>
      <c r="T41" s="173">
        <v>149.27000000000001</v>
      </c>
      <c r="U41" s="13">
        <v>151.51</v>
      </c>
      <c r="V41" s="13">
        <v>151.51</v>
      </c>
      <c r="W41" s="13">
        <v>151.51</v>
      </c>
      <c r="X41" s="13" t="s">
        <v>886</v>
      </c>
      <c r="Y41" s="13" t="s">
        <v>886</v>
      </c>
      <c r="Z41" s="13" t="s">
        <v>886</v>
      </c>
      <c r="AA41" s="13" t="s">
        <v>886</v>
      </c>
      <c r="AB41" s="13" t="s">
        <v>886</v>
      </c>
      <c r="AC41" s="13" t="s">
        <v>886</v>
      </c>
      <c r="AD41" s="13" t="s">
        <v>886</v>
      </c>
      <c r="AE41" s="13" t="s">
        <v>886</v>
      </c>
      <c r="AF41" s="175" t="s">
        <v>886</v>
      </c>
      <c r="AG41" s="175" t="s">
        <v>886</v>
      </c>
      <c r="AH41" s="175" t="s">
        <v>886</v>
      </c>
      <c r="AI41" s="175" t="s">
        <v>886</v>
      </c>
      <c r="AJ41" s="175" t="s">
        <v>886</v>
      </c>
    </row>
    <row r="42" spans="1:36" x14ac:dyDescent="0.2">
      <c r="A42" s="38" t="s">
        <v>1304</v>
      </c>
      <c r="B42" s="11" t="s">
        <v>56</v>
      </c>
      <c r="C42" s="11"/>
      <c r="D42" s="3" t="s">
        <v>57</v>
      </c>
      <c r="E42" s="38" t="s">
        <v>1088</v>
      </c>
      <c r="F42" s="3" t="s">
        <v>1076</v>
      </c>
      <c r="G42" s="3"/>
      <c r="H42" s="1">
        <v>87.75</v>
      </c>
      <c r="I42" s="1">
        <v>45</v>
      </c>
      <c r="J42" s="1">
        <v>93.38</v>
      </c>
      <c r="K42" s="1">
        <v>132.32</v>
      </c>
      <c r="L42" s="173">
        <v>139.28</v>
      </c>
      <c r="M42" s="173">
        <v>143.66999999999999</v>
      </c>
      <c r="N42" s="173">
        <v>150.13999999999999</v>
      </c>
      <c r="O42" s="173">
        <v>161.03</v>
      </c>
      <c r="P42" s="173">
        <v>167.39</v>
      </c>
      <c r="Q42" s="173">
        <v>177.15</v>
      </c>
      <c r="R42" s="173">
        <v>186.58</v>
      </c>
      <c r="S42" s="173">
        <v>200.06</v>
      </c>
      <c r="T42" s="173">
        <v>210.4</v>
      </c>
      <c r="U42" s="13">
        <v>223.96</v>
      </c>
      <c r="V42" s="13">
        <v>232.65</v>
      </c>
      <c r="W42" s="13">
        <v>243.6</v>
      </c>
      <c r="X42" s="13">
        <v>251.14</v>
      </c>
      <c r="Y42" s="13">
        <v>257.36</v>
      </c>
      <c r="Z42" s="13">
        <v>255.08</v>
      </c>
      <c r="AA42" s="13">
        <v>269.36</v>
      </c>
      <c r="AB42" s="13">
        <v>268.81</v>
      </c>
      <c r="AC42" s="13">
        <v>270.35000000000002</v>
      </c>
      <c r="AD42" s="13">
        <v>271.5</v>
      </c>
      <c r="AE42" s="175">
        <v>277.02</v>
      </c>
      <c r="AF42" s="175">
        <v>289.52</v>
      </c>
      <c r="AG42" s="175">
        <v>300.04000000000002</v>
      </c>
      <c r="AH42" s="175">
        <v>308.29000000000002</v>
      </c>
      <c r="AI42" s="175">
        <v>327.49</v>
      </c>
      <c r="AJ42" s="175">
        <v>335.84</v>
      </c>
    </row>
    <row r="43" spans="1:36" x14ac:dyDescent="0.2">
      <c r="A43" s="38" t="s">
        <v>1305</v>
      </c>
      <c r="B43" s="11" t="s">
        <v>58</v>
      </c>
      <c r="C43" s="11"/>
      <c r="D43" s="3" t="s">
        <v>59</v>
      </c>
      <c r="E43" s="38" t="s">
        <v>1088</v>
      </c>
      <c r="F43" s="3" t="s">
        <v>1081</v>
      </c>
      <c r="G43" s="3"/>
      <c r="H43" s="1">
        <v>537.75</v>
      </c>
      <c r="I43" s="1">
        <v>590.63</v>
      </c>
      <c r="J43" s="1">
        <v>618.75</v>
      </c>
      <c r="K43" s="1">
        <v>664.65</v>
      </c>
      <c r="L43" s="173">
        <v>705.88</v>
      </c>
      <c r="M43" s="173">
        <v>764.97</v>
      </c>
      <c r="N43" s="173">
        <v>799.39</v>
      </c>
      <c r="O43" s="173">
        <v>835.36</v>
      </c>
      <c r="P43" s="173">
        <v>886.06</v>
      </c>
      <c r="Q43" s="173">
        <v>929.33</v>
      </c>
      <c r="R43" s="173">
        <v>986.71</v>
      </c>
      <c r="S43" s="173">
        <v>1020.84</v>
      </c>
      <c r="T43" s="173">
        <v>1065.8800000000001</v>
      </c>
      <c r="U43" s="13">
        <v>1118.26</v>
      </c>
      <c r="V43" s="13">
        <v>1157.26</v>
      </c>
      <c r="W43" s="13">
        <v>1157.53</v>
      </c>
      <c r="X43" s="13">
        <v>1202.51</v>
      </c>
      <c r="Y43" s="13">
        <v>1217.3800000000001</v>
      </c>
      <c r="Z43" s="13">
        <v>1217.23</v>
      </c>
      <c r="AA43" s="13">
        <v>1217.21</v>
      </c>
      <c r="AB43" s="13">
        <v>1257.52</v>
      </c>
      <c r="AC43" s="13">
        <v>1281.83</v>
      </c>
      <c r="AD43" s="13">
        <v>1281.8399999999999</v>
      </c>
      <c r="AE43" s="175">
        <v>1326.44</v>
      </c>
      <c r="AF43" s="175">
        <v>1389.9</v>
      </c>
      <c r="AG43" s="175">
        <v>1458.99</v>
      </c>
      <c r="AH43" s="175">
        <v>1491.78</v>
      </c>
      <c r="AI43" s="175">
        <v>1521.71</v>
      </c>
      <c r="AJ43" s="175">
        <v>1579.37</v>
      </c>
    </row>
    <row r="44" spans="1:36" x14ac:dyDescent="0.2">
      <c r="A44" s="38" t="s">
        <v>886</v>
      </c>
      <c r="B44" s="5" t="s">
        <v>914</v>
      </c>
      <c r="C44" s="5"/>
      <c r="D44" s="3" t="s">
        <v>863</v>
      </c>
      <c r="E44" s="38" t="s">
        <v>1089</v>
      </c>
      <c r="F44" s="3" t="s">
        <v>1076</v>
      </c>
      <c r="G44" s="3"/>
      <c r="H44" s="1">
        <v>77.63</v>
      </c>
      <c r="I44" s="1">
        <v>99</v>
      </c>
      <c r="J44" s="1">
        <v>106.88</v>
      </c>
      <c r="K44" s="1" t="s">
        <v>886</v>
      </c>
      <c r="L44" s="173" t="s">
        <v>886</v>
      </c>
      <c r="M44" s="173" t="s">
        <v>886</v>
      </c>
      <c r="N44" s="173" t="s">
        <v>886</v>
      </c>
      <c r="O44" s="173" t="s">
        <v>886</v>
      </c>
      <c r="P44" s="173" t="s">
        <v>886</v>
      </c>
      <c r="Q44" s="173" t="s">
        <v>886</v>
      </c>
      <c r="R44" s="173" t="s">
        <v>886</v>
      </c>
      <c r="S44" s="173" t="s">
        <v>886</v>
      </c>
      <c r="T44" s="173" t="s">
        <v>886</v>
      </c>
      <c r="U44" s="13" t="s">
        <v>886</v>
      </c>
      <c r="V44" s="13" t="s">
        <v>886</v>
      </c>
      <c r="W44" s="13" t="s">
        <v>886</v>
      </c>
      <c r="X44" s="13" t="s">
        <v>886</v>
      </c>
      <c r="Y44" s="13" t="s">
        <v>886</v>
      </c>
      <c r="Z44" s="13" t="s">
        <v>886</v>
      </c>
      <c r="AA44" s="13" t="s">
        <v>886</v>
      </c>
      <c r="AB44" s="13" t="s">
        <v>886</v>
      </c>
      <c r="AC44" s="13" t="s">
        <v>886</v>
      </c>
      <c r="AD44" s="13" t="s">
        <v>886</v>
      </c>
      <c r="AE44" s="13" t="s">
        <v>886</v>
      </c>
      <c r="AF44" s="175" t="s">
        <v>886</v>
      </c>
      <c r="AG44" s="175" t="s">
        <v>886</v>
      </c>
      <c r="AH44" s="175" t="s">
        <v>886</v>
      </c>
      <c r="AI44" s="175" t="s">
        <v>886</v>
      </c>
      <c r="AJ44" s="175" t="s">
        <v>886</v>
      </c>
    </row>
    <row r="45" spans="1:36" x14ac:dyDescent="0.2">
      <c r="A45" s="199" t="s">
        <v>1731</v>
      </c>
      <c r="B45" s="126" t="s">
        <v>60</v>
      </c>
      <c r="C45" s="126"/>
      <c r="D45" s="123" t="s">
        <v>61</v>
      </c>
      <c r="E45" s="38" t="s">
        <v>1088</v>
      </c>
      <c r="F45" s="3" t="s">
        <v>1076</v>
      </c>
      <c r="G45" s="3"/>
      <c r="H45" s="1">
        <v>74</v>
      </c>
      <c r="I45" s="1">
        <v>80</v>
      </c>
      <c r="J45" s="1">
        <v>82</v>
      </c>
      <c r="K45" s="1">
        <v>92</v>
      </c>
      <c r="L45" s="173">
        <v>100</v>
      </c>
      <c r="M45" s="173">
        <v>104</v>
      </c>
      <c r="N45" s="173">
        <v>107</v>
      </c>
      <c r="O45" s="173">
        <v>110</v>
      </c>
      <c r="P45" s="173">
        <v>116</v>
      </c>
      <c r="Q45" s="173">
        <v>130</v>
      </c>
      <c r="R45" s="173">
        <v>140</v>
      </c>
      <c r="S45" s="173">
        <v>154</v>
      </c>
      <c r="T45" s="173">
        <v>159</v>
      </c>
      <c r="U45" s="13">
        <v>167</v>
      </c>
      <c r="V45" s="13">
        <v>175</v>
      </c>
      <c r="W45" s="13">
        <v>180</v>
      </c>
      <c r="X45" s="13">
        <v>180</v>
      </c>
      <c r="Y45" s="13">
        <v>182</v>
      </c>
      <c r="Z45" s="13">
        <v>182</v>
      </c>
      <c r="AA45" s="175">
        <v>183</v>
      </c>
      <c r="AB45" s="175">
        <v>186</v>
      </c>
      <c r="AC45" s="175">
        <v>186</v>
      </c>
      <c r="AD45" s="175">
        <v>187</v>
      </c>
      <c r="AE45" s="175">
        <v>199</v>
      </c>
      <c r="AF45" s="175">
        <v>231</v>
      </c>
      <c r="AG45" s="175">
        <v>242</v>
      </c>
      <c r="AH45" s="175">
        <v>245.77</v>
      </c>
      <c r="AI45" s="175">
        <v>253.05</v>
      </c>
      <c r="AJ45" s="175">
        <v>258.26</v>
      </c>
    </row>
    <row r="46" spans="1:36" x14ac:dyDescent="0.2">
      <c r="A46" s="38" t="s">
        <v>886</v>
      </c>
      <c r="B46" s="16" t="s">
        <v>1022</v>
      </c>
      <c r="C46" s="16"/>
      <c r="D46" s="17" t="s">
        <v>988</v>
      </c>
      <c r="E46" s="38" t="s">
        <v>1089</v>
      </c>
      <c r="F46" s="3" t="s">
        <v>1076</v>
      </c>
      <c r="G46" s="3"/>
      <c r="H46" s="1">
        <v>72</v>
      </c>
      <c r="I46" s="1">
        <v>70.88</v>
      </c>
      <c r="J46" s="1">
        <v>70.88</v>
      </c>
      <c r="K46" s="1">
        <v>69</v>
      </c>
      <c r="L46" s="173" t="s">
        <v>886</v>
      </c>
      <c r="M46" s="173" t="s">
        <v>886</v>
      </c>
      <c r="N46" s="173" t="s">
        <v>886</v>
      </c>
      <c r="O46" s="173" t="s">
        <v>886</v>
      </c>
      <c r="P46" s="173" t="s">
        <v>886</v>
      </c>
      <c r="Q46" s="173" t="s">
        <v>886</v>
      </c>
      <c r="R46" s="173" t="s">
        <v>886</v>
      </c>
      <c r="S46" s="173" t="s">
        <v>886</v>
      </c>
      <c r="T46" s="173" t="s">
        <v>886</v>
      </c>
      <c r="U46" s="13" t="s">
        <v>886</v>
      </c>
      <c r="V46" s="13" t="s">
        <v>886</v>
      </c>
      <c r="W46" s="13" t="s">
        <v>886</v>
      </c>
      <c r="X46" s="13" t="s">
        <v>886</v>
      </c>
      <c r="Y46" s="13" t="s">
        <v>886</v>
      </c>
      <c r="Z46" s="13" t="s">
        <v>886</v>
      </c>
      <c r="AA46" s="13" t="s">
        <v>886</v>
      </c>
      <c r="AB46" s="13" t="s">
        <v>886</v>
      </c>
      <c r="AC46" s="13" t="s">
        <v>886</v>
      </c>
      <c r="AD46" s="13" t="s">
        <v>886</v>
      </c>
      <c r="AE46" s="13" t="s">
        <v>886</v>
      </c>
      <c r="AF46" s="175" t="s">
        <v>886</v>
      </c>
      <c r="AG46" s="175" t="s">
        <v>886</v>
      </c>
      <c r="AH46" s="175" t="s">
        <v>886</v>
      </c>
      <c r="AI46" s="175" t="s">
        <v>886</v>
      </c>
      <c r="AJ46" s="175" t="s">
        <v>886</v>
      </c>
    </row>
    <row r="47" spans="1:36" x14ac:dyDescent="0.2">
      <c r="A47" s="199" t="s">
        <v>1743</v>
      </c>
      <c r="B47" s="11" t="s">
        <v>62</v>
      </c>
      <c r="C47" s="11"/>
      <c r="D47" s="3" t="s">
        <v>63</v>
      </c>
      <c r="E47" s="38" t="s">
        <v>1089</v>
      </c>
      <c r="F47" s="3" t="s">
        <v>1082</v>
      </c>
      <c r="G47" s="3"/>
      <c r="H47" s="173" t="s">
        <v>886</v>
      </c>
      <c r="I47" s="173" t="s">
        <v>886</v>
      </c>
      <c r="J47" s="173" t="s">
        <v>886</v>
      </c>
      <c r="K47" s="1" t="s">
        <v>886</v>
      </c>
      <c r="L47" s="173">
        <v>548.79999999999995</v>
      </c>
      <c r="M47" s="173">
        <v>631.99</v>
      </c>
      <c r="N47" s="173">
        <v>660.43</v>
      </c>
      <c r="O47" s="173">
        <v>679.91</v>
      </c>
      <c r="P47" s="173">
        <v>747.68</v>
      </c>
      <c r="Q47" s="173">
        <v>859.05</v>
      </c>
      <c r="R47" s="173">
        <v>985.91</v>
      </c>
      <c r="S47" s="173">
        <v>1004.59</v>
      </c>
      <c r="T47" s="173">
        <v>1049.3399999999999</v>
      </c>
      <c r="U47" s="13">
        <v>1085.46</v>
      </c>
      <c r="V47" s="13">
        <v>1120.6300000000001</v>
      </c>
      <c r="W47" s="13">
        <v>1175.94</v>
      </c>
      <c r="X47" s="13">
        <v>1222.29</v>
      </c>
      <c r="Y47" s="13">
        <v>1258.29</v>
      </c>
      <c r="Z47" s="13">
        <v>1258.29</v>
      </c>
      <c r="AA47" s="13">
        <v>1258.29</v>
      </c>
      <c r="AB47" s="13">
        <v>1249.83</v>
      </c>
      <c r="AC47" s="13">
        <v>1244.97</v>
      </c>
      <c r="AD47" s="13">
        <v>1243.71</v>
      </c>
      <c r="AE47" s="175">
        <v>1293.3</v>
      </c>
      <c r="AF47" s="175">
        <v>1357.65</v>
      </c>
      <c r="AG47" s="175">
        <v>1438.92</v>
      </c>
      <c r="AH47" s="175" t="s">
        <v>886</v>
      </c>
      <c r="AI47" s="175" t="s">
        <v>886</v>
      </c>
      <c r="AJ47" s="175" t="s">
        <v>886</v>
      </c>
    </row>
    <row r="48" spans="1:36" x14ac:dyDescent="0.2">
      <c r="A48" s="38" t="s">
        <v>1306</v>
      </c>
      <c r="B48" s="126" t="s">
        <v>1258</v>
      </c>
      <c r="C48" s="126"/>
      <c r="D48" s="123" t="s">
        <v>1259</v>
      </c>
      <c r="E48" s="38" t="s">
        <v>1088</v>
      </c>
      <c r="F48" s="123" t="s">
        <v>1082</v>
      </c>
      <c r="G48" s="3"/>
      <c r="H48" s="38" t="s">
        <v>886</v>
      </c>
      <c r="I48" s="38" t="s">
        <v>886</v>
      </c>
      <c r="J48" s="38" t="s">
        <v>886</v>
      </c>
      <c r="K48" s="134" t="s">
        <v>886</v>
      </c>
      <c r="L48" s="38" t="s">
        <v>886</v>
      </c>
      <c r="M48" s="38" t="s">
        <v>886</v>
      </c>
      <c r="N48" s="38" t="s">
        <v>886</v>
      </c>
      <c r="O48" s="38" t="s">
        <v>886</v>
      </c>
      <c r="P48" s="38" t="s">
        <v>886</v>
      </c>
      <c r="Q48" s="38" t="s">
        <v>886</v>
      </c>
      <c r="R48" s="38" t="s">
        <v>886</v>
      </c>
      <c r="S48" s="38" t="s">
        <v>886</v>
      </c>
      <c r="T48" s="173" t="s">
        <v>886</v>
      </c>
      <c r="U48" s="13" t="s">
        <v>886</v>
      </c>
      <c r="V48" s="13" t="s">
        <v>886</v>
      </c>
      <c r="W48" s="13" t="s">
        <v>886</v>
      </c>
      <c r="X48" s="13" t="s">
        <v>886</v>
      </c>
      <c r="Y48" s="13" t="s">
        <v>886</v>
      </c>
      <c r="Z48" s="13" t="s">
        <v>886</v>
      </c>
      <c r="AA48" s="13" t="s">
        <v>886</v>
      </c>
      <c r="AB48" s="13" t="s">
        <v>886</v>
      </c>
      <c r="AC48" s="13" t="s">
        <v>886</v>
      </c>
      <c r="AD48" s="13" t="s">
        <v>886</v>
      </c>
      <c r="AE48" s="175" t="s">
        <v>886</v>
      </c>
      <c r="AF48" s="175" t="s">
        <v>886</v>
      </c>
      <c r="AG48" s="175" t="s">
        <v>886</v>
      </c>
      <c r="AH48" s="175">
        <v>1482.36</v>
      </c>
      <c r="AI48" s="175">
        <v>1524.83</v>
      </c>
      <c r="AJ48" s="175">
        <v>1548.65</v>
      </c>
    </row>
    <row r="49" spans="1:36" x14ac:dyDescent="0.2">
      <c r="A49" s="38" t="s">
        <v>886</v>
      </c>
      <c r="B49" s="16" t="s">
        <v>1049</v>
      </c>
      <c r="C49" s="16"/>
      <c r="D49" s="17" t="s">
        <v>999</v>
      </c>
      <c r="E49" s="38" t="s">
        <v>1089</v>
      </c>
      <c r="F49" s="3" t="s">
        <v>1076</v>
      </c>
      <c r="G49" s="3"/>
      <c r="H49" s="1">
        <v>70.88</v>
      </c>
      <c r="I49" s="1">
        <v>67.5</v>
      </c>
      <c r="J49" s="1">
        <v>51.75</v>
      </c>
      <c r="K49" s="1">
        <v>34</v>
      </c>
      <c r="L49" s="173">
        <v>35</v>
      </c>
      <c r="M49" s="173" t="s">
        <v>886</v>
      </c>
      <c r="N49" s="173" t="s">
        <v>886</v>
      </c>
      <c r="O49" s="173" t="s">
        <v>886</v>
      </c>
      <c r="P49" s="173" t="s">
        <v>886</v>
      </c>
      <c r="Q49" s="173" t="s">
        <v>886</v>
      </c>
      <c r="R49" s="173" t="s">
        <v>886</v>
      </c>
      <c r="S49" s="173" t="s">
        <v>886</v>
      </c>
      <c r="T49" s="173" t="s">
        <v>886</v>
      </c>
      <c r="U49" s="13" t="s">
        <v>886</v>
      </c>
      <c r="V49" s="13" t="s">
        <v>886</v>
      </c>
      <c r="W49" s="13" t="s">
        <v>886</v>
      </c>
      <c r="X49" s="13" t="s">
        <v>886</v>
      </c>
      <c r="Y49" s="13" t="s">
        <v>886</v>
      </c>
      <c r="Z49" s="13" t="s">
        <v>886</v>
      </c>
      <c r="AA49" s="13" t="s">
        <v>886</v>
      </c>
      <c r="AB49" s="13" t="s">
        <v>886</v>
      </c>
      <c r="AC49" s="13" t="s">
        <v>886</v>
      </c>
      <c r="AD49" s="13" t="s">
        <v>886</v>
      </c>
      <c r="AE49" s="13" t="s">
        <v>886</v>
      </c>
      <c r="AF49" s="175" t="s">
        <v>886</v>
      </c>
      <c r="AG49" s="175" t="s">
        <v>886</v>
      </c>
      <c r="AH49" s="175" t="s">
        <v>886</v>
      </c>
      <c r="AI49" s="175" t="s">
        <v>886</v>
      </c>
      <c r="AJ49" s="175" t="s">
        <v>886</v>
      </c>
    </row>
    <row r="50" spans="1:36" x14ac:dyDescent="0.2">
      <c r="A50" s="38" t="s">
        <v>1307</v>
      </c>
      <c r="B50" s="11" t="s">
        <v>64</v>
      </c>
      <c r="C50" s="11"/>
      <c r="D50" s="3" t="s">
        <v>65</v>
      </c>
      <c r="E50" s="38" t="s">
        <v>1088</v>
      </c>
      <c r="F50" s="3" t="s">
        <v>1082</v>
      </c>
      <c r="G50" s="3"/>
      <c r="H50" s="173" t="s">
        <v>886</v>
      </c>
      <c r="I50" s="173" t="s">
        <v>886</v>
      </c>
      <c r="J50" s="173" t="s">
        <v>886</v>
      </c>
      <c r="K50" s="173" t="s">
        <v>886</v>
      </c>
      <c r="L50" s="173" t="s">
        <v>886</v>
      </c>
      <c r="M50" s="173">
        <v>619.53</v>
      </c>
      <c r="N50" s="173">
        <v>654.92999999999995</v>
      </c>
      <c r="O50" s="173">
        <v>676.15</v>
      </c>
      <c r="P50" s="173">
        <v>734.23</v>
      </c>
      <c r="Q50" s="173">
        <v>796.42</v>
      </c>
      <c r="R50" s="173">
        <v>857.15</v>
      </c>
      <c r="S50" s="173">
        <v>883.27</v>
      </c>
      <c r="T50" s="173">
        <v>926.76</v>
      </c>
      <c r="U50" s="13">
        <v>973.39</v>
      </c>
      <c r="V50" s="13">
        <v>1020.27</v>
      </c>
      <c r="W50" s="13">
        <v>1070.79</v>
      </c>
      <c r="X50" s="13">
        <v>1122.6099999999999</v>
      </c>
      <c r="Y50" s="13">
        <v>1155.04</v>
      </c>
      <c r="Z50" s="13">
        <v>1155.76</v>
      </c>
      <c r="AA50" s="13">
        <v>1157.6500000000001</v>
      </c>
      <c r="AB50" s="13">
        <v>1158.2</v>
      </c>
      <c r="AC50" s="13">
        <v>1158.68</v>
      </c>
      <c r="AD50" s="13">
        <v>1159.0999999999999</v>
      </c>
      <c r="AE50" s="175">
        <v>1205.1400000000001</v>
      </c>
      <c r="AF50" s="175">
        <v>1265.22</v>
      </c>
      <c r="AG50" s="175">
        <v>1337.8</v>
      </c>
      <c r="AH50" s="175">
        <v>1377</v>
      </c>
      <c r="AI50" s="175">
        <v>1432.15</v>
      </c>
      <c r="AJ50" s="175">
        <v>1481.34</v>
      </c>
    </row>
    <row r="51" spans="1:36" x14ac:dyDescent="0.2">
      <c r="A51" s="38" t="s">
        <v>1308</v>
      </c>
      <c r="B51" s="11" t="s">
        <v>66</v>
      </c>
      <c r="C51" s="11"/>
      <c r="D51" s="3" t="s">
        <v>67</v>
      </c>
      <c r="E51" s="38" t="s">
        <v>1088</v>
      </c>
      <c r="F51" s="3" t="s">
        <v>1081</v>
      </c>
      <c r="G51" s="3"/>
      <c r="H51" s="1">
        <v>454.5</v>
      </c>
      <c r="I51" s="1">
        <v>498.38</v>
      </c>
      <c r="J51" s="1">
        <v>527.63</v>
      </c>
      <c r="K51" s="1">
        <v>581.62</v>
      </c>
      <c r="L51" s="173">
        <v>639.83000000000004</v>
      </c>
      <c r="M51" s="173">
        <v>685.74</v>
      </c>
      <c r="N51" s="173">
        <v>729.02</v>
      </c>
      <c r="O51" s="173">
        <v>750.04</v>
      </c>
      <c r="P51" s="173">
        <v>794.29</v>
      </c>
      <c r="Q51" s="173">
        <v>825.5</v>
      </c>
      <c r="R51" s="173">
        <v>889.06</v>
      </c>
      <c r="S51" s="173">
        <v>917.4</v>
      </c>
      <c r="T51" s="173">
        <v>954</v>
      </c>
      <c r="U51" s="13">
        <v>992.46</v>
      </c>
      <c r="V51" s="13">
        <v>1040.29</v>
      </c>
      <c r="W51" s="13">
        <v>1063.44</v>
      </c>
      <c r="X51" s="13">
        <v>1090</v>
      </c>
      <c r="Y51" s="13">
        <v>1100</v>
      </c>
      <c r="Z51" s="13">
        <v>1100.01</v>
      </c>
      <c r="AA51" s="13">
        <v>1100.28</v>
      </c>
      <c r="AB51" s="13">
        <v>1124.6199999999999</v>
      </c>
      <c r="AC51" s="13">
        <v>1143.43</v>
      </c>
      <c r="AD51" s="13">
        <v>1161.82</v>
      </c>
      <c r="AE51" s="175">
        <v>1208.6199999999999</v>
      </c>
      <c r="AF51" s="175">
        <v>1270.42</v>
      </c>
      <c r="AG51" s="175">
        <v>1347.25</v>
      </c>
      <c r="AH51" s="175">
        <v>1388.57</v>
      </c>
      <c r="AI51" s="175">
        <v>1445.48</v>
      </c>
      <c r="AJ51" s="175">
        <v>1517.73</v>
      </c>
    </row>
    <row r="52" spans="1:36" x14ac:dyDescent="0.2">
      <c r="A52" s="38" t="s">
        <v>1309</v>
      </c>
      <c r="B52" s="11" t="s">
        <v>68</v>
      </c>
      <c r="C52" s="11"/>
      <c r="D52" s="3" t="s">
        <v>69</v>
      </c>
      <c r="E52" s="38" t="s">
        <v>1088</v>
      </c>
      <c r="F52" s="3" t="s">
        <v>1076</v>
      </c>
      <c r="G52" s="3"/>
      <c r="H52" s="1">
        <v>94.5</v>
      </c>
      <c r="I52" s="1">
        <v>90</v>
      </c>
      <c r="J52" s="1">
        <v>90</v>
      </c>
      <c r="K52" s="1">
        <v>96.28</v>
      </c>
      <c r="L52" s="173">
        <v>98.98</v>
      </c>
      <c r="M52" s="173">
        <v>110.62</v>
      </c>
      <c r="N52" s="173">
        <v>114.55</v>
      </c>
      <c r="O52" s="173">
        <v>122.47</v>
      </c>
      <c r="P52" s="173">
        <v>127.13</v>
      </c>
      <c r="Q52" s="173">
        <v>137.38999999999999</v>
      </c>
      <c r="R52" s="173">
        <v>145.96</v>
      </c>
      <c r="S52" s="173">
        <v>154.49</v>
      </c>
      <c r="T52" s="173">
        <v>162.52000000000001</v>
      </c>
      <c r="U52" s="13">
        <v>170.81</v>
      </c>
      <c r="V52" s="13">
        <v>177.86</v>
      </c>
      <c r="W52" s="13">
        <v>185.8</v>
      </c>
      <c r="X52" s="13">
        <v>189.81</v>
      </c>
      <c r="Y52" s="13">
        <v>194.41</v>
      </c>
      <c r="Z52" s="13">
        <v>194.77</v>
      </c>
      <c r="AA52" s="13">
        <v>195.21</v>
      </c>
      <c r="AB52" s="13">
        <v>194.62</v>
      </c>
      <c r="AC52" s="13">
        <v>193.7</v>
      </c>
      <c r="AD52" s="13">
        <v>193.92</v>
      </c>
      <c r="AE52" s="175">
        <v>200.45</v>
      </c>
      <c r="AF52" s="175">
        <v>207.34</v>
      </c>
      <c r="AG52" s="175">
        <v>214.17</v>
      </c>
      <c r="AH52" s="175">
        <v>221.85</v>
      </c>
      <c r="AI52" s="175">
        <v>229.94</v>
      </c>
      <c r="AJ52" s="175">
        <v>231.57</v>
      </c>
    </row>
    <row r="53" spans="1:36" x14ac:dyDescent="0.2">
      <c r="A53" s="38" t="s">
        <v>1310</v>
      </c>
      <c r="B53" s="11" t="s">
        <v>70</v>
      </c>
      <c r="C53" s="11"/>
      <c r="D53" s="3" t="s">
        <v>71</v>
      </c>
      <c r="E53" s="38" t="s">
        <v>1088</v>
      </c>
      <c r="F53" s="3" t="s">
        <v>1076</v>
      </c>
      <c r="G53" s="3"/>
      <c r="H53" s="1">
        <v>52.88</v>
      </c>
      <c r="I53" s="1">
        <v>54</v>
      </c>
      <c r="J53" s="1">
        <v>57.38</v>
      </c>
      <c r="K53" s="1">
        <v>66.5</v>
      </c>
      <c r="L53" s="173">
        <v>69</v>
      </c>
      <c r="M53" s="173">
        <v>70.86</v>
      </c>
      <c r="N53" s="173">
        <v>73.680000000000007</v>
      </c>
      <c r="O53" s="173">
        <v>77.45</v>
      </c>
      <c r="P53" s="173">
        <v>80.599999999999994</v>
      </c>
      <c r="Q53" s="173">
        <v>85.31</v>
      </c>
      <c r="R53" s="173">
        <v>89.19</v>
      </c>
      <c r="S53" s="173">
        <v>96.7</v>
      </c>
      <c r="T53" s="173">
        <v>100.19</v>
      </c>
      <c r="U53" s="13">
        <v>105.51</v>
      </c>
      <c r="V53" s="13">
        <v>109.57</v>
      </c>
      <c r="W53" s="13">
        <v>114.13</v>
      </c>
      <c r="X53" s="13">
        <v>120.04</v>
      </c>
      <c r="Y53" s="13">
        <v>121.42</v>
      </c>
      <c r="Z53" s="13">
        <v>119.19</v>
      </c>
      <c r="AA53" s="13">
        <v>121.73</v>
      </c>
      <c r="AB53" s="13">
        <v>138.94</v>
      </c>
      <c r="AC53" s="13">
        <v>145.35</v>
      </c>
      <c r="AD53" s="13">
        <v>146.02000000000001</v>
      </c>
      <c r="AE53" s="175">
        <v>155.07</v>
      </c>
      <c r="AF53" s="175">
        <v>164.39</v>
      </c>
      <c r="AG53" s="175">
        <v>174.01</v>
      </c>
      <c r="AH53" s="175">
        <v>182.84</v>
      </c>
      <c r="AI53" s="175">
        <v>192.22</v>
      </c>
      <c r="AJ53" s="175">
        <v>197.65</v>
      </c>
    </row>
    <row r="54" spans="1:36" x14ac:dyDescent="0.2">
      <c r="A54" s="38" t="s">
        <v>1311</v>
      </c>
      <c r="B54" s="11" t="s">
        <v>72</v>
      </c>
      <c r="C54" s="11"/>
      <c r="D54" s="3" t="s">
        <v>73</v>
      </c>
      <c r="E54" s="38" t="s">
        <v>1088</v>
      </c>
      <c r="F54" s="3" t="s">
        <v>1080</v>
      </c>
      <c r="G54" s="3"/>
      <c r="H54" s="1">
        <v>452.25</v>
      </c>
      <c r="I54" s="1">
        <v>333</v>
      </c>
      <c r="J54" s="1">
        <v>398.25</v>
      </c>
      <c r="K54" s="1">
        <v>385.15</v>
      </c>
      <c r="L54" s="173">
        <v>471.94</v>
      </c>
      <c r="M54" s="173">
        <v>492.61</v>
      </c>
      <c r="N54" s="173">
        <v>573.45000000000005</v>
      </c>
      <c r="O54" s="173">
        <v>616.83000000000004</v>
      </c>
      <c r="P54" s="173">
        <v>648.61</v>
      </c>
      <c r="Q54" s="173">
        <v>703.96</v>
      </c>
      <c r="R54" s="173">
        <v>850.65</v>
      </c>
      <c r="S54" s="173">
        <v>899.83</v>
      </c>
      <c r="T54" s="173">
        <v>929.52</v>
      </c>
      <c r="U54" s="13">
        <v>950.13</v>
      </c>
      <c r="V54" s="13">
        <v>995.58</v>
      </c>
      <c r="W54" s="13">
        <v>1033.1099999999999</v>
      </c>
      <c r="X54" s="13">
        <v>1058.94</v>
      </c>
      <c r="Y54" s="13">
        <v>1058.94</v>
      </c>
      <c r="Z54" s="13">
        <v>1058.94</v>
      </c>
      <c r="AA54" s="13">
        <v>1058.94</v>
      </c>
      <c r="AB54" s="13">
        <v>1058.94</v>
      </c>
      <c r="AC54" s="13">
        <v>1058.94</v>
      </c>
      <c r="AD54" s="13">
        <v>1058.94</v>
      </c>
      <c r="AE54" s="175">
        <v>1101.24</v>
      </c>
      <c r="AF54" s="175">
        <v>1145.1600000000001</v>
      </c>
      <c r="AG54" s="175">
        <v>1202.31</v>
      </c>
      <c r="AH54" s="175">
        <v>1262.3399999999999</v>
      </c>
      <c r="AI54" s="175">
        <v>1312.74</v>
      </c>
      <c r="AJ54" s="175">
        <v>1378.26</v>
      </c>
    </row>
    <row r="55" spans="1:36" x14ac:dyDescent="0.2">
      <c r="A55" s="38" t="s">
        <v>1312</v>
      </c>
      <c r="B55" s="11" t="s">
        <v>74</v>
      </c>
      <c r="C55" s="11"/>
      <c r="D55" s="3" t="s">
        <v>75</v>
      </c>
      <c r="E55" s="38" t="s">
        <v>1088</v>
      </c>
      <c r="F55" s="3" t="s">
        <v>1076</v>
      </c>
      <c r="G55" s="3"/>
      <c r="H55" s="1">
        <v>69.75</v>
      </c>
      <c r="I55" s="1">
        <v>65.25</v>
      </c>
      <c r="J55" s="1">
        <v>65.25</v>
      </c>
      <c r="K55" s="1">
        <v>76.59</v>
      </c>
      <c r="L55" s="173">
        <v>91.18</v>
      </c>
      <c r="M55" s="173">
        <v>95.41</v>
      </c>
      <c r="N55" s="173">
        <v>98.59</v>
      </c>
      <c r="O55" s="173">
        <v>103.83</v>
      </c>
      <c r="P55" s="173">
        <v>117.15</v>
      </c>
      <c r="Q55" s="173">
        <v>128.5</v>
      </c>
      <c r="R55" s="173">
        <v>145.65</v>
      </c>
      <c r="S55" s="173">
        <v>151.25</v>
      </c>
      <c r="T55" s="173">
        <v>152.05000000000001</v>
      </c>
      <c r="U55" s="13">
        <v>157.88999999999999</v>
      </c>
      <c r="V55" s="13">
        <v>165.09</v>
      </c>
      <c r="W55" s="13">
        <v>172.77</v>
      </c>
      <c r="X55" s="13">
        <v>177.03</v>
      </c>
      <c r="Y55" s="13">
        <v>182.25</v>
      </c>
      <c r="Z55" s="13">
        <v>181.85</v>
      </c>
      <c r="AA55" s="13">
        <v>178.19</v>
      </c>
      <c r="AB55" s="13">
        <v>179.83</v>
      </c>
      <c r="AC55" s="13">
        <v>177.9</v>
      </c>
      <c r="AD55" s="13">
        <v>179.74</v>
      </c>
      <c r="AE55" s="175">
        <v>185.36</v>
      </c>
      <c r="AF55" s="175">
        <v>192.5</v>
      </c>
      <c r="AG55" s="175">
        <v>198.99</v>
      </c>
      <c r="AH55" s="175">
        <v>205.33</v>
      </c>
      <c r="AI55" s="175">
        <v>211.11</v>
      </c>
      <c r="AJ55" s="175">
        <v>211.79</v>
      </c>
    </row>
    <row r="56" spans="1:36" x14ac:dyDescent="0.2">
      <c r="A56" s="38" t="s">
        <v>1662</v>
      </c>
      <c r="B56" s="11" t="s">
        <v>76</v>
      </c>
      <c r="C56" s="11"/>
      <c r="D56" s="3" t="s">
        <v>77</v>
      </c>
      <c r="E56" s="38" t="s">
        <v>1089</v>
      </c>
      <c r="F56" s="3" t="s">
        <v>1076</v>
      </c>
      <c r="G56" s="3"/>
      <c r="H56" s="1">
        <v>70.88</v>
      </c>
      <c r="I56" s="1">
        <v>77.63</v>
      </c>
      <c r="J56" s="1">
        <v>81</v>
      </c>
      <c r="K56" s="1">
        <v>97.48</v>
      </c>
      <c r="L56" s="173">
        <v>100.84</v>
      </c>
      <c r="M56" s="173">
        <v>106.93</v>
      </c>
      <c r="N56" s="173">
        <v>114.55</v>
      </c>
      <c r="O56" s="173">
        <v>111.69</v>
      </c>
      <c r="P56" s="173">
        <v>115.95</v>
      </c>
      <c r="Q56" s="173">
        <v>129.93</v>
      </c>
      <c r="R56" s="173">
        <v>142.5</v>
      </c>
      <c r="S56" s="173">
        <v>147.75</v>
      </c>
      <c r="T56" s="173">
        <v>153.84</v>
      </c>
      <c r="U56" s="13">
        <v>159.97</v>
      </c>
      <c r="V56" s="13">
        <v>166.71</v>
      </c>
      <c r="W56" s="13">
        <v>171.83</v>
      </c>
      <c r="X56" s="13" t="s">
        <v>886</v>
      </c>
      <c r="Y56" s="13" t="s">
        <v>886</v>
      </c>
      <c r="Z56" s="13" t="s">
        <v>886</v>
      </c>
      <c r="AA56" s="13" t="s">
        <v>886</v>
      </c>
      <c r="AB56" s="13" t="s">
        <v>886</v>
      </c>
      <c r="AC56" s="13" t="s">
        <v>886</v>
      </c>
      <c r="AD56" s="13" t="s">
        <v>886</v>
      </c>
      <c r="AE56" s="13" t="s">
        <v>886</v>
      </c>
      <c r="AF56" s="175" t="s">
        <v>886</v>
      </c>
      <c r="AG56" s="175" t="s">
        <v>886</v>
      </c>
      <c r="AH56" s="175" t="s">
        <v>886</v>
      </c>
      <c r="AI56" s="175" t="s">
        <v>886</v>
      </c>
      <c r="AJ56" s="175" t="s">
        <v>886</v>
      </c>
    </row>
    <row r="57" spans="1:36" x14ac:dyDescent="0.2">
      <c r="A57" s="38" t="s">
        <v>886</v>
      </c>
      <c r="B57" s="5" t="s">
        <v>915</v>
      </c>
      <c r="C57" s="5"/>
      <c r="D57" s="3" t="s">
        <v>897</v>
      </c>
      <c r="E57" s="38" t="s">
        <v>1089</v>
      </c>
      <c r="F57" s="3" t="s">
        <v>1076</v>
      </c>
      <c r="G57" s="3"/>
      <c r="H57" s="1">
        <v>96.75</v>
      </c>
      <c r="I57" s="1">
        <v>76.5</v>
      </c>
      <c r="J57" s="1">
        <v>76.5</v>
      </c>
      <c r="K57" s="1">
        <v>50</v>
      </c>
      <c r="L57" s="173" t="s">
        <v>886</v>
      </c>
      <c r="M57" s="173" t="s">
        <v>886</v>
      </c>
      <c r="N57" s="173" t="s">
        <v>886</v>
      </c>
      <c r="O57" s="173" t="s">
        <v>886</v>
      </c>
      <c r="P57" s="173" t="s">
        <v>886</v>
      </c>
      <c r="Q57" s="173" t="s">
        <v>886</v>
      </c>
      <c r="R57" s="173" t="s">
        <v>886</v>
      </c>
      <c r="S57" s="173" t="s">
        <v>886</v>
      </c>
      <c r="T57" s="173" t="s">
        <v>886</v>
      </c>
      <c r="U57" s="13" t="s">
        <v>886</v>
      </c>
      <c r="V57" s="13" t="s">
        <v>886</v>
      </c>
      <c r="W57" s="13" t="s">
        <v>886</v>
      </c>
      <c r="X57" s="13" t="s">
        <v>886</v>
      </c>
      <c r="Y57" s="13" t="s">
        <v>886</v>
      </c>
      <c r="Z57" s="13" t="s">
        <v>886</v>
      </c>
      <c r="AA57" s="13" t="s">
        <v>886</v>
      </c>
      <c r="AB57" s="13" t="s">
        <v>886</v>
      </c>
      <c r="AC57" s="13" t="s">
        <v>886</v>
      </c>
      <c r="AD57" s="13" t="s">
        <v>886</v>
      </c>
      <c r="AE57" s="13" t="s">
        <v>886</v>
      </c>
      <c r="AF57" s="175" t="s">
        <v>886</v>
      </c>
      <c r="AG57" s="175" t="s">
        <v>886</v>
      </c>
      <c r="AH57" s="175" t="s">
        <v>886</v>
      </c>
      <c r="AI57" s="175" t="s">
        <v>886</v>
      </c>
      <c r="AJ57" s="175" t="s">
        <v>886</v>
      </c>
    </row>
    <row r="58" spans="1:36" x14ac:dyDescent="0.2">
      <c r="A58" s="38" t="s">
        <v>1313</v>
      </c>
      <c r="B58" s="11" t="s">
        <v>78</v>
      </c>
      <c r="C58" s="11"/>
      <c r="D58" s="3" t="s">
        <v>79</v>
      </c>
      <c r="E58" s="38" t="s">
        <v>1088</v>
      </c>
      <c r="F58" s="3" t="s">
        <v>1082</v>
      </c>
      <c r="G58" s="3"/>
      <c r="H58" s="1" t="s">
        <v>886</v>
      </c>
      <c r="I58" s="1" t="s">
        <v>886</v>
      </c>
      <c r="J58" s="1" t="s">
        <v>886</v>
      </c>
      <c r="K58" s="1" t="s">
        <v>886</v>
      </c>
      <c r="L58" s="173">
        <v>547.58000000000004</v>
      </c>
      <c r="M58" s="173">
        <v>601.4</v>
      </c>
      <c r="N58" s="173">
        <v>644.80999999999995</v>
      </c>
      <c r="O58" s="173">
        <v>725.43</v>
      </c>
      <c r="P58" s="173">
        <v>768.98</v>
      </c>
      <c r="Q58" s="173">
        <v>852.79</v>
      </c>
      <c r="R58" s="173">
        <v>976.42</v>
      </c>
      <c r="S58" s="173">
        <v>993.38</v>
      </c>
      <c r="T58" s="173">
        <v>1041.3699999999999</v>
      </c>
      <c r="U58" s="13">
        <v>1092.3900000000001</v>
      </c>
      <c r="V58" s="13">
        <v>1145.26</v>
      </c>
      <c r="W58" s="13">
        <v>1190.3599999999999</v>
      </c>
      <c r="X58" s="13">
        <v>1232.01</v>
      </c>
      <c r="Y58" s="13">
        <v>1262.77</v>
      </c>
      <c r="Z58" s="13">
        <v>1262.77</v>
      </c>
      <c r="AA58" s="13">
        <v>1262.8699999999999</v>
      </c>
      <c r="AB58" s="13">
        <v>1287.81</v>
      </c>
      <c r="AC58" s="13">
        <v>1313.41</v>
      </c>
      <c r="AD58" s="13">
        <v>1339.54</v>
      </c>
      <c r="AE58" s="175">
        <v>1392.85</v>
      </c>
      <c r="AF58" s="175">
        <v>1462.32</v>
      </c>
      <c r="AG58" s="175">
        <v>1549.87</v>
      </c>
      <c r="AH58" s="175">
        <v>1596.29</v>
      </c>
      <c r="AI58" s="175">
        <v>1659.97</v>
      </c>
      <c r="AJ58" s="175">
        <v>1742.76</v>
      </c>
    </row>
    <row r="59" spans="1:36" x14ac:dyDescent="0.2">
      <c r="A59" s="38" t="s">
        <v>886</v>
      </c>
      <c r="B59" s="16" t="s">
        <v>1037</v>
      </c>
      <c r="C59" s="16"/>
      <c r="D59" s="17" t="s">
        <v>1038</v>
      </c>
      <c r="E59" s="38" t="s">
        <v>1089</v>
      </c>
      <c r="F59" s="3" t="s">
        <v>1076</v>
      </c>
      <c r="G59" s="3"/>
      <c r="H59" s="1">
        <v>189</v>
      </c>
      <c r="I59" s="1">
        <v>182.25</v>
      </c>
      <c r="J59" s="1">
        <v>190.13</v>
      </c>
      <c r="K59" s="1" t="s">
        <v>886</v>
      </c>
      <c r="L59" s="173" t="s">
        <v>886</v>
      </c>
      <c r="M59" s="173" t="s">
        <v>886</v>
      </c>
      <c r="N59" s="173" t="s">
        <v>886</v>
      </c>
      <c r="O59" s="173" t="s">
        <v>886</v>
      </c>
      <c r="P59" s="173" t="s">
        <v>886</v>
      </c>
      <c r="Q59" s="173" t="s">
        <v>886</v>
      </c>
      <c r="R59" s="173" t="s">
        <v>886</v>
      </c>
      <c r="S59" s="173" t="s">
        <v>886</v>
      </c>
      <c r="T59" s="173" t="s">
        <v>886</v>
      </c>
      <c r="U59" s="13" t="s">
        <v>886</v>
      </c>
      <c r="V59" s="13" t="s">
        <v>886</v>
      </c>
      <c r="W59" s="13" t="s">
        <v>886</v>
      </c>
      <c r="X59" s="13" t="s">
        <v>886</v>
      </c>
      <c r="Y59" s="13" t="s">
        <v>886</v>
      </c>
      <c r="Z59" s="13" t="s">
        <v>886</v>
      </c>
      <c r="AA59" s="13" t="s">
        <v>886</v>
      </c>
      <c r="AB59" s="13" t="s">
        <v>886</v>
      </c>
      <c r="AC59" s="13" t="s">
        <v>886</v>
      </c>
      <c r="AD59" s="13" t="s">
        <v>886</v>
      </c>
      <c r="AE59" s="13" t="s">
        <v>886</v>
      </c>
      <c r="AF59" s="175" t="s">
        <v>886</v>
      </c>
      <c r="AG59" s="175" t="s">
        <v>886</v>
      </c>
      <c r="AH59" s="175" t="s">
        <v>886</v>
      </c>
      <c r="AI59" s="175" t="s">
        <v>886</v>
      </c>
      <c r="AJ59" s="175" t="s">
        <v>886</v>
      </c>
    </row>
    <row r="60" spans="1:36" x14ac:dyDescent="0.2">
      <c r="A60" s="38" t="s">
        <v>1314</v>
      </c>
      <c r="B60" s="11" t="s">
        <v>80</v>
      </c>
      <c r="C60" s="11"/>
      <c r="D60" s="3" t="s">
        <v>81</v>
      </c>
      <c r="E60" s="38" t="s">
        <v>1088</v>
      </c>
      <c r="F60" s="3" t="s">
        <v>1082</v>
      </c>
      <c r="G60" s="3"/>
      <c r="H60" s="173" t="s">
        <v>886</v>
      </c>
      <c r="I60" s="173" t="s">
        <v>886</v>
      </c>
      <c r="J60" s="173" t="s">
        <v>886</v>
      </c>
      <c r="K60" s="1">
        <v>825.73</v>
      </c>
      <c r="L60" s="173">
        <v>862.87</v>
      </c>
      <c r="M60" s="173">
        <v>931.53</v>
      </c>
      <c r="N60" s="173">
        <v>931.53</v>
      </c>
      <c r="O60" s="173">
        <v>931.53</v>
      </c>
      <c r="P60" s="173">
        <v>931.53</v>
      </c>
      <c r="Q60" s="173">
        <v>987.42</v>
      </c>
      <c r="R60" s="173">
        <v>1058.96</v>
      </c>
      <c r="S60" s="173">
        <v>1063.73</v>
      </c>
      <c r="T60" s="173">
        <v>1116.2</v>
      </c>
      <c r="U60" s="13">
        <v>1171</v>
      </c>
      <c r="V60" s="13">
        <v>1223</v>
      </c>
      <c r="W60" s="13">
        <v>1272</v>
      </c>
      <c r="X60" s="13">
        <v>1312.7</v>
      </c>
      <c r="Y60" s="13">
        <v>1338.95</v>
      </c>
      <c r="Z60" s="13">
        <v>1338.95</v>
      </c>
      <c r="AA60" s="13">
        <v>1338.95</v>
      </c>
      <c r="AB60" s="13">
        <v>1365.25</v>
      </c>
      <c r="AC60" s="13">
        <v>1391.87</v>
      </c>
      <c r="AD60" s="13">
        <v>1419.01</v>
      </c>
      <c r="AE60" s="175">
        <v>1475.06</v>
      </c>
      <c r="AF60" s="175">
        <v>1548.66</v>
      </c>
      <c r="AG60" s="175">
        <v>1625.94</v>
      </c>
      <c r="AH60" s="175">
        <v>1690.82</v>
      </c>
      <c r="AI60" s="175">
        <v>1758.28</v>
      </c>
      <c r="AJ60" s="175">
        <v>1846.02</v>
      </c>
    </row>
    <row r="61" spans="1:36" x14ac:dyDescent="0.2">
      <c r="A61" s="38" t="s">
        <v>1315</v>
      </c>
      <c r="B61" s="11" t="s">
        <v>82</v>
      </c>
      <c r="C61" s="11"/>
      <c r="D61" s="3" t="s">
        <v>83</v>
      </c>
      <c r="E61" s="38" t="s">
        <v>1088</v>
      </c>
      <c r="F61" s="3" t="s">
        <v>1076</v>
      </c>
      <c r="G61" s="3"/>
      <c r="H61" s="1">
        <v>56.25</v>
      </c>
      <c r="I61" s="1">
        <v>57.38</v>
      </c>
      <c r="J61" s="1">
        <v>60.75</v>
      </c>
      <c r="K61" s="1">
        <v>64.06</v>
      </c>
      <c r="L61" s="173">
        <v>69.12</v>
      </c>
      <c r="M61" s="173">
        <v>88.07</v>
      </c>
      <c r="N61" s="173">
        <v>94.63</v>
      </c>
      <c r="O61" s="173">
        <v>100.32</v>
      </c>
      <c r="P61" s="173">
        <v>107.75</v>
      </c>
      <c r="Q61" s="173">
        <v>118.14</v>
      </c>
      <c r="R61" s="173">
        <v>127.92</v>
      </c>
      <c r="S61" s="173">
        <v>137.51</v>
      </c>
      <c r="T61" s="173">
        <v>143.46</v>
      </c>
      <c r="U61" s="13">
        <v>149.57</v>
      </c>
      <c r="V61" s="13">
        <v>154.93</v>
      </c>
      <c r="W61" s="13">
        <v>161.37</v>
      </c>
      <c r="X61" s="13">
        <v>165.28</v>
      </c>
      <c r="Y61" s="13">
        <v>169.39</v>
      </c>
      <c r="Z61" s="13">
        <v>170.44</v>
      </c>
      <c r="AA61" s="13">
        <v>171.96</v>
      </c>
      <c r="AB61" s="13">
        <v>172.64</v>
      </c>
      <c r="AC61" s="13">
        <v>176.83</v>
      </c>
      <c r="AD61" s="13">
        <v>179.17</v>
      </c>
      <c r="AE61" s="175">
        <v>181.95</v>
      </c>
      <c r="AF61" s="175">
        <v>191.1</v>
      </c>
      <c r="AG61" s="175">
        <v>198.85</v>
      </c>
      <c r="AH61" s="175">
        <v>201.73</v>
      </c>
      <c r="AI61" s="175">
        <v>210.95</v>
      </c>
      <c r="AJ61" s="175">
        <v>218.08</v>
      </c>
    </row>
    <row r="62" spans="1:36" x14ac:dyDescent="0.2">
      <c r="A62" s="38" t="s">
        <v>1316</v>
      </c>
      <c r="B62" s="11" t="s">
        <v>84</v>
      </c>
      <c r="C62" s="11"/>
      <c r="D62" s="3" t="s">
        <v>85</v>
      </c>
      <c r="E62" s="38" t="s">
        <v>1088</v>
      </c>
      <c r="F62" s="3" t="s">
        <v>1080</v>
      </c>
      <c r="G62" s="3"/>
      <c r="H62" s="1">
        <v>364.5</v>
      </c>
      <c r="I62" s="1">
        <v>319.5</v>
      </c>
      <c r="J62" s="1">
        <v>428.63</v>
      </c>
      <c r="K62" s="1">
        <v>469.65</v>
      </c>
      <c r="L62" s="173">
        <v>498.74</v>
      </c>
      <c r="M62" s="173">
        <v>513.25</v>
      </c>
      <c r="N62" s="173">
        <v>564.95000000000005</v>
      </c>
      <c r="O62" s="173">
        <v>612.67999999999995</v>
      </c>
      <c r="P62" s="173">
        <v>675.5</v>
      </c>
      <c r="Q62" s="173">
        <v>706.23</v>
      </c>
      <c r="R62" s="173">
        <v>748.59</v>
      </c>
      <c r="S62" s="173">
        <v>799.16</v>
      </c>
      <c r="T62" s="173">
        <v>838.34</v>
      </c>
      <c r="U62" s="13">
        <v>871.67</v>
      </c>
      <c r="V62" s="13">
        <v>913.73</v>
      </c>
      <c r="W62" s="13">
        <v>953.33</v>
      </c>
      <c r="X62" s="13">
        <v>979.16</v>
      </c>
      <c r="Y62" s="13">
        <v>991.31</v>
      </c>
      <c r="Z62" s="13">
        <v>991.31</v>
      </c>
      <c r="AA62" s="13">
        <v>991.31</v>
      </c>
      <c r="AB62" s="13">
        <v>1010.07</v>
      </c>
      <c r="AC62" s="13">
        <v>1010.07</v>
      </c>
      <c r="AD62" s="13">
        <v>1030.1400000000001</v>
      </c>
      <c r="AE62" s="175">
        <v>1071.27</v>
      </c>
      <c r="AF62" s="175">
        <v>1114.02</v>
      </c>
      <c r="AG62" s="175">
        <v>1158.48</v>
      </c>
      <c r="AH62" s="175">
        <v>1216.26</v>
      </c>
      <c r="AI62" s="175">
        <v>1264.77</v>
      </c>
      <c r="AJ62" s="175">
        <v>1327.86</v>
      </c>
    </row>
    <row r="63" spans="1:36" x14ac:dyDescent="0.2">
      <c r="A63" s="38" t="s">
        <v>1317</v>
      </c>
      <c r="B63" s="11" t="s">
        <v>86</v>
      </c>
      <c r="C63" s="11"/>
      <c r="D63" s="3" t="s">
        <v>87</v>
      </c>
      <c r="E63" s="38" t="s">
        <v>1088</v>
      </c>
      <c r="F63" s="3" t="s">
        <v>1076</v>
      </c>
      <c r="G63" s="3"/>
      <c r="H63" s="1">
        <v>78.75</v>
      </c>
      <c r="I63" s="1">
        <v>76.5</v>
      </c>
      <c r="J63" s="1">
        <v>75.38</v>
      </c>
      <c r="K63" s="1">
        <v>81.88</v>
      </c>
      <c r="L63" s="173">
        <v>87.78</v>
      </c>
      <c r="M63" s="173">
        <v>96.39</v>
      </c>
      <c r="N63" s="173">
        <v>100.93</v>
      </c>
      <c r="O63" s="173">
        <v>105.4</v>
      </c>
      <c r="P63" s="173">
        <v>116.65</v>
      </c>
      <c r="Q63" s="173">
        <v>145.13</v>
      </c>
      <c r="R63" s="173">
        <v>153.01</v>
      </c>
      <c r="S63" s="173">
        <v>160.63</v>
      </c>
      <c r="T63" s="173">
        <v>169.2</v>
      </c>
      <c r="U63" s="13">
        <v>177.81</v>
      </c>
      <c r="V63" s="13">
        <v>188.09</v>
      </c>
      <c r="W63" s="13">
        <v>197.39</v>
      </c>
      <c r="X63" s="13">
        <v>205.46</v>
      </c>
      <c r="Y63" s="13">
        <v>210.62</v>
      </c>
      <c r="Z63" s="13">
        <v>211.02</v>
      </c>
      <c r="AA63" s="13">
        <v>211.15</v>
      </c>
      <c r="AB63" s="13">
        <v>217.24</v>
      </c>
      <c r="AC63" s="13">
        <v>221.5</v>
      </c>
      <c r="AD63" s="13">
        <v>221.48</v>
      </c>
      <c r="AE63" s="175">
        <v>227.96</v>
      </c>
      <c r="AF63" s="175">
        <v>233.83</v>
      </c>
      <c r="AG63" s="175">
        <v>240.66</v>
      </c>
      <c r="AH63" s="175">
        <v>247.82</v>
      </c>
      <c r="AI63" s="175">
        <v>253.58</v>
      </c>
      <c r="AJ63" s="175">
        <v>261.3</v>
      </c>
    </row>
    <row r="64" spans="1:36" x14ac:dyDescent="0.2">
      <c r="A64" s="38" t="s">
        <v>1318</v>
      </c>
      <c r="B64" s="11" t="s">
        <v>88</v>
      </c>
      <c r="C64" s="11"/>
      <c r="D64" s="3" t="s">
        <v>89</v>
      </c>
      <c r="E64" s="38" t="s">
        <v>1088</v>
      </c>
      <c r="F64" s="3" t="s">
        <v>1076</v>
      </c>
      <c r="G64" s="3"/>
      <c r="H64" s="1">
        <v>72</v>
      </c>
      <c r="I64" s="1">
        <v>64.13</v>
      </c>
      <c r="J64" s="1">
        <v>64.13</v>
      </c>
      <c r="K64" s="1">
        <v>59.51</v>
      </c>
      <c r="L64" s="173">
        <v>64.510000000000005</v>
      </c>
      <c r="M64" s="173">
        <v>67.77</v>
      </c>
      <c r="N64" s="173">
        <v>69.13</v>
      </c>
      <c r="O64" s="173">
        <v>72.239999999999995</v>
      </c>
      <c r="P64" s="173">
        <v>75.489999999999995</v>
      </c>
      <c r="Q64" s="173">
        <v>79.260000000000005</v>
      </c>
      <c r="R64" s="173">
        <v>86.39</v>
      </c>
      <c r="S64" s="173">
        <v>90.71</v>
      </c>
      <c r="T64" s="173">
        <v>95.15</v>
      </c>
      <c r="U64" s="13">
        <v>99.81</v>
      </c>
      <c r="V64" s="13">
        <v>104.7</v>
      </c>
      <c r="W64" s="13">
        <v>109.41</v>
      </c>
      <c r="X64" s="13">
        <v>113.24</v>
      </c>
      <c r="Y64" s="13">
        <v>113.24</v>
      </c>
      <c r="Z64" s="13">
        <v>113.24</v>
      </c>
      <c r="AA64" s="13">
        <v>113.24</v>
      </c>
      <c r="AB64" s="13">
        <v>113.24</v>
      </c>
      <c r="AC64" s="13">
        <v>113.24</v>
      </c>
      <c r="AD64" s="13">
        <v>113.24</v>
      </c>
      <c r="AE64" s="175">
        <v>118.24</v>
      </c>
      <c r="AF64" s="175">
        <v>123.24</v>
      </c>
      <c r="AG64" s="175">
        <v>128.24</v>
      </c>
      <c r="AH64" s="175">
        <v>133.24</v>
      </c>
      <c r="AI64" s="175">
        <v>138.24</v>
      </c>
      <c r="AJ64" s="175">
        <v>143.24</v>
      </c>
    </row>
    <row r="65" spans="1:36" x14ac:dyDescent="0.2">
      <c r="A65" s="38" t="s">
        <v>1319</v>
      </c>
      <c r="B65" s="11" t="s">
        <v>90</v>
      </c>
      <c r="C65" s="11"/>
      <c r="D65" s="3" t="s">
        <v>91</v>
      </c>
      <c r="E65" s="38" t="s">
        <v>1088</v>
      </c>
      <c r="F65" s="3" t="s">
        <v>1076</v>
      </c>
      <c r="G65" s="3"/>
      <c r="H65" s="1">
        <v>59.63</v>
      </c>
      <c r="I65" s="1">
        <v>86.63</v>
      </c>
      <c r="J65" s="1">
        <v>88.88</v>
      </c>
      <c r="K65" s="1">
        <v>91.21</v>
      </c>
      <c r="L65" s="173">
        <v>95.48</v>
      </c>
      <c r="M65" s="173">
        <v>101.16</v>
      </c>
      <c r="N65" s="173">
        <v>107.75</v>
      </c>
      <c r="O65" s="173">
        <v>118.38</v>
      </c>
      <c r="P65" s="173">
        <v>125</v>
      </c>
      <c r="Q65" s="173">
        <v>141.37</v>
      </c>
      <c r="R65" s="173">
        <v>143.94999999999999</v>
      </c>
      <c r="S65" s="173">
        <v>149.27000000000001</v>
      </c>
      <c r="T65" s="173">
        <v>153.13</v>
      </c>
      <c r="U65" s="13">
        <v>158.31</v>
      </c>
      <c r="V65" s="13">
        <v>164.18</v>
      </c>
      <c r="W65" s="13">
        <v>171.27</v>
      </c>
      <c r="X65" s="13">
        <v>178.23</v>
      </c>
      <c r="Y65" s="13">
        <v>184.34</v>
      </c>
      <c r="Z65" s="13">
        <v>184.41</v>
      </c>
      <c r="AA65" s="13">
        <v>184.69</v>
      </c>
      <c r="AB65" s="13">
        <v>184.54</v>
      </c>
      <c r="AC65" s="13">
        <v>184.34</v>
      </c>
      <c r="AD65" s="13">
        <v>184.48</v>
      </c>
      <c r="AE65" s="175">
        <v>185.01</v>
      </c>
      <c r="AF65" s="175">
        <v>185.89</v>
      </c>
      <c r="AG65" s="175">
        <v>186.76</v>
      </c>
      <c r="AH65" s="175">
        <v>187.87</v>
      </c>
      <c r="AI65" s="175">
        <v>193.36</v>
      </c>
      <c r="AJ65" s="175">
        <v>199.28</v>
      </c>
    </row>
    <row r="66" spans="1:36" x14ac:dyDescent="0.2">
      <c r="A66" s="38" t="s">
        <v>1705</v>
      </c>
      <c r="B66" s="11" t="s">
        <v>92</v>
      </c>
      <c r="C66" s="11"/>
      <c r="D66" s="3" t="s">
        <v>93</v>
      </c>
      <c r="E66" s="38" t="s">
        <v>1089</v>
      </c>
      <c r="F66" s="3" t="s">
        <v>1077</v>
      </c>
      <c r="G66" s="3"/>
      <c r="H66" s="1">
        <v>430.88</v>
      </c>
      <c r="I66" s="1">
        <v>443.25</v>
      </c>
      <c r="J66" s="1">
        <v>434.25</v>
      </c>
      <c r="K66" s="1">
        <v>464</v>
      </c>
      <c r="L66" s="173">
        <v>494.4</v>
      </c>
      <c r="M66" s="173">
        <v>547.15</v>
      </c>
      <c r="N66" s="173">
        <v>600.77</v>
      </c>
      <c r="O66" s="173">
        <v>645.70000000000005</v>
      </c>
      <c r="P66" s="173">
        <v>680.51</v>
      </c>
      <c r="Q66" s="173">
        <v>741.42</v>
      </c>
      <c r="R66" s="173">
        <v>851.15</v>
      </c>
      <c r="S66" s="173">
        <v>857.62</v>
      </c>
      <c r="T66" s="173">
        <v>889.46</v>
      </c>
      <c r="U66" s="13">
        <v>933.04</v>
      </c>
      <c r="V66" s="13">
        <v>975.03</v>
      </c>
      <c r="W66" s="13">
        <v>1018.91</v>
      </c>
      <c r="X66" s="13">
        <v>1056.6099999999999</v>
      </c>
      <c r="Y66" s="13">
        <v>1077.74</v>
      </c>
      <c r="Z66" s="13">
        <v>1077.74</v>
      </c>
      <c r="AA66" s="13">
        <v>1077.74</v>
      </c>
      <c r="AB66" s="13">
        <v>1077.74</v>
      </c>
      <c r="AC66" s="13">
        <v>1093.9000000000001</v>
      </c>
      <c r="AD66" s="13">
        <v>1115.67</v>
      </c>
      <c r="AE66" s="175">
        <v>1160.19</v>
      </c>
      <c r="AF66" s="175">
        <v>1218.08</v>
      </c>
      <c r="AG66" s="175">
        <v>1291.04</v>
      </c>
      <c r="AH66" s="175">
        <v>1329.64</v>
      </c>
      <c r="AI66" s="175" t="s">
        <v>886</v>
      </c>
      <c r="AJ66" s="175" t="s">
        <v>886</v>
      </c>
    </row>
    <row r="67" spans="1:36" x14ac:dyDescent="0.2">
      <c r="A67" s="38" t="s">
        <v>1747</v>
      </c>
      <c r="B67" s="126" t="s">
        <v>1745</v>
      </c>
      <c r="C67" s="126"/>
      <c r="D67" s="123" t="s">
        <v>1746</v>
      </c>
      <c r="E67" s="38" t="s">
        <v>1088</v>
      </c>
      <c r="F67" s="123" t="s">
        <v>1082</v>
      </c>
      <c r="G67" s="3"/>
      <c r="H67" s="134" t="s">
        <v>886</v>
      </c>
      <c r="I67" s="134" t="s">
        <v>886</v>
      </c>
      <c r="J67" s="134" t="s">
        <v>886</v>
      </c>
      <c r="K67" s="134" t="s">
        <v>886</v>
      </c>
      <c r="L67" s="134" t="s">
        <v>886</v>
      </c>
      <c r="M67" s="134" t="s">
        <v>886</v>
      </c>
      <c r="N67" s="134" t="s">
        <v>886</v>
      </c>
      <c r="O67" s="134" t="s">
        <v>886</v>
      </c>
      <c r="P67" s="134" t="s">
        <v>886</v>
      </c>
      <c r="Q67" s="134" t="s">
        <v>886</v>
      </c>
      <c r="R67" s="134" t="s">
        <v>886</v>
      </c>
      <c r="S67" s="134" t="s">
        <v>886</v>
      </c>
      <c r="T67" s="134" t="s">
        <v>886</v>
      </c>
      <c r="U67" s="134" t="s">
        <v>886</v>
      </c>
      <c r="V67" s="134" t="s">
        <v>886</v>
      </c>
      <c r="W67" s="134" t="s">
        <v>886</v>
      </c>
      <c r="X67" s="134" t="s">
        <v>886</v>
      </c>
      <c r="Y67" s="134" t="s">
        <v>886</v>
      </c>
      <c r="Z67" s="134" t="s">
        <v>886</v>
      </c>
      <c r="AA67" s="134" t="s">
        <v>886</v>
      </c>
      <c r="AB67" s="134" t="s">
        <v>886</v>
      </c>
      <c r="AC67" s="134" t="s">
        <v>886</v>
      </c>
      <c r="AD67" s="134" t="s">
        <v>886</v>
      </c>
      <c r="AE67" s="134" t="s">
        <v>886</v>
      </c>
      <c r="AF67" s="134" t="s">
        <v>886</v>
      </c>
      <c r="AG67" s="134" t="s">
        <v>886</v>
      </c>
      <c r="AH67" s="134" t="s">
        <v>886</v>
      </c>
      <c r="AI67" s="175">
        <v>1620.71</v>
      </c>
      <c r="AJ67" s="175">
        <v>1683.92</v>
      </c>
    </row>
    <row r="68" spans="1:36" x14ac:dyDescent="0.2">
      <c r="A68" s="38" t="s">
        <v>1320</v>
      </c>
      <c r="B68" s="14" t="s">
        <v>948</v>
      </c>
      <c r="C68" s="14"/>
      <c r="D68" s="15" t="s">
        <v>949</v>
      </c>
      <c r="E68" s="38" t="s">
        <v>1088</v>
      </c>
      <c r="F68" s="3" t="s">
        <v>1079</v>
      </c>
      <c r="G68" s="3"/>
      <c r="H68" s="173" t="s">
        <v>886</v>
      </c>
      <c r="I68" s="173" t="s">
        <v>886</v>
      </c>
      <c r="J68" s="173" t="s">
        <v>886</v>
      </c>
      <c r="K68" s="173" t="s">
        <v>886</v>
      </c>
      <c r="L68" s="173" t="s">
        <v>886</v>
      </c>
      <c r="M68" s="173" t="s">
        <v>886</v>
      </c>
      <c r="N68" s="173" t="s">
        <v>886</v>
      </c>
      <c r="O68" s="173" t="s">
        <v>886</v>
      </c>
      <c r="P68" s="173" t="s">
        <v>886</v>
      </c>
      <c r="Q68" s="173" t="s">
        <v>886</v>
      </c>
      <c r="R68" s="173" t="s">
        <v>886</v>
      </c>
      <c r="S68" s="78">
        <v>44.65</v>
      </c>
      <c r="T68" s="6">
        <v>46.87</v>
      </c>
      <c r="U68" s="13">
        <v>49.86</v>
      </c>
      <c r="V68" s="13">
        <v>52.33</v>
      </c>
      <c r="W68" s="13">
        <v>54.95</v>
      </c>
      <c r="X68" s="13">
        <v>57.69</v>
      </c>
      <c r="Y68" s="13">
        <v>59.13</v>
      </c>
      <c r="Z68" s="13">
        <v>59.13</v>
      </c>
      <c r="AA68" s="13">
        <v>59.13</v>
      </c>
      <c r="AB68" s="13">
        <v>59.13</v>
      </c>
      <c r="AC68" s="13">
        <v>59.13</v>
      </c>
      <c r="AD68" s="13">
        <v>58.54</v>
      </c>
      <c r="AE68" s="175">
        <v>59.7</v>
      </c>
      <c r="AF68" s="175">
        <v>60.88</v>
      </c>
      <c r="AG68" s="175">
        <v>62.7</v>
      </c>
      <c r="AH68" s="175">
        <v>64.569999999999993</v>
      </c>
      <c r="AI68" s="175">
        <v>65.849999999999994</v>
      </c>
      <c r="AJ68" s="175">
        <v>67.16</v>
      </c>
    </row>
    <row r="69" spans="1:36" x14ac:dyDescent="0.2">
      <c r="A69" s="38" t="s">
        <v>1321</v>
      </c>
      <c r="B69" s="11" t="s">
        <v>94</v>
      </c>
      <c r="C69" s="11"/>
      <c r="D69" s="3" t="s">
        <v>95</v>
      </c>
      <c r="E69" s="38" t="s">
        <v>1088</v>
      </c>
      <c r="F69" s="3" t="s">
        <v>1076</v>
      </c>
      <c r="G69" s="3"/>
      <c r="H69" s="1">
        <v>96.75</v>
      </c>
      <c r="I69" s="1">
        <v>108</v>
      </c>
      <c r="J69" s="1">
        <v>128.25</v>
      </c>
      <c r="K69" s="1">
        <v>143.99</v>
      </c>
      <c r="L69" s="173">
        <v>150.08000000000001</v>
      </c>
      <c r="M69" s="173">
        <v>153.02000000000001</v>
      </c>
      <c r="N69" s="173">
        <v>159.9</v>
      </c>
      <c r="O69" s="173">
        <v>167.1</v>
      </c>
      <c r="P69" s="173">
        <v>180.35</v>
      </c>
      <c r="Q69" s="173">
        <v>192.08</v>
      </c>
      <c r="R69" s="173">
        <v>202.42</v>
      </c>
      <c r="S69" s="173">
        <v>212.78</v>
      </c>
      <c r="T69" s="173">
        <v>219.29</v>
      </c>
      <c r="U69" s="13">
        <v>224.96</v>
      </c>
      <c r="V69" s="13">
        <v>233.02</v>
      </c>
      <c r="W69" s="13">
        <v>242.32</v>
      </c>
      <c r="X69" s="13">
        <v>253.93</v>
      </c>
      <c r="Y69" s="13">
        <v>258.99</v>
      </c>
      <c r="Z69" s="13">
        <v>259.27</v>
      </c>
      <c r="AA69" s="13">
        <v>259.32</v>
      </c>
      <c r="AB69" s="13">
        <v>264.5</v>
      </c>
      <c r="AC69" s="13">
        <v>269.75</v>
      </c>
      <c r="AD69" s="13">
        <v>275.8</v>
      </c>
      <c r="AE69" s="175">
        <v>281.12</v>
      </c>
      <c r="AF69" s="175">
        <v>287.14</v>
      </c>
      <c r="AG69" s="175">
        <v>296.25</v>
      </c>
      <c r="AH69" s="175">
        <v>306.83999999999997</v>
      </c>
      <c r="AI69" s="175">
        <v>313.27999999999997</v>
      </c>
      <c r="AJ69" s="175">
        <v>319.52</v>
      </c>
    </row>
    <row r="70" spans="1:36" x14ac:dyDescent="0.2">
      <c r="A70" s="38" t="s">
        <v>1322</v>
      </c>
      <c r="B70" s="11" t="s">
        <v>96</v>
      </c>
      <c r="C70" s="11"/>
      <c r="D70" s="3" t="s">
        <v>97</v>
      </c>
      <c r="E70" s="38" t="s">
        <v>1088</v>
      </c>
      <c r="F70" s="3" t="s">
        <v>1081</v>
      </c>
      <c r="G70" s="3"/>
      <c r="H70" s="1">
        <v>549</v>
      </c>
      <c r="I70" s="1">
        <v>507.38</v>
      </c>
      <c r="J70" s="1">
        <v>555.75</v>
      </c>
      <c r="K70" s="1">
        <v>580.76</v>
      </c>
      <c r="L70" s="173">
        <v>630.1</v>
      </c>
      <c r="M70" s="173">
        <v>669.14</v>
      </c>
      <c r="N70" s="173">
        <v>722.06</v>
      </c>
      <c r="O70" s="173">
        <v>758.79</v>
      </c>
      <c r="P70" s="173">
        <v>815.27</v>
      </c>
      <c r="Q70" s="173">
        <v>868.74</v>
      </c>
      <c r="R70" s="173">
        <v>951.98</v>
      </c>
      <c r="S70" s="173">
        <v>975.78</v>
      </c>
      <c r="T70" s="173">
        <v>1022.13</v>
      </c>
      <c r="U70" s="13">
        <v>1071.49</v>
      </c>
      <c r="V70" s="13">
        <v>1124.52</v>
      </c>
      <c r="W70" s="13">
        <v>1162.75</v>
      </c>
      <c r="X70" s="13">
        <v>1218.45</v>
      </c>
      <c r="Y70" s="13">
        <v>1259.75</v>
      </c>
      <c r="Z70" s="13">
        <v>1259.75</v>
      </c>
      <c r="AA70" s="13">
        <v>1259.75</v>
      </c>
      <c r="AB70" s="13">
        <v>1303.8399999999999</v>
      </c>
      <c r="AC70" s="13">
        <v>1303.8399999999999</v>
      </c>
      <c r="AD70" s="13">
        <v>1303.8399999999999</v>
      </c>
      <c r="AE70" s="175">
        <v>1355.21</v>
      </c>
      <c r="AF70" s="175">
        <v>1422.16</v>
      </c>
      <c r="AG70" s="175">
        <v>1506.64</v>
      </c>
      <c r="AH70" s="175">
        <v>1550.94</v>
      </c>
      <c r="AI70" s="175">
        <v>1612.05</v>
      </c>
      <c r="AJ70" s="175">
        <v>1691.67</v>
      </c>
    </row>
    <row r="71" spans="1:36" x14ac:dyDescent="0.2">
      <c r="A71" s="38" t="s">
        <v>1323</v>
      </c>
      <c r="B71" s="11" t="s">
        <v>98</v>
      </c>
      <c r="C71" s="11"/>
      <c r="D71" s="45" t="s">
        <v>99</v>
      </c>
      <c r="E71" s="38" t="s">
        <v>1088</v>
      </c>
      <c r="F71" s="3" t="s">
        <v>1081</v>
      </c>
      <c r="G71" s="3"/>
      <c r="H71" s="1">
        <v>551.25</v>
      </c>
      <c r="I71" s="1">
        <v>610.88</v>
      </c>
      <c r="J71" s="1">
        <v>628.88</v>
      </c>
      <c r="K71" s="1">
        <v>668.1</v>
      </c>
      <c r="L71" s="173">
        <v>703.75</v>
      </c>
      <c r="M71" s="173">
        <v>763.38</v>
      </c>
      <c r="N71" s="173">
        <v>797.05</v>
      </c>
      <c r="O71" s="173">
        <v>827.13</v>
      </c>
      <c r="P71" s="173">
        <v>870.54</v>
      </c>
      <c r="Q71" s="173">
        <v>912.7</v>
      </c>
      <c r="R71" s="173">
        <v>1003.41</v>
      </c>
      <c r="S71" s="173">
        <v>1037.78</v>
      </c>
      <c r="T71" s="173">
        <v>1086.01</v>
      </c>
      <c r="U71" s="13">
        <v>1138.57</v>
      </c>
      <c r="V71" s="13">
        <v>1193.5999999999999</v>
      </c>
      <c r="W71" s="13">
        <v>1224.3399999999999</v>
      </c>
      <c r="X71" s="13">
        <v>1246.05</v>
      </c>
      <c r="Y71" s="13">
        <v>1233.77</v>
      </c>
      <c r="Z71" s="13">
        <v>1233.77</v>
      </c>
      <c r="AA71" s="13">
        <v>1234.51</v>
      </c>
      <c r="AB71" s="13">
        <v>1259.3</v>
      </c>
      <c r="AC71" s="13">
        <v>1259.31</v>
      </c>
      <c r="AD71" s="13">
        <v>1259.31</v>
      </c>
      <c r="AE71" s="175">
        <v>1309.06</v>
      </c>
      <c r="AF71" s="175">
        <v>1372.33</v>
      </c>
      <c r="AG71" s="175">
        <v>1454.85</v>
      </c>
      <c r="AH71" s="175">
        <v>1498.61</v>
      </c>
      <c r="AI71" s="175">
        <v>1560.39</v>
      </c>
      <c r="AJ71" s="175">
        <v>1637.99</v>
      </c>
    </row>
    <row r="72" spans="1:36" x14ac:dyDescent="0.2">
      <c r="A72" s="38" t="s">
        <v>1324</v>
      </c>
      <c r="B72" s="11" t="s">
        <v>100</v>
      </c>
      <c r="C72" s="11"/>
      <c r="D72" s="123" t="s">
        <v>101</v>
      </c>
      <c r="E72" s="38" t="s">
        <v>1088</v>
      </c>
      <c r="F72" s="3" t="s">
        <v>1076</v>
      </c>
      <c r="G72" s="3"/>
      <c r="H72" s="1">
        <v>136.13</v>
      </c>
      <c r="I72" s="1">
        <v>100.13</v>
      </c>
      <c r="J72" s="1">
        <v>110.25</v>
      </c>
      <c r="K72" s="1">
        <v>112.33</v>
      </c>
      <c r="L72" s="173">
        <v>112.33</v>
      </c>
      <c r="M72" s="173">
        <v>115.14</v>
      </c>
      <c r="N72" s="173">
        <v>115.14</v>
      </c>
      <c r="O72" s="173">
        <v>115.14</v>
      </c>
      <c r="P72" s="173">
        <v>114</v>
      </c>
      <c r="Q72" s="173">
        <v>116.62</v>
      </c>
      <c r="R72" s="173">
        <v>126.59</v>
      </c>
      <c r="S72" s="173">
        <v>131.65</v>
      </c>
      <c r="T72" s="173">
        <v>136.91999999999999</v>
      </c>
      <c r="U72" s="13">
        <v>142.4</v>
      </c>
      <c r="V72" s="13">
        <v>148.81</v>
      </c>
      <c r="W72" s="13">
        <v>155.51</v>
      </c>
      <c r="X72" s="13">
        <v>162.51</v>
      </c>
      <c r="Y72" s="13">
        <v>166.57</v>
      </c>
      <c r="Z72" s="13">
        <v>166.57</v>
      </c>
      <c r="AA72" s="13">
        <v>166.57</v>
      </c>
      <c r="AB72" s="13">
        <v>169.9</v>
      </c>
      <c r="AC72" s="13">
        <v>173.29</v>
      </c>
      <c r="AD72" s="13">
        <v>176.75</v>
      </c>
      <c r="AE72" s="175">
        <v>181.75</v>
      </c>
      <c r="AF72" s="175">
        <v>186.75</v>
      </c>
      <c r="AG72" s="175">
        <v>191.75</v>
      </c>
      <c r="AH72" s="175">
        <v>197.5</v>
      </c>
      <c r="AI72" s="175">
        <v>202.5</v>
      </c>
      <c r="AJ72" s="175">
        <v>207.5</v>
      </c>
    </row>
    <row r="73" spans="1:36" x14ac:dyDescent="0.2">
      <c r="A73" s="38" t="s">
        <v>1706</v>
      </c>
      <c r="B73" s="11" t="s">
        <v>102</v>
      </c>
      <c r="C73" s="11"/>
      <c r="D73" s="3" t="s">
        <v>103</v>
      </c>
      <c r="E73" s="38" t="s">
        <v>1088</v>
      </c>
      <c r="F73" s="3" t="s">
        <v>1077</v>
      </c>
      <c r="G73" s="3"/>
      <c r="H73" s="1">
        <v>438.75</v>
      </c>
      <c r="I73" s="1">
        <v>452.25</v>
      </c>
      <c r="J73" s="1">
        <v>433.13</v>
      </c>
      <c r="K73" s="1">
        <v>472</v>
      </c>
      <c r="L73" s="173">
        <v>471</v>
      </c>
      <c r="M73" s="173">
        <v>518.94000000000005</v>
      </c>
      <c r="N73" s="173">
        <v>570.24</v>
      </c>
      <c r="O73" s="173">
        <v>618.66</v>
      </c>
      <c r="P73" s="173">
        <v>668.07</v>
      </c>
      <c r="Q73" s="173">
        <v>730.53</v>
      </c>
      <c r="R73" s="173">
        <v>797.4</v>
      </c>
      <c r="S73" s="173">
        <v>813.24</v>
      </c>
      <c r="T73" s="173">
        <v>845.82</v>
      </c>
      <c r="U73" s="13">
        <v>888.12</v>
      </c>
      <c r="V73" s="13">
        <v>932.49</v>
      </c>
      <c r="W73" s="13">
        <v>979.11</v>
      </c>
      <c r="X73" s="13">
        <v>1017.27</v>
      </c>
      <c r="Y73" s="13">
        <v>1047.78</v>
      </c>
      <c r="Z73" s="13">
        <v>1047.78</v>
      </c>
      <c r="AA73" s="13">
        <v>1078.6500000000001</v>
      </c>
      <c r="AB73" s="13">
        <v>1100.07</v>
      </c>
      <c r="AC73" s="13">
        <v>1121.94</v>
      </c>
      <c r="AD73" s="13">
        <v>1144.26</v>
      </c>
      <c r="AE73" s="175">
        <v>1167.1199999999999</v>
      </c>
      <c r="AF73" s="175">
        <v>1190.43</v>
      </c>
      <c r="AG73" s="175">
        <v>1249.83</v>
      </c>
      <c r="AH73" s="175">
        <v>1312.11</v>
      </c>
      <c r="AI73" s="175">
        <v>1359.18</v>
      </c>
      <c r="AJ73" s="175">
        <v>1399.77</v>
      </c>
    </row>
    <row r="74" spans="1:36" x14ac:dyDescent="0.2">
      <c r="A74" s="38" t="s">
        <v>1325</v>
      </c>
      <c r="B74" s="14" t="s">
        <v>950</v>
      </c>
      <c r="C74" s="14"/>
      <c r="D74" s="15" t="s">
        <v>951</v>
      </c>
      <c r="E74" s="38" t="s">
        <v>1088</v>
      </c>
      <c r="F74" s="3" t="s">
        <v>1079</v>
      </c>
      <c r="G74" s="3"/>
      <c r="H74" s="173" t="s">
        <v>886</v>
      </c>
      <c r="I74" s="173" t="s">
        <v>886</v>
      </c>
      <c r="J74" s="173" t="s">
        <v>886</v>
      </c>
      <c r="K74" s="173" t="s">
        <v>886</v>
      </c>
      <c r="L74" s="173" t="s">
        <v>886</v>
      </c>
      <c r="M74" s="173" t="s">
        <v>886</v>
      </c>
      <c r="N74" s="173" t="s">
        <v>886</v>
      </c>
      <c r="O74" s="173" t="s">
        <v>886</v>
      </c>
      <c r="P74" s="173" t="s">
        <v>886</v>
      </c>
      <c r="Q74" s="173" t="s">
        <v>886</v>
      </c>
      <c r="R74" s="173" t="s">
        <v>886</v>
      </c>
      <c r="S74" s="78">
        <v>45.99</v>
      </c>
      <c r="T74" s="6">
        <v>48.24</v>
      </c>
      <c r="U74" s="13">
        <v>50.4</v>
      </c>
      <c r="V74" s="13">
        <v>52.38</v>
      </c>
      <c r="W74" s="13">
        <v>54.45</v>
      </c>
      <c r="X74" s="13">
        <v>56.34</v>
      </c>
      <c r="Y74" s="13">
        <v>57.87</v>
      </c>
      <c r="Z74" s="13">
        <v>57.87</v>
      </c>
      <c r="AA74" s="13">
        <v>59.31</v>
      </c>
      <c r="AB74" s="13">
        <v>64.260000000000005</v>
      </c>
      <c r="AC74" s="13">
        <v>64.260000000000005</v>
      </c>
      <c r="AD74" s="13">
        <v>64.260000000000005</v>
      </c>
      <c r="AE74" s="175">
        <v>65.52</v>
      </c>
      <c r="AF74" s="175">
        <v>66.78</v>
      </c>
      <c r="AG74" s="175">
        <v>68.760000000000005</v>
      </c>
      <c r="AH74" s="175">
        <v>70.739999999999995</v>
      </c>
      <c r="AI74" s="175">
        <v>72.09</v>
      </c>
      <c r="AJ74" s="175">
        <v>73.53</v>
      </c>
    </row>
    <row r="75" spans="1:36" x14ac:dyDescent="0.2">
      <c r="A75" s="38" t="s">
        <v>1326</v>
      </c>
      <c r="B75" s="11" t="s">
        <v>1179</v>
      </c>
      <c r="C75" s="11"/>
      <c r="D75" s="3" t="s">
        <v>105</v>
      </c>
      <c r="E75" s="38" t="s">
        <v>1088</v>
      </c>
      <c r="F75" s="3" t="s">
        <v>1174</v>
      </c>
      <c r="G75" s="3"/>
      <c r="H75" s="1" t="s">
        <v>886</v>
      </c>
      <c r="I75" s="1" t="s">
        <v>886</v>
      </c>
      <c r="J75" s="1">
        <v>45</v>
      </c>
      <c r="K75" s="6">
        <v>45</v>
      </c>
      <c r="L75" s="173">
        <v>51.03</v>
      </c>
      <c r="M75" s="173">
        <v>48.24</v>
      </c>
      <c r="N75" s="173">
        <v>52.11</v>
      </c>
      <c r="O75" s="173">
        <v>62.46</v>
      </c>
      <c r="P75" s="173">
        <v>68.040000000000006</v>
      </c>
      <c r="Q75" s="173">
        <v>94.59</v>
      </c>
      <c r="R75" s="173">
        <v>113.31</v>
      </c>
      <c r="S75" s="173">
        <v>129.33000000000001</v>
      </c>
      <c r="T75" s="173">
        <v>135.54</v>
      </c>
      <c r="U75" s="13">
        <v>142.29</v>
      </c>
      <c r="V75" s="13">
        <v>149.4</v>
      </c>
      <c r="W75" s="13">
        <v>156.87</v>
      </c>
      <c r="X75" s="13">
        <v>164.7</v>
      </c>
      <c r="Y75" s="13">
        <v>169.56</v>
      </c>
      <c r="Z75" s="13">
        <v>169.56</v>
      </c>
      <c r="AA75" s="13">
        <v>174.51</v>
      </c>
      <c r="AB75" s="13">
        <v>177.93</v>
      </c>
      <c r="AC75" s="13">
        <v>181.35</v>
      </c>
      <c r="AD75" s="13">
        <v>181.35</v>
      </c>
      <c r="AE75" s="175">
        <v>183.15</v>
      </c>
      <c r="AF75" s="175">
        <v>186.75</v>
      </c>
      <c r="AG75" s="175">
        <v>198.72</v>
      </c>
      <c r="AH75" s="175">
        <v>222.66</v>
      </c>
      <c r="AI75" s="175">
        <v>232.65</v>
      </c>
      <c r="AJ75" s="175">
        <v>247.59</v>
      </c>
    </row>
    <row r="76" spans="1:36" x14ac:dyDescent="0.2">
      <c r="A76" s="38" t="s">
        <v>1327</v>
      </c>
      <c r="B76" s="126" t="s">
        <v>1233</v>
      </c>
      <c r="C76" s="126"/>
      <c r="D76" s="123" t="s">
        <v>1234</v>
      </c>
      <c r="E76" s="38" t="s">
        <v>1088</v>
      </c>
      <c r="F76" s="123" t="s">
        <v>1235</v>
      </c>
      <c r="G76" s="3"/>
      <c r="H76" s="134" t="s">
        <v>886</v>
      </c>
      <c r="I76" s="134" t="s">
        <v>886</v>
      </c>
      <c r="J76" s="134" t="s">
        <v>886</v>
      </c>
      <c r="K76" s="135" t="s">
        <v>886</v>
      </c>
      <c r="L76" s="38" t="s">
        <v>886</v>
      </c>
      <c r="M76" s="38" t="s">
        <v>886</v>
      </c>
      <c r="N76" s="38" t="s">
        <v>886</v>
      </c>
      <c r="O76" s="38" t="s">
        <v>886</v>
      </c>
      <c r="P76" s="38" t="s">
        <v>886</v>
      </c>
      <c r="Q76" s="38" t="s">
        <v>886</v>
      </c>
      <c r="R76" s="38" t="s">
        <v>886</v>
      </c>
      <c r="S76" s="38" t="s">
        <v>886</v>
      </c>
      <c r="T76" s="38" t="s">
        <v>886</v>
      </c>
      <c r="U76" s="175" t="s">
        <v>886</v>
      </c>
      <c r="V76" s="175" t="s">
        <v>886</v>
      </c>
      <c r="W76" s="175" t="s">
        <v>886</v>
      </c>
      <c r="X76" s="175" t="s">
        <v>886</v>
      </c>
      <c r="Y76" s="175" t="s">
        <v>886</v>
      </c>
      <c r="Z76" s="175" t="s">
        <v>886</v>
      </c>
      <c r="AA76" s="175" t="s">
        <v>886</v>
      </c>
      <c r="AB76" s="175" t="s">
        <v>886</v>
      </c>
      <c r="AC76" s="175" t="s">
        <v>886</v>
      </c>
      <c r="AD76" s="175" t="s">
        <v>886</v>
      </c>
      <c r="AE76" s="175" t="s">
        <v>886</v>
      </c>
      <c r="AF76" s="175" t="s">
        <v>886</v>
      </c>
      <c r="AG76" s="175">
        <v>0</v>
      </c>
      <c r="AH76" s="175">
        <v>0</v>
      </c>
      <c r="AI76" s="175">
        <v>0</v>
      </c>
      <c r="AJ76" s="175">
        <v>0</v>
      </c>
    </row>
    <row r="77" spans="1:36" x14ac:dyDescent="0.2">
      <c r="A77" s="38" t="s">
        <v>1328</v>
      </c>
      <c r="B77" s="11" t="s">
        <v>106</v>
      </c>
      <c r="C77" s="11"/>
      <c r="D77" s="3" t="s">
        <v>107</v>
      </c>
      <c r="E77" s="38" t="s">
        <v>1088</v>
      </c>
      <c r="F77" s="3" t="s">
        <v>1083</v>
      </c>
      <c r="G77" s="3"/>
      <c r="H77" s="1">
        <v>553.5</v>
      </c>
      <c r="I77" s="1">
        <v>487.13</v>
      </c>
      <c r="J77" s="1">
        <v>601.88</v>
      </c>
      <c r="K77" s="1">
        <v>689.67</v>
      </c>
      <c r="L77" s="173">
        <v>699.33</v>
      </c>
      <c r="M77" s="173">
        <v>765.5</v>
      </c>
      <c r="N77" s="173">
        <v>776.52</v>
      </c>
      <c r="O77" s="173">
        <v>766.53</v>
      </c>
      <c r="P77" s="173">
        <v>799.16</v>
      </c>
      <c r="Q77" s="173">
        <v>832.29</v>
      </c>
      <c r="R77" s="173">
        <v>933.14</v>
      </c>
      <c r="S77" s="173">
        <v>959.13</v>
      </c>
      <c r="T77" s="173">
        <v>978.06</v>
      </c>
      <c r="U77" s="13">
        <v>996.85</v>
      </c>
      <c r="V77" s="13">
        <v>996.86</v>
      </c>
      <c r="W77" s="13">
        <v>1021.76</v>
      </c>
      <c r="X77" s="13">
        <v>1021.76</v>
      </c>
      <c r="Y77" s="13">
        <v>1021.77</v>
      </c>
      <c r="Z77" s="13">
        <v>1021.77</v>
      </c>
      <c r="AA77" s="13">
        <v>1021.77</v>
      </c>
      <c r="AB77" s="13">
        <v>1021.77</v>
      </c>
      <c r="AC77" s="13">
        <v>1021.77</v>
      </c>
      <c r="AD77" s="13">
        <v>1042.0999999999999</v>
      </c>
      <c r="AE77" s="175">
        <v>1083.6600000000001</v>
      </c>
      <c r="AF77" s="175">
        <v>1137.73</v>
      </c>
      <c r="AG77" s="175">
        <v>1194.49</v>
      </c>
      <c r="AH77" s="175">
        <v>1242.1199999999999</v>
      </c>
      <c r="AI77" s="175">
        <v>1291.6600000000001</v>
      </c>
      <c r="AJ77" s="175">
        <v>1356.11</v>
      </c>
    </row>
    <row r="78" spans="1:36" x14ac:dyDescent="0.2">
      <c r="A78" s="38" t="s">
        <v>1329</v>
      </c>
      <c r="B78" s="11" t="s">
        <v>108</v>
      </c>
      <c r="C78" s="11"/>
      <c r="D78" s="3" t="s">
        <v>109</v>
      </c>
      <c r="E78" s="38" t="s">
        <v>1088</v>
      </c>
      <c r="F78" s="3" t="s">
        <v>1076</v>
      </c>
      <c r="G78" s="3"/>
      <c r="H78" s="1">
        <v>139.5</v>
      </c>
      <c r="I78" s="1">
        <v>131.63</v>
      </c>
      <c r="J78" s="1">
        <v>112.5</v>
      </c>
      <c r="K78" s="1">
        <v>133.02000000000001</v>
      </c>
      <c r="L78" s="173">
        <v>135.94</v>
      </c>
      <c r="M78" s="173">
        <v>120.64</v>
      </c>
      <c r="N78" s="173">
        <v>127.71</v>
      </c>
      <c r="O78" s="173">
        <v>136.03</v>
      </c>
      <c r="P78" s="173">
        <v>148.83000000000001</v>
      </c>
      <c r="Q78" s="173">
        <v>150.66</v>
      </c>
      <c r="R78" s="173">
        <v>164.76</v>
      </c>
      <c r="S78" s="173">
        <v>172.44</v>
      </c>
      <c r="T78" s="173">
        <v>181.24</v>
      </c>
      <c r="U78" s="13">
        <v>186.9</v>
      </c>
      <c r="V78" s="13">
        <v>194.22</v>
      </c>
      <c r="W78" s="13">
        <v>200.23</v>
      </c>
      <c r="X78" s="13">
        <v>210.38</v>
      </c>
      <c r="Y78" s="13">
        <v>216.13</v>
      </c>
      <c r="Z78" s="13">
        <v>216.28</v>
      </c>
      <c r="AA78" s="13">
        <v>216.23</v>
      </c>
      <c r="AB78" s="13">
        <v>222.42</v>
      </c>
      <c r="AC78" s="13">
        <v>222.25</v>
      </c>
      <c r="AD78" s="13">
        <v>222.09</v>
      </c>
      <c r="AE78" s="175">
        <v>226.93</v>
      </c>
      <c r="AF78" s="175">
        <v>232.34</v>
      </c>
      <c r="AG78" s="175">
        <v>236.94</v>
      </c>
      <c r="AH78" s="175">
        <v>240.9</v>
      </c>
      <c r="AI78" s="175">
        <v>246.99</v>
      </c>
      <c r="AJ78" s="175">
        <v>252.84</v>
      </c>
    </row>
    <row r="79" spans="1:36" x14ac:dyDescent="0.2">
      <c r="A79" s="38" t="s">
        <v>1330</v>
      </c>
      <c r="B79" s="11" t="s">
        <v>110</v>
      </c>
      <c r="C79" s="11"/>
      <c r="D79" s="3" t="s">
        <v>111</v>
      </c>
      <c r="E79" s="38" t="s">
        <v>1088</v>
      </c>
      <c r="F79" s="3" t="s">
        <v>1076</v>
      </c>
      <c r="G79" s="3"/>
      <c r="H79" s="1">
        <v>113.63</v>
      </c>
      <c r="I79" s="1">
        <v>113.63</v>
      </c>
      <c r="J79" s="1">
        <v>101.25</v>
      </c>
      <c r="K79" s="1">
        <v>97.97</v>
      </c>
      <c r="L79" s="173">
        <v>96.66</v>
      </c>
      <c r="M79" s="173">
        <v>98.84</v>
      </c>
      <c r="N79" s="173">
        <v>101.63</v>
      </c>
      <c r="O79" s="173">
        <v>107.7</v>
      </c>
      <c r="P79" s="173">
        <v>114.07</v>
      </c>
      <c r="Q79" s="173">
        <v>123.85</v>
      </c>
      <c r="R79" s="173">
        <v>135</v>
      </c>
      <c r="S79" s="173">
        <v>151.05000000000001</v>
      </c>
      <c r="T79" s="173">
        <v>156.93</v>
      </c>
      <c r="U79" s="13">
        <v>163.85</v>
      </c>
      <c r="V79" s="13">
        <v>168.86</v>
      </c>
      <c r="W79" s="13">
        <v>177.96</v>
      </c>
      <c r="X79" s="13">
        <v>185.39</v>
      </c>
      <c r="Y79" s="13">
        <v>189.58</v>
      </c>
      <c r="Z79" s="13">
        <v>189.9</v>
      </c>
      <c r="AA79" s="13">
        <v>190.2</v>
      </c>
      <c r="AB79" s="13">
        <v>194.68</v>
      </c>
      <c r="AC79" s="13">
        <v>197.63</v>
      </c>
      <c r="AD79" s="13">
        <v>201.42</v>
      </c>
      <c r="AE79" s="175">
        <v>207.97</v>
      </c>
      <c r="AF79" s="175">
        <v>213.56</v>
      </c>
      <c r="AG79" s="175">
        <v>219.74</v>
      </c>
      <c r="AH79" s="175">
        <v>227</v>
      </c>
      <c r="AI79" s="175">
        <v>232.52</v>
      </c>
      <c r="AJ79" s="175">
        <v>238.18</v>
      </c>
    </row>
    <row r="80" spans="1:36" x14ac:dyDescent="0.2">
      <c r="A80" s="38" t="s">
        <v>1663</v>
      </c>
      <c r="B80" s="11" t="s">
        <v>112</v>
      </c>
      <c r="C80" s="11"/>
      <c r="D80" s="3" t="s">
        <v>113</v>
      </c>
      <c r="E80" s="38" t="s">
        <v>1089</v>
      </c>
      <c r="F80" s="3" t="s">
        <v>1076</v>
      </c>
      <c r="G80" s="3"/>
      <c r="H80" s="1">
        <v>88.88</v>
      </c>
      <c r="I80" s="1">
        <v>87.75</v>
      </c>
      <c r="J80" s="1">
        <v>87.75</v>
      </c>
      <c r="K80" s="1">
        <v>96.87</v>
      </c>
      <c r="L80" s="173">
        <v>107.58</v>
      </c>
      <c r="M80" s="173">
        <v>118.53</v>
      </c>
      <c r="N80" s="173">
        <v>125.95</v>
      </c>
      <c r="O80" s="173">
        <v>136.81</v>
      </c>
      <c r="P80" s="173">
        <v>143.97999999999999</v>
      </c>
      <c r="Q80" s="173">
        <v>156.05000000000001</v>
      </c>
      <c r="R80" s="173">
        <v>173.35</v>
      </c>
      <c r="S80" s="173">
        <v>183.58</v>
      </c>
      <c r="T80" s="173">
        <v>192.59</v>
      </c>
      <c r="U80" s="13">
        <v>202.46</v>
      </c>
      <c r="V80" s="13">
        <v>213.34</v>
      </c>
      <c r="W80" s="13">
        <v>220.87</v>
      </c>
      <c r="X80" s="13" t="s">
        <v>886</v>
      </c>
      <c r="Y80" s="13" t="s">
        <v>886</v>
      </c>
      <c r="Z80" s="13" t="s">
        <v>886</v>
      </c>
      <c r="AA80" s="13" t="s">
        <v>886</v>
      </c>
      <c r="AB80" s="13" t="s">
        <v>886</v>
      </c>
      <c r="AC80" s="13" t="s">
        <v>886</v>
      </c>
      <c r="AD80" s="13" t="s">
        <v>886</v>
      </c>
      <c r="AE80" s="13" t="s">
        <v>886</v>
      </c>
      <c r="AF80" s="175" t="s">
        <v>886</v>
      </c>
      <c r="AG80" s="175" t="s">
        <v>886</v>
      </c>
      <c r="AH80" s="175" t="s">
        <v>886</v>
      </c>
      <c r="AI80" s="175" t="s">
        <v>886</v>
      </c>
      <c r="AJ80" s="175" t="s">
        <v>886</v>
      </c>
    </row>
    <row r="81" spans="1:36" x14ac:dyDescent="0.2">
      <c r="A81" s="38" t="s">
        <v>1331</v>
      </c>
      <c r="B81" s="11" t="s">
        <v>114</v>
      </c>
      <c r="C81" s="11"/>
      <c r="D81" s="3" t="s">
        <v>115</v>
      </c>
      <c r="E81" s="38" t="s">
        <v>1088</v>
      </c>
      <c r="F81" s="3" t="s">
        <v>1076</v>
      </c>
      <c r="G81" s="3"/>
      <c r="H81" s="1">
        <v>99</v>
      </c>
      <c r="I81" s="1">
        <v>96.75</v>
      </c>
      <c r="J81" s="1">
        <v>109.13</v>
      </c>
      <c r="K81" s="1">
        <v>130.88999999999999</v>
      </c>
      <c r="L81" s="173">
        <v>142.19</v>
      </c>
      <c r="M81" s="173">
        <v>137.54</v>
      </c>
      <c r="N81" s="173">
        <v>142.9</v>
      </c>
      <c r="O81" s="173">
        <v>138.35</v>
      </c>
      <c r="P81" s="173">
        <v>147.24</v>
      </c>
      <c r="Q81" s="173">
        <v>158.11000000000001</v>
      </c>
      <c r="R81" s="173">
        <v>164.02</v>
      </c>
      <c r="S81" s="173">
        <v>169.04</v>
      </c>
      <c r="T81" s="173">
        <v>174.96</v>
      </c>
      <c r="U81" s="13">
        <v>181.03</v>
      </c>
      <c r="V81" s="13">
        <v>188.55</v>
      </c>
      <c r="W81" s="13">
        <v>195.04</v>
      </c>
      <c r="X81" s="13">
        <v>202.01</v>
      </c>
      <c r="Y81" s="13">
        <v>206.03</v>
      </c>
      <c r="Z81" s="13">
        <v>206.05</v>
      </c>
      <c r="AA81" s="13">
        <v>206.2</v>
      </c>
      <c r="AB81" s="13">
        <v>206.39</v>
      </c>
      <c r="AC81" s="13">
        <v>207.11</v>
      </c>
      <c r="AD81" s="13">
        <v>207.37</v>
      </c>
      <c r="AE81" s="175">
        <v>212.84</v>
      </c>
      <c r="AF81" s="175">
        <v>218.98</v>
      </c>
      <c r="AG81" s="175">
        <v>225.15</v>
      </c>
      <c r="AH81" s="175">
        <v>231.04</v>
      </c>
      <c r="AI81" s="175">
        <v>237.17</v>
      </c>
      <c r="AJ81" s="175">
        <v>242.63</v>
      </c>
    </row>
    <row r="82" spans="1:36" x14ac:dyDescent="0.2">
      <c r="A82" s="38" t="s">
        <v>1664</v>
      </c>
      <c r="B82" s="11" t="s">
        <v>116</v>
      </c>
      <c r="C82" s="11"/>
      <c r="D82" s="3" t="s">
        <v>117</v>
      </c>
      <c r="E82" s="38" t="s">
        <v>1089</v>
      </c>
      <c r="F82" s="3" t="s">
        <v>1076</v>
      </c>
      <c r="G82" s="3"/>
      <c r="H82" s="1">
        <v>105.75</v>
      </c>
      <c r="I82" s="1">
        <v>106.88</v>
      </c>
      <c r="J82" s="1">
        <v>109.13</v>
      </c>
      <c r="K82" s="1">
        <v>117.57</v>
      </c>
      <c r="L82" s="173">
        <v>116.18</v>
      </c>
      <c r="M82" s="173">
        <v>127.1</v>
      </c>
      <c r="N82" s="173">
        <v>136.84</v>
      </c>
      <c r="O82" s="173">
        <v>148.27000000000001</v>
      </c>
      <c r="P82" s="173">
        <v>155.09</v>
      </c>
      <c r="Q82" s="173">
        <v>166.59</v>
      </c>
      <c r="R82" s="173">
        <v>170.15</v>
      </c>
      <c r="S82" s="173">
        <v>185.13</v>
      </c>
      <c r="T82" s="173">
        <v>194.08</v>
      </c>
      <c r="U82" s="13">
        <v>203.41</v>
      </c>
      <c r="V82" s="13">
        <v>212.36</v>
      </c>
      <c r="W82" s="13">
        <v>219.35</v>
      </c>
      <c r="X82" s="13" t="s">
        <v>886</v>
      </c>
      <c r="Y82" s="13" t="s">
        <v>886</v>
      </c>
      <c r="Z82" s="13" t="s">
        <v>886</v>
      </c>
      <c r="AA82" s="13" t="s">
        <v>886</v>
      </c>
      <c r="AB82" s="13" t="s">
        <v>886</v>
      </c>
      <c r="AC82" s="13" t="s">
        <v>886</v>
      </c>
      <c r="AD82" s="13" t="s">
        <v>886</v>
      </c>
      <c r="AE82" s="13" t="s">
        <v>886</v>
      </c>
      <c r="AF82" s="175" t="s">
        <v>886</v>
      </c>
      <c r="AG82" s="175" t="s">
        <v>886</v>
      </c>
      <c r="AH82" s="175" t="s">
        <v>886</v>
      </c>
      <c r="AI82" s="175" t="s">
        <v>886</v>
      </c>
      <c r="AJ82" s="175" t="s">
        <v>886</v>
      </c>
    </row>
    <row r="83" spans="1:36" x14ac:dyDescent="0.2">
      <c r="A83" s="38" t="s">
        <v>1665</v>
      </c>
      <c r="B83" s="11" t="s">
        <v>118</v>
      </c>
      <c r="C83" s="11"/>
      <c r="D83" s="3" t="s">
        <v>119</v>
      </c>
      <c r="E83" s="38" t="s">
        <v>1089</v>
      </c>
      <c r="F83" s="3" t="s">
        <v>1076</v>
      </c>
      <c r="G83" s="3"/>
      <c r="H83" s="1">
        <v>108</v>
      </c>
      <c r="I83" s="1">
        <v>95.63</v>
      </c>
      <c r="J83" s="1">
        <v>96.75</v>
      </c>
      <c r="K83" s="1">
        <v>108.22</v>
      </c>
      <c r="L83" s="173">
        <v>127.79</v>
      </c>
      <c r="M83" s="173">
        <v>131.86000000000001</v>
      </c>
      <c r="N83" s="173">
        <v>142.13</v>
      </c>
      <c r="O83" s="173">
        <v>148.53</v>
      </c>
      <c r="P83" s="173">
        <v>157.43</v>
      </c>
      <c r="Q83" s="173">
        <v>177.53</v>
      </c>
      <c r="R83" s="173">
        <v>196.14</v>
      </c>
      <c r="S83" s="173">
        <v>202.28</v>
      </c>
      <c r="T83" s="173">
        <v>209.5</v>
      </c>
      <c r="U83" s="13">
        <v>215.8</v>
      </c>
      <c r="V83" s="13">
        <v>220.72</v>
      </c>
      <c r="W83" s="13">
        <v>225.51</v>
      </c>
      <c r="X83" s="13" t="s">
        <v>886</v>
      </c>
      <c r="Y83" s="13" t="s">
        <v>886</v>
      </c>
      <c r="Z83" s="13" t="s">
        <v>886</v>
      </c>
      <c r="AA83" s="13" t="s">
        <v>886</v>
      </c>
      <c r="AB83" s="13" t="s">
        <v>886</v>
      </c>
      <c r="AC83" s="13" t="s">
        <v>886</v>
      </c>
      <c r="AD83" s="13" t="s">
        <v>886</v>
      </c>
      <c r="AE83" s="13" t="s">
        <v>886</v>
      </c>
      <c r="AF83" s="175" t="s">
        <v>886</v>
      </c>
      <c r="AG83" s="175" t="s">
        <v>886</v>
      </c>
      <c r="AH83" s="175" t="s">
        <v>886</v>
      </c>
      <c r="AI83" s="175" t="s">
        <v>886</v>
      </c>
      <c r="AJ83" s="175" t="s">
        <v>886</v>
      </c>
    </row>
    <row r="84" spans="1:36" x14ac:dyDescent="0.2">
      <c r="A84" s="38" t="s">
        <v>1332</v>
      </c>
      <c r="B84" s="11" t="s">
        <v>120</v>
      </c>
      <c r="C84" s="11"/>
      <c r="D84" s="3" t="s">
        <v>121</v>
      </c>
      <c r="E84" s="38" t="s">
        <v>1088</v>
      </c>
      <c r="F84" s="3" t="s">
        <v>1076</v>
      </c>
      <c r="G84" s="3"/>
      <c r="H84" s="1">
        <v>192.38</v>
      </c>
      <c r="I84" s="1">
        <v>133.88</v>
      </c>
      <c r="J84" s="1">
        <v>127.13</v>
      </c>
      <c r="K84" s="1">
        <v>128.88</v>
      </c>
      <c r="L84" s="173">
        <v>127.8</v>
      </c>
      <c r="M84" s="173">
        <v>126.72</v>
      </c>
      <c r="N84" s="173">
        <v>133.56</v>
      </c>
      <c r="O84" s="173">
        <v>147.96</v>
      </c>
      <c r="P84" s="173">
        <v>160.56</v>
      </c>
      <c r="Q84" s="173">
        <v>174.06</v>
      </c>
      <c r="R84" s="173">
        <v>184.5</v>
      </c>
      <c r="S84" s="173">
        <v>189.99</v>
      </c>
      <c r="T84" s="173">
        <v>199.44</v>
      </c>
      <c r="U84" s="13">
        <v>199.44</v>
      </c>
      <c r="V84" s="13">
        <v>212.75</v>
      </c>
      <c r="W84" s="13">
        <v>220.79</v>
      </c>
      <c r="X84" s="13">
        <v>231.33</v>
      </c>
      <c r="Y84" s="13">
        <v>237.99</v>
      </c>
      <c r="Z84" s="13">
        <v>237.88</v>
      </c>
      <c r="AA84" s="13">
        <v>237.89</v>
      </c>
      <c r="AB84" s="13">
        <v>241.94</v>
      </c>
      <c r="AC84" s="13">
        <v>241.96</v>
      </c>
      <c r="AD84" s="13">
        <v>241.99</v>
      </c>
      <c r="AE84" s="175">
        <v>246.62</v>
      </c>
      <c r="AF84" s="175">
        <v>251.34</v>
      </c>
      <c r="AG84" s="175">
        <v>258.52999999999997</v>
      </c>
      <c r="AH84" s="175">
        <v>265.98</v>
      </c>
      <c r="AI84" s="175">
        <v>271.29000000000002</v>
      </c>
      <c r="AJ84" s="175">
        <v>276.52</v>
      </c>
    </row>
    <row r="85" spans="1:36" x14ac:dyDescent="0.2">
      <c r="A85" s="38" t="s">
        <v>1333</v>
      </c>
      <c r="B85" s="11" t="s">
        <v>1146</v>
      </c>
      <c r="C85" s="11"/>
      <c r="D85" s="3" t="s">
        <v>1157</v>
      </c>
      <c r="E85" s="38" t="s">
        <v>1088</v>
      </c>
      <c r="F85" s="3" t="s">
        <v>1082</v>
      </c>
      <c r="G85" s="3"/>
      <c r="H85" s="1" t="s">
        <v>886</v>
      </c>
      <c r="I85" s="1" t="s">
        <v>886</v>
      </c>
      <c r="J85" s="1" t="s">
        <v>886</v>
      </c>
      <c r="K85" s="1" t="s">
        <v>886</v>
      </c>
      <c r="L85" s="1" t="s">
        <v>886</v>
      </c>
      <c r="M85" s="1" t="s">
        <v>886</v>
      </c>
      <c r="N85" s="1" t="s">
        <v>886</v>
      </c>
      <c r="O85" s="1" t="s">
        <v>886</v>
      </c>
      <c r="P85" s="1" t="s">
        <v>886</v>
      </c>
      <c r="Q85" s="1" t="s">
        <v>886</v>
      </c>
      <c r="R85" s="1" t="s">
        <v>886</v>
      </c>
      <c r="S85" s="1" t="s">
        <v>886</v>
      </c>
      <c r="T85" s="1" t="s">
        <v>886</v>
      </c>
      <c r="U85" s="1" t="s">
        <v>886</v>
      </c>
      <c r="V85" s="1" t="s">
        <v>886</v>
      </c>
      <c r="W85" s="1" t="s">
        <v>886</v>
      </c>
      <c r="X85" s="13">
        <v>1373.45</v>
      </c>
      <c r="Y85" s="13">
        <v>1414.28</v>
      </c>
      <c r="Z85" s="13">
        <v>1413.97</v>
      </c>
      <c r="AA85" s="13">
        <v>1412</v>
      </c>
      <c r="AB85" s="13">
        <v>1412.95</v>
      </c>
      <c r="AC85" s="13">
        <v>1415.61</v>
      </c>
      <c r="AD85" s="13">
        <v>1417.06</v>
      </c>
      <c r="AE85" s="175">
        <v>1471.59</v>
      </c>
      <c r="AF85" s="175">
        <v>1536.43</v>
      </c>
      <c r="AG85" s="175">
        <v>1602.54</v>
      </c>
      <c r="AH85" s="175">
        <v>1620.66</v>
      </c>
      <c r="AI85" s="175">
        <v>1683.69</v>
      </c>
      <c r="AJ85" s="175">
        <v>1763.55</v>
      </c>
    </row>
    <row r="86" spans="1:36" x14ac:dyDescent="0.2">
      <c r="A86" s="38" t="s">
        <v>1334</v>
      </c>
      <c r="B86" s="11" t="s">
        <v>122</v>
      </c>
      <c r="C86" s="11"/>
      <c r="D86" s="3" t="s">
        <v>123</v>
      </c>
      <c r="E86" s="38" t="s">
        <v>1088</v>
      </c>
      <c r="F86" s="3" t="s">
        <v>1076</v>
      </c>
      <c r="G86" s="3"/>
      <c r="H86" s="1">
        <v>119.25</v>
      </c>
      <c r="I86" s="1">
        <v>101.25</v>
      </c>
      <c r="J86" s="1">
        <v>55.13</v>
      </c>
      <c r="K86" s="1">
        <v>88.36</v>
      </c>
      <c r="L86" s="173">
        <v>111.05</v>
      </c>
      <c r="M86" s="173">
        <v>104.8</v>
      </c>
      <c r="N86" s="173">
        <v>111.47</v>
      </c>
      <c r="O86" s="173">
        <v>119</v>
      </c>
      <c r="P86" s="173">
        <v>123.15</v>
      </c>
      <c r="Q86" s="173">
        <v>130.63</v>
      </c>
      <c r="R86" s="173">
        <v>137.51</v>
      </c>
      <c r="S86" s="173">
        <v>146.86000000000001</v>
      </c>
      <c r="T86" s="173">
        <v>149.43</v>
      </c>
      <c r="U86" s="13">
        <v>149.54</v>
      </c>
      <c r="V86" s="13">
        <v>156.30000000000001</v>
      </c>
      <c r="W86" s="13">
        <v>163.97</v>
      </c>
      <c r="X86" s="13">
        <v>170.05</v>
      </c>
      <c r="Y86" s="13">
        <v>173.26</v>
      </c>
      <c r="Z86" s="13">
        <v>173.47</v>
      </c>
      <c r="AA86" s="13">
        <v>174.66</v>
      </c>
      <c r="AB86" s="13">
        <v>175.79</v>
      </c>
      <c r="AC86" s="13">
        <v>176.77</v>
      </c>
      <c r="AD86" s="13">
        <v>177.24</v>
      </c>
      <c r="AE86" s="175">
        <v>183.71</v>
      </c>
      <c r="AF86" s="175">
        <v>190.12</v>
      </c>
      <c r="AG86" s="175">
        <v>202.48</v>
      </c>
      <c r="AH86" s="175">
        <v>208.72</v>
      </c>
      <c r="AI86" s="175">
        <v>214.91</v>
      </c>
      <c r="AJ86" s="175">
        <v>223.09</v>
      </c>
    </row>
    <row r="87" spans="1:36" x14ac:dyDescent="0.2">
      <c r="A87" s="38" t="s">
        <v>1335</v>
      </c>
      <c r="B87" s="11" t="s">
        <v>124</v>
      </c>
      <c r="C87" s="11"/>
      <c r="D87" s="3" t="s">
        <v>125</v>
      </c>
      <c r="E87" s="38" t="s">
        <v>1088</v>
      </c>
      <c r="F87" s="3" t="s">
        <v>1076</v>
      </c>
      <c r="G87" s="3"/>
      <c r="H87" s="1">
        <v>106.88</v>
      </c>
      <c r="I87" s="1">
        <v>87.75</v>
      </c>
      <c r="J87" s="1">
        <v>91.13</v>
      </c>
      <c r="K87" s="1">
        <v>98.42</v>
      </c>
      <c r="L87" s="173">
        <v>105.46</v>
      </c>
      <c r="M87" s="173">
        <v>110.38</v>
      </c>
      <c r="N87" s="173">
        <v>117.14</v>
      </c>
      <c r="O87" s="173">
        <v>126.37</v>
      </c>
      <c r="P87" s="173">
        <v>134.54</v>
      </c>
      <c r="Q87" s="173">
        <v>141.52000000000001</v>
      </c>
      <c r="R87" s="173">
        <v>146.26</v>
      </c>
      <c r="S87" s="173">
        <v>153.30000000000001</v>
      </c>
      <c r="T87" s="173">
        <v>158.91999999999999</v>
      </c>
      <c r="U87" s="13">
        <v>165.15</v>
      </c>
      <c r="V87" s="13">
        <v>171.73</v>
      </c>
      <c r="W87" s="13">
        <v>179.04</v>
      </c>
      <c r="X87" s="13">
        <v>189.32</v>
      </c>
      <c r="Y87" s="13">
        <v>195.85</v>
      </c>
      <c r="Z87" s="13">
        <v>195.75</v>
      </c>
      <c r="AA87" s="13">
        <v>199.92</v>
      </c>
      <c r="AB87" s="13">
        <v>203.7</v>
      </c>
      <c r="AC87" s="13">
        <v>207.79</v>
      </c>
      <c r="AD87" s="13">
        <v>207.85</v>
      </c>
      <c r="AE87" s="175">
        <v>213.16</v>
      </c>
      <c r="AF87" s="175">
        <v>220.9</v>
      </c>
      <c r="AG87" s="175">
        <v>226.66</v>
      </c>
      <c r="AH87" s="175">
        <v>232.11</v>
      </c>
      <c r="AI87" s="175">
        <v>237.56</v>
      </c>
      <c r="AJ87" s="175">
        <v>243.88</v>
      </c>
    </row>
    <row r="88" spans="1:36" x14ac:dyDescent="0.2">
      <c r="A88" s="38" t="s">
        <v>1336</v>
      </c>
      <c r="B88" s="11" t="s">
        <v>126</v>
      </c>
      <c r="C88" s="11"/>
      <c r="D88" s="3" t="s">
        <v>127</v>
      </c>
      <c r="E88" s="38" t="s">
        <v>1088</v>
      </c>
      <c r="F88" s="3" t="s">
        <v>1076</v>
      </c>
      <c r="G88" s="3"/>
      <c r="H88" s="1">
        <v>82.13</v>
      </c>
      <c r="I88" s="1">
        <v>88.88</v>
      </c>
      <c r="J88" s="1">
        <v>87.75</v>
      </c>
      <c r="K88" s="1">
        <v>94.31</v>
      </c>
      <c r="L88" s="173">
        <v>100.73</v>
      </c>
      <c r="M88" s="173">
        <v>110.57</v>
      </c>
      <c r="N88" s="173">
        <v>115.86</v>
      </c>
      <c r="O88" s="173">
        <v>121.13</v>
      </c>
      <c r="P88" s="173">
        <v>128.27000000000001</v>
      </c>
      <c r="Q88" s="173">
        <v>132.94999999999999</v>
      </c>
      <c r="R88" s="173">
        <v>151.46</v>
      </c>
      <c r="S88" s="173">
        <v>159.07</v>
      </c>
      <c r="T88" s="173">
        <v>165.35</v>
      </c>
      <c r="U88" s="13">
        <v>170.34</v>
      </c>
      <c r="V88" s="13">
        <v>174.81</v>
      </c>
      <c r="W88" s="13">
        <v>180.85</v>
      </c>
      <c r="X88" s="13">
        <v>186.21</v>
      </c>
      <c r="Y88" s="13">
        <v>190.88</v>
      </c>
      <c r="Z88" s="13">
        <v>191.01</v>
      </c>
      <c r="AA88" s="13">
        <v>191.12</v>
      </c>
      <c r="AB88" s="13">
        <v>191.38</v>
      </c>
      <c r="AC88" s="13">
        <v>191.66</v>
      </c>
      <c r="AD88" s="13">
        <v>191.81</v>
      </c>
      <c r="AE88" s="175">
        <v>196.92</v>
      </c>
      <c r="AF88" s="175">
        <v>201.97</v>
      </c>
      <c r="AG88" s="175">
        <v>209</v>
      </c>
      <c r="AH88" s="175">
        <v>215.59</v>
      </c>
      <c r="AI88" s="175">
        <v>220.92</v>
      </c>
      <c r="AJ88" s="175">
        <v>226.92</v>
      </c>
    </row>
    <row r="89" spans="1:36" x14ac:dyDescent="0.2">
      <c r="A89" s="38" t="s">
        <v>1337</v>
      </c>
      <c r="B89" s="11" t="s">
        <v>128</v>
      </c>
      <c r="C89" s="11"/>
      <c r="D89" s="3" t="s">
        <v>129</v>
      </c>
      <c r="E89" s="38" t="s">
        <v>1088</v>
      </c>
      <c r="F89" s="3" t="s">
        <v>1076</v>
      </c>
      <c r="G89" s="3"/>
      <c r="H89" s="1">
        <v>34.880000000000003</v>
      </c>
      <c r="I89" s="1">
        <v>40.5</v>
      </c>
      <c r="J89" s="1">
        <v>40.5</v>
      </c>
      <c r="K89" s="1">
        <v>64.180000000000007</v>
      </c>
      <c r="L89" s="173">
        <v>76.72</v>
      </c>
      <c r="M89" s="173">
        <v>97.72</v>
      </c>
      <c r="N89" s="173">
        <v>101.47</v>
      </c>
      <c r="O89" s="173">
        <v>117.97</v>
      </c>
      <c r="P89" s="173">
        <v>132.91</v>
      </c>
      <c r="Q89" s="173">
        <v>136.72</v>
      </c>
      <c r="R89" s="173">
        <v>162.18</v>
      </c>
      <c r="S89" s="173">
        <v>169.87</v>
      </c>
      <c r="T89" s="173">
        <v>175.97</v>
      </c>
      <c r="U89" s="13">
        <v>183.9</v>
      </c>
      <c r="V89" s="13">
        <v>190.33</v>
      </c>
      <c r="W89" s="13">
        <v>195.6</v>
      </c>
      <c r="X89" s="13">
        <v>201.34</v>
      </c>
      <c r="Y89" s="13">
        <v>203.18</v>
      </c>
      <c r="Z89" s="13">
        <v>203.22</v>
      </c>
      <c r="AA89" s="13">
        <v>204.28</v>
      </c>
      <c r="AB89" s="13">
        <v>204.69</v>
      </c>
      <c r="AC89" s="13">
        <v>206.04</v>
      </c>
      <c r="AD89" s="13">
        <v>208.14</v>
      </c>
      <c r="AE89" s="175">
        <v>211.97</v>
      </c>
      <c r="AF89" s="175">
        <v>214.52</v>
      </c>
      <c r="AG89" s="175">
        <v>216.7</v>
      </c>
      <c r="AH89" s="175">
        <v>223.73</v>
      </c>
      <c r="AI89" s="175">
        <v>230.34</v>
      </c>
      <c r="AJ89" s="175">
        <v>236.51</v>
      </c>
    </row>
    <row r="90" spans="1:36" x14ac:dyDescent="0.2">
      <c r="A90" s="199" t="s">
        <v>1737</v>
      </c>
      <c r="B90" s="11" t="s">
        <v>130</v>
      </c>
      <c r="C90" s="11"/>
      <c r="D90" s="3" t="s">
        <v>131</v>
      </c>
      <c r="E90" s="38" t="s">
        <v>1089</v>
      </c>
      <c r="F90" s="3" t="s">
        <v>1077</v>
      </c>
      <c r="G90" s="3"/>
      <c r="H90" s="1">
        <v>525.38</v>
      </c>
      <c r="I90" s="1">
        <v>540</v>
      </c>
      <c r="J90" s="1">
        <v>522</v>
      </c>
      <c r="K90" s="1">
        <v>540</v>
      </c>
      <c r="L90" s="173">
        <v>559</v>
      </c>
      <c r="M90" s="173">
        <v>666.17</v>
      </c>
      <c r="N90" s="173">
        <v>697.17</v>
      </c>
      <c r="O90" s="173">
        <v>739</v>
      </c>
      <c r="P90" s="173">
        <v>781.43</v>
      </c>
      <c r="Q90" s="173">
        <v>819.75</v>
      </c>
      <c r="R90" s="173">
        <v>901.19</v>
      </c>
      <c r="S90" s="173">
        <v>887.46</v>
      </c>
      <c r="T90" s="173">
        <v>911.62</v>
      </c>
      <c r="U90" s="13">
        <v>956.65</v>
      </c>
      <c r="V90" s="13">
        <v>1002.08</v>
      </c>
      <c r="W90" s="13">
        <v>1037.17</v>
      </c>
      <c r="X90" s="13" t="s">
        <v>886</v>
      </c>
      <c r="Y90" s="13" t="s">
        <v>886</v>
      </c>
      <c r="Z90" s="13" t="s">
        <v>886</v>
      </c>
      <c r="AA90" s="13" t="s">
        <v>886</v>
      </c>
      <c r="AB90" s="13" t="s">
        <v>886</v>
      </c>
      <c r="AC90" s="13" t="s">
        <v>886</v>
      </c>
      <c r="AD90" s="13" t="s">
        <v>886</v>
      </c>
      <c r="AE90" s="13" t="s">
        <v>886</v>
      </c>
      <c r="AF90" s="175" t="s">
        <v>886</v>
      </c>
      <c r="AG90" s="175" t="s">
        <v>886</v>
      </c>
      <c r="AH90" s="175" t="s">
        <v>886</v>
      </c>
      <c r="AI90" s="175" t="s">
        <v>886</v>
      </c>
      <c r="AJ90" s="175" t="s">
        <v>886</v>
      </c>
    </row>
    <row r="91" spans="1:36" x14ac:dyDescent="0.2">
      <c r="A91" s="38" t="s">
        <v>1338</v>
      </c>
      <c r="B91" s="14" t="s">
        <v>952</v>
      </c>
      <c r="C91" s="14"/>
      <c r="D91" s="15" t="s">
        <v>953</v>
      </c>
      <c r="E91" s="38" t="s">
        <v>1088</v>
      </c>
      <c r="F91" s="3" t="s">
        <v>1079</v>
      </c>
      <c r="G91" s="3"/>
      <c r="H91" s="173" t="s">
        <v>886</v>
      </c>
      <c r="I91" s="173" t="s">
        <v>886</v>
      </c>
      <c r="J91" s="173" t="s">
        <v>886</v>
      </c>
      <c r="K91" s="173" t="s">
        <v>886</v>
      </c>
      <c r="L91" s="173" t="s">
        <v>886</v>
      </c>
      <c r="M91" s="173" t="s">
        <v>886</v>
      </c>
      <c r="N91" s="173" t="s">
        <v>886</v>
      </c>
      <c r="O91" s="173" t="s">
        <v>886</v>
      </c>
      <c r="P91" s="173" t="s">
        <v>886</v>
      </c>
      <c r="Q91" s="173" t="s">
        <v>886</v>
      </c>
      <c r="R91" s="173" t="s">
        <v>886</v>
      </c>
      <c r="S91" s="78">
        <v>55.6</v>
      </c>
      <c r="T91" s="6">
        <v>58.32</v>
      </c>
      <c r="U91" s="13">
        <v>60.07</v>
      </c>
      <c r="V91" s="13">
        <v>61</v>
      </c>
      <c r="W91" s="13">
        <v>62.71</v>
      </c>
      <c r="X91" s="13">
        <v>64.53</v>
      </c>
      <c r="Y91" s="13">
        <v>66.430000000000007</v>
      </c>
      <c r="Z91" s="13">
        <v>66.430000000000007</v>
      </c>
      <c r="AA91" s="13">
        <v>66.430000000000007</v>
      </c>
      <c r="AB91" s="13">
        <v>67.75</v>
      </c>
      <c r="AC91" s="13">
        <v>69.09</v>
      </c>
      <c r="AD91" s="13">
        <v>70.459999999999994</v>
      </c>
      <c r="AE91" s="175">
        <v>71.86</v>
      </c>
      <c r="AF91" s="175">
        <v>73.290000000000006</v>
      </c>
      <c r="AG91" s="175">
        <v>75.48</v>
      </c>
      <c r="AH91" s="175">
        <v>77.739999999999995</v>
      </c>
      <c r="AI91" s="175">
        <v>79.290000000000006</v>
      </c>
      <c r="AJ91" s="175">
        <v>80.87</v>
      </c>
    </row>
    <row r="92" spans="1:36" x14ac:dyDescent="0.2">
      <c r="A92" s="38" t="s">
        <v>1339</v>
      </c>
      <c r="B92" s="14" t="s">
        <v>1148</v>
      </c>
      <c r="C92" s="14"/>
      <c r="D92" s="15" t="s">
        <v>1147</v>
      </c>
      <c r="E92" s="38" t="s">
        <v>1088</v>
      </c>
      <c r="F92" s="3" t="s">
        <v>1082</v>
      </c>
      <c r="G92" s="3"/>
      <c r="H92" s="173" t="s">
        <v>886</v>
      </c>
      <c r="I92" s="173" t="s">
        <v>886</v>
      </c>
      <c r="J92" s="173" t="s">
        <v>886</v>
      </c>
      <c r="K92" s="173" t="s">
        <v>886</v>
      </c>
      <c r="L92" s="173" t="s">
        <v>886</v>
      </c>
      <c r="M92" s="173" t="s">
        <v>886</v>
      </c>
      <c r="N92" s="173" t="s">
        <v>886</v>
      </c>
      <c r="O92" s="173" t="s">
        <v>886</v>
      </c>
      <c r="P92" s="173" t="s">
        <v>886</v>
      </c>
      <c r="Q92" s="173" t="s">
        <v>886</v>
      </c>
      <c r="R92" s="173" t="s">
        <v>886</v>
      </c>
      <c r="S92" s="173" t="s">
        <v>886</v>
      </c>
      <c r="T92" s="173" t="s">
        <v>886</v>
      </c>
      <c r="U92" s="173" t="s">
        <v>886</v>
      </c>
      <c r="V92" s="173" t="s">
        <v>886</v>
      </c>
      <c r="W92" s="173" t="s">
        <v>886</v>
      </c>
      <c r="X92" s="13">
        <v>1214.78</v>
      </c>
      <c r="Y92" s="13">
        <v>1237.28</v>
      </c>
      <c r="Z92" s="13">
        <v>1239.78</v>
      </c>
      <c r="AA92" s="13">
        <v>1246.5</v>
      </c>
      <c r="AB92" s="13">
        <v>1249.33</v>
      </c>
      <c r="AC92" s="13">
        <v>1250.99</v>
      </c>
      <c r="AD92" s="13">
        <v>1256.03</v>
      </c>
      <c r="AE92" s="175">
        <v>1306.9000000000001</v>
      </c>
      <c r="AF92" s="175">
        <v>1372.71</v>
      </c>
      <c r="AG92" s="175">
        <v>1454.36</v>
      </c>
      <c r="AH92" s="175">
        <v>1499.08</v>
      </c>
      <c r="AI92" s="175">
        <v>1561.32</v>
      </c>
      <c r="AJ92" s="175">
        <v>1638.14</v>
      </c>
    </row>
    <row r="93" spans="1:36" x14ac:dyDescent="0.2">
      <c r="A93" s="38" t="s">
        <v>1340</v>
      </c>
      <c r="B93" s="11" t="s">
        <v>1209</v>
      </c>
      <c r="C93" s="11"/>
      <c r="D93" s="3" t="s">
        <v>133</v>
      </c>
      <c r="E93" s="38" t="s">
        <v>1088</v>
      </c>
      <c r="F93" s="3" t="s">
        <v>1174</v>
      </c>
      <c r="G93" s="3"/>
      <c r="H93" s="1" t="s">
        <v>886</v>
      </c>
      <c r="I93" s="1" t="s">
        <v>886</v>
      </c>
      <c r="J93" s="1">
        <v>45</v>
      </c>
      <c r="K93" s="6">
        <v>45.1</v>
      </c>
      <c r="L93" s="173">
        <v>51.16</v>
      </c>
      <c r="M93" s="173">
        <v>53.86</v>
      </c>
      <c r="N93" s="173">
        <v>56.28</v>
      </c>
      <c r="O93" s="173">
        <v>61.06</v>
      </c>
      <c r="P93" s="173">
        <v>64.66</v>
      </c>
      <c r="Q93" s="173">
        <v>73.540000000000006</v>
      </c>
      <c r="R93" s="173">
        <v>88.1</v>
      </c>
      <c r="S93" s="173">
        <v>97.71</v>
      </c>
      <c r="T93" s="173">
        <v>102.6</v>
      </c>
      <c r="U93" s="13">
        <v>108.49</v>
      </c>
      <c r="V93" s="13">
        <v>116.03</v>
      </c>
      <c r="W93" s="13">
        <v>135.75</v>
      </c>
      <c r="X93" s="13">
        <v>140.69999999999999</v>
      </c>
      <c r="Y93" s="13">
        <v>144.53</v>
      </c>
      <c r="Z93" s="13">
        <v>144.53</v>
      </c>
      <c r="AA93" s="13">
        <v>150.22</v>
      </c>
      <c r="AB93" s="13">
        <v>153.21</v>
      </c>
      <c r="AC93" s="13">
        <v>153.21</v>
      </c>
      <c r="AD93" s="13">
        <v>156.22999999999999</v>
      </c>
      <c r="AE93" s="175">
        <v>161.22999999999999</v>
      </c>
      <c r="AF93" s="175">
        <v>164.44</v>
      </c>
      <c r="AG93" s="175">
        <v>176.44</v>
      </c>
      <c r="AH93" s="175">
        <v>200.44</v>
      </c>
      <c r="AI93" s="175">
        <v>210.44</v>
      </c>
      <c r="AJ93" s="175">
        <v>225.44</v>
      </c>
    </row>
    <row r="94" spans="1:36" x14ac:dyDescent="0.2">
      <c r="A94" s="38" t="s">
        <v>1341</v>
      </c>
      <c r="B94" s="11" t="s">
        <v>1149</v>
      </c>
      <c r="C94" s="11"/>
      <c r="D94" s="3" t="s">
        <v>1150</v>
      </c>
      <c r="E94" s="38" t="s">
        <v>1088</v>
      </c>
      <c r="F94" s="3" t="s">
        <v>1082</v>
      </c>
      <c r="G94" s="3"/>
      <c r="H94" s="1" t="s">
        <v>886</v>
      </c>
      <c r="I94" s="1" t="s">
        <v>886</v>
      </c>
      <c r="J94" s="1" t="s">
        <v>886</v>
      </c>
      <c r="K94" s="1" t="s">
        <v>886</v>
      </c>
      <c r="L94" s="1" t="s">
        <v>886</v>
      </c>
      <c r="M94" s="1" t="s">
        <v>886</v>
      </c>
      <c r="N94" s="1" t="s">
        <v>886</v>
      </c>
      <c r="O94" s="1" t="s">
        <v>886</v>
      </c>
      <c r="P94" s="1" t="s">
        <v>886</v>
      </c>
      <c r="Q94" s="1" t="s">
        <v>886</v>
      </c>
      <c r="R94" s="1" t="s">
        <v>886</v>
      </c>
      <c r="S94" s="1" t="s">
        <v>886</v>
      </c>
      <c r="T94" s="1" t="s">
        <v>886</v>
      </c>
      <c r="U94" s="1" t="s">
        <v>886</v>
      </c>
      <c r="V94" s="1" t="s">
        <v>886</v>
      </c>
      <c r="W94" s="1" t="s">
        <v>886</v>
      </c>
      <c r="X94" s="13">
        <v>1243</v>
      </c>
      <c r="Y94" s="13">
        <v>1274.8499999999999</v>
      </c>
      <c r="Z94" s="13">
        <v>1274.94</v>
      </c>
      <c r="AA94" s="13">
        <v>1273.01</v>
      </c>
      <c r="AB94" s="13">
        <v>1297.3699999999999</v>
      </c>
      <c r="AC94" s="13">
        <v>1297.6099999999999</v>
      </c>
      <c r="AD94" s="13">
        <v>1298.3800000000001</v>
      </c>
      <c r="AE94" s="175">
        <v>1350.69</v>
      </c>
      <c r="AF94" s="175">
        <v>1406.98</v>
      </c>
      <c r="AG94" s="175">
        <v>1477.3</v>
      </c>
      <c r="AH94" s="175">
        <v>1551.01</v>
      </c>
      <c r="AI94" s="175">
        <v>1612.69</v>
      </c>
      <c r="AJ94" s="175">
        <v>1692.1</v>
      </c>
    </row>
    <row r="95" spans="1:36" x14ac:dyDescent="0.2">
      <c r="A95" s="38" t="s">
        <v>1666</v>
      </c>
      <c r="B95" s="11" t="s">
        <v>134</v>
      </c>
      <c r="C95" s="11"/>
      <c r="D95" s="3" t="s">
        <v>135</v>
      </c>
      <c r="E95" s="38" t="s">
        <v>1089</v>
      </c>
      <c r="F95" s="3" t="s">
        <v>1076</v>
      </c>
      <c r="G95" s="3"/>
      <c r="H95" s="1">
        <v>85.5</v>
      </c>
      <c r="I95" s="1">
        <v>70.88</v>
      </c>
      <c r="J95" s="1">
        <v>72</v>
      </c>
      <c r="K95" s="1">
        <v>86.16</v>
      </c>
      <c r="L95" s="173">
        <v>94.05</v>
      </c>
      <c r="M95" s="173">
        <v>105.75</v>
      </c>
      <c r="N95" s="173">
        <v>112.61</v>
      </c>
      <c r="O95" s="173">
        <v>123.59</v>
      </c>
      <c r="P95" s="173">
        <v>135.22999999999999</v>
      </c>
      <c r="Q95" s="173">
        <v>143.27000000000001</v>
      </c>
      <c r="R95" s="173">
        <v>148.97999999999999</v>
      </c>
      <c r="S95" s="173">
        <v>157.58000000000001</v>
      </c>
      <c r="T95" s="173">
        <v>165.6</v>
      </c>
      <c r="U95" s="13">
        <v>173.53</v>
      </c>
      <c r="V95" s="13">
        <v>181.48</v>
      </c>
      <c r="W95" s="13">
        <v>186.4</v>
      </c>
      <c r="X95" s="13" t="s">
        <v>886</v>
      </c>
      <c r="Y95" s="13" t="s">
        <v>886</v>
      </c>
      <c r="Z95" s="13" t="s">
        <v>886</v>
      </c>
      <c r="AA95" s="13" t="s">
        <v>886</v>
      </c>
      <c r="AB95" s="13" t="s">
        <v>886</v>
      </c>
      <c r="AC95" s="13" t="s">
        <v>886</v>
      </c>
      <c r="AD95" s="13" t="s">
        <v>886</v>
      </c>
      <c r="AE95" s="13" t="s">
        <v>886</v>
      </c>
      <c r="AF95" s="175" t="s">
        <v>886</v>
      </c>
      <c r="AG95" s="175" t="s">
        <v>886</v>
      </c>
      <c r="AH95" s="175" t="s">
        <v>886</v>
      </c>
      <c r="AI95" s="175" t="s">
        <v>886</v>
      </c>
      <c r="AJ95" s="175" t="s">
        <v>886</v>
      </c>
    </row>
    <row r="96" spans="1:36" x14ac:dyDescent="0.2">
      <c r="A96" s="38" t="s">
        <v>1342</v>
      </c>
      <c r="B96" s="11" t="s">
        <v>136</v>
      </c>
      <c r="C96" s="11"/>
      <c r="D96" s="3" t="s">
        <v>137</v>
      </c>
      <c r="E96" s="38" t="s">
        <v>1088</v>
      </c>
      <c r="F96" s="3" t="s">
        <v>1076</v>
      </c>
      <c r="G96" s="3"/>
      <c r="H96" s="1">
        <v>78.75</v>
      </c>
      <c r="I96" s="1">
        <v>75.38</v>
      </c>
      <c r="J96" s="1">
        <v>68.63</v>
      </c>
      <c r="K96" s="1">
        <v>77.930000000000007</v>
      </c>
      <c r="L96" s="173">
        <v>88.28</v>
      </c>
      <c r="M96" s="173">
        <v>96.14</v>
      </c>
      <c r="N96" s="173">
        <v>100.46</v>
      </c>
      <c r="O96" s="173">
        <v>102.82</v>
      </c>
      <c r="P96" s="173">
        <v>107.39</v>
      </c>
      <c r="Q96" s="173">
        <v>112.56</v>
      </c>
      <c r="R96" s="173">
        <v>116.78</v>
      </c>
      <c r="S96" s="173">
        <v>120.11</v>
      </c>
      <c r="T96" s="173">
        <v>123.75</v>
      </c>
      <c r="U96" s="13">
        <v>129.82</v>
      </c>
      <c r="V96" s="13">
        <v>134.84</v>
      </c>
      <c r="W96" s="13">
        <v>141.38999999999999</v>
      </c>
      <c r="X96" s="13">
        <v>147.13</v>
      </c>
      <c r="Y96" s="13">
        <v>151.32</v>
      </c>
      <c r="Z96" s="13">
        <v>151.57</v>
      </c>
      <c r="AA96" s="13">
        <v>151.61000000000001</v>
      </c>
      <c r="AB96" s="13">
        <v>156.16</v>
      </c>
      <c r="AC96" s="13">
        <v>157.29</v>
      </c>
      <c r="AD96" s="13">
        <v>157.72999999999999</v>
      </c>
      <c r="AE96" s="175">
        <v>164.18</v>
      </c>
      <c r="AF96" s="175">
        <v>169.55</v>
      </c>
      <c r="AG96" s="175">
        <v>174.98</v>
      </c>
      <c r="AH96" s="175">
        <v>180.32</v>
      </c>
      <c r="AI96" s="175">
        <v>185.77</v>
      </c>
      <c r="AJ96" s="175">
        <v>191.1</v>
      </c>
    </row>
    <row r="97" spans="1:36" x14ac:dyDescent="0.2">
      <c r="A97" s="38" t="s">
        <v>1667</v>
      </c>
      <c r="B97" s="11" t="s">
        <v>138</v>
      </c>
      <c r="C97" s="11"/>
      <c r="D97" s="3" t="s">
        <v>139</v>
      </c>
      <c r="E97" s="38" t="s">
        <v>1089</v>
      </c>
      <c r="F97" s="3" t="s">
        <v>1076</v>
      </c>
      <c r="G97" s="3"/>
      <c r="H97" s="1">
        <v>112.5</v>
      </c>
      <c r="I97" s="1">
        <v>81</v>
      </c>
      <c r="J97" s="1">
        <v>81</v>
      </c>
      <c r="K97" s="1">
        <v>92.25</v>
      </c>
      <c r="L97" s="173">
        <v>105.41</v>
      </c>
      <c r="M97" s="173">
        <v>112.5</v>
      </c>
      <c r="N97" s="173">
        <v>117.56</v>
      </c>
      <c r="O97" s="173">
        <v>122.85</v>
      </c>
      <c r="P97" s="173">
        <v>129.87</v>
      </c>
      <c r="Q97" s="173">
        <v>140.61000000000001</v>
      </c>
      <c r="R97" s="173">
        <v>154.86000000000001</v>
      </c>
      <c r="S97" s="173">
        <v>162.47999999999999</v>
      </c>
      <c r="T97" s="173">
        <v>170.44</v>
      </c>
      <c r="U97" s="13">
        <v>178.69</v>
      </c>
      <c r="V97" s="13">
        <v>187.1</v>
      </c>
      <c r="W97" s="13">
        <v>193.75</v>
      </c>
      <c r="X97" s="13" t="s">
        <v>886</v>
      </c>
      <c r="Y97" s="13" t="s">
        <v>886</v>
      </c>
      <c r="Z97" s="13" t="s">
        <v>886</v>
      </c>
      <c r="AA97" s="13" t="s">
        <v>886</v>
      </c>
      <c r="AB97" s="13" t="s">
        <v>886</v>
      </c>
      <c r="AC97" s="13" t="s">
        <v>886</v>
      </c>
      <c r="AD97" s="13" t="s">
        <v>886</v>
      </c>
      <c r="AE97" s="13" t="s">
        <v>886</v>
      </c>
      <c r="AF97" s="175" t="s">
        <v>886</v>
      </c>
      <c r="AG97" s="175" t="s">
        <v>886</v>
      </c>
      <c r="AH97" s="175" t="s">
        <v>886</v>
      </c>
      <c r="AI97" s="175" t="s">
        <v>886</v>
      </c>
      <c r="AJ97" s="175" t="s">
        <v>886</v>
      </c>
    </row>
    <row r="98" spans="1:36" x14ac:dyDescent="0.2">
      <c r="A98" s="38" t="s">
        <v>1343</v>
      </c>
      <c r="B98" s="11" t="s">
        <v>140</v>
      </c>
      <c r="C98" s="11"/>
      <c r="D98" s="3" t="s">
        <v>141</v>
      </c>
      <c r="E98" s="38" t="s">
        <v>1088</v>
      </c>
      <c r="F98" s="3" t="s">
        <v>1076</v>
      </c>
      <c r="G98" s="3"/>
      <c r="H98" s="1">
        <v>63</v>
      </c>
      <c r="I98" s="1">
        <v>68.63</v>
      </c>
      <c r="J98" s="1">
        <v>88.88</v>
      </c>
      <c r="K98" s="1">
        <v>91.29</v>
      </c>
      <c r="L98" s="173">
        <v>95.59</v>
      </c>
      <c r="M98" s="173">
        <v>104.42</v>
      </c>
      <c r="N98" s="173">
        <v>109.67</v>
      </c>
      <c r="O98" s="173">
        <v>116.58</v>
      </c>
      <c r="P98" s="173">
        <v>121.59</v>
      </c>
      <c r="Q98" s="173">
        <v>132.32</v>
      </c>
      <c r="R98" s="173">
        <v>139.83000000000001</v>
      </c>
      <c r="S98" s="173">
        <v>143.29</v>
      </c>
      <c r="T98" s="173">
        <v>148.03</v>
      </c>
      <c r="U98" s="13">
        <v>151.97999999999999</v>
      </c>
      <c r="V98" s="13">
        <v>158.44</v>
      </c>
      <c r="W98" s="13">
        <v>164.73</v>
      </c>
      <c r="X98" s="13">
        <v>169.87</v>
      </c>
      <c r="Y98" s="13">
        <v>173.89</v>
      </c>
      <c r="Z98" s="13">
        <v>174.83</v>
      </c>
      <c r="AA98" s="13">
        <v>175.85</v>
      </c>
      <c r="AB98" s="13">
        <v>182.4</v>
      </c>
      <c r="AC98" s="13">
        <v>186.82</v>
      </c>
      <c r="AD98" s="13">
        <v>189.57</v>
      </c>
      <c r="AE98" s="175">
        <v>198.92</v>
      </c>
      <c r="AF98" s="175">
        <v>207.52</v>
      </c>
      <c r="AG98" s="175">
        <v>213.96</v>
      </c>
      <c r="AH98" s="175">
        <v>220.32</v>
      </c>
      <c r="AI98" s="175">
        <v>229.32</v>
      </c>
      <c r="AJ98" s="175">
        <v>239.99</v>
      </c>
    </row>
    <row r="99" spans="1:36" x14ac:dyDescent="0.2">
      <c r="A99" s="38" t="s">
        <v>1748</v>
      </c>
      <c r="B99" s="11" t="s">
        <v>142</v>
      </c>
      <c r="C99" s="11"/>
      <c r="D99" s="3" t="s">
        <v>143</v>
      </c>
      <c r="E99" s="38" t="s">
        <v>1089</v>
      </c>
      <c r="F99" s="3" t="s">
        <v>1076</v>
      </c>
      <c r="G99" s="3"/>
      <c r="H99" s="1">
        <v>101.25</v>
      </c>
      <c r="I99" s="1">
        <v>90</v>
      </c>
      <c r="J99" s="1">
        <v>87.75</v>
      </c>
      <c r="K99" s="1">
        <v>102.18</v>
      </c>
      <c r="L99" s="173">
        <v>103.16</v>
      </c>
      <c r="M99" s="173">
        <v>113.52</v>
      </c>
      <c r="N99" s="173">
        <v>117.08</v>
      </c>
      <c r="O99" s="173">
        <v>126.12</v>
      </c>
      <c r="P99" s="173">
        <v>133.16999999999999</v>
      </c>
      <c r="Q99" s="173">
        <v>144.4</v>
      </c>
      <c r="R99" s="173">
        <v>157.56</v>
      </c>
      <c r="S99" s="173">
        <v>170.72</v>
      </c>
      <c r="T99" s="173">
        <v>179.34</v>
      </c>
      <c r="U99" s="13">
        <v>185.19</v>
      </c>
      <c r="V99" s="13">
        <v>192.35</v>
      </c>
      <c r="W99" s="13">
        <v>201.06</v>
      </c>
      <c r="X99" s="13">
        <v>208.45</v>
      </c>
      <c r="Y99" s="13">
        <v>214.43</v>
      </c>
      <c r="Z99" s="13">
        <v>214.49</v>
      </c>
      <c r="AA99" s="13">
        <v>214.88</v>
      </c>
      <c r="AB99" s="13">
        <v>217.26</v>
      </c>
      <c r="AC99" s="13">
        <v>219.23</v>
      </c>
      <c r="AD99" s="13">
        <v>223.56</v>
      </c>
      <c r="AE99" s="175">
        <v>230.87</v>
      </c>
      <c r="AF99" s="175">
        <v>239.68</v>
      </c>
      <c r="AG99" s="175">
        <v>248.55</v>
      </c>
      <c r="AH99" s="175">
        <v>257.44</v>
      </c>
      <c r="AI99" s="175" t="s">
        <v>886</v>
      </c>
      <c r="AJ99" s="175" t="s">
        <v>886</v>
      </c>
    </row>
    <row r="100" spans="1:36" x14ac:dyDescent="0.2">
      <c r="A100" s="38" t="s">
        <v>1344</v>
      </c>
      <c r="B100" s="11" t="s">
        <v>144</v>
      </c>
      <c r="C100" s="11"/>
      <c r="D100" s="3" t="s">
        <v>145</v>
      </c>
      <c r="E100" s="38" t="s">
        <v>1088</v>
      </c>
      <c r="F100" s="3" t="s">
        <v>1076</v>
      </c>
      <c r="G100" s="3"/>
      <c r="H100" s="1">
        <v>82.13</v>
      </c>
      <c r="I100" s="1">
        <v>78.75</v>
      </c>
      <c r="J100" s="1">
        <v>76.5</v>
      </c>
      <c r="K100" s="1">
        <v>82.48</v>
      </c>
      <c r="L100" s="173">
        <v>88.91</v>
      </c>
      <c r="M100" s="173">
        <v>104.56</v>
      </c>
      <c r="N100" s="173">
        <v>108.68</v>
      </c>
      <c r="O100" s="173">
        <v>115.37</v>
      </c>
      <c r="P100" s="173">
        <v>124.16</v>
      </c>
      <c r="Q100" s="173">
        <v>134.79</v>
      </c>
      <c r="R100" s="173">
        <v>155.06</v>
      </c>
      <c r="S100" s="173">
        <v>166.6</v>
      </c>
      <c r="T100" s="173">
        <v>175.59</v>
      </c>
      <c r="U100" s="13">
        <v>186.94</v>
      </c>
      <c r="V100" s="13">
        <v>187.26</v>
      </c>
      <c r="W100" s="13">
        <v>191.18</v>
      </c>
      <c r="X100" s="13">
        <v>196.58</v>
      </c>
      <c r="Y100" s="13">
        <v>196.48</v>
      </c>
      <c r="Z100" s="13">
        <v>196.15</v>
      </c>
      <c r="AA100" s="13">
        <v>193.52</v>
      </c>
      <c r="AB100" s="13">
        <v>193.59</v>
      </c>
      <c r="AC100" s="13">
        <v>194.4</v>
      </c>
      <c r="AD100" s="13">
        <v>192.86</v>
      </c>
      <c r="AE100" s="175">
        <v>192.56</v>
      </c>
      <c r="AF100" s="175">
        <v>198.85</v>
      </c>
      <c r="AG100" s="175">
        <v>204.71</v>
      </c>
      <c r="AH100" s="175">
        <v>210.41</v>
      </c>
      <c r="AI100" s="175">
        <v>210.63</v>
      </c>
      <c r="AJ100" s="175">
        <v>214.52</v>
      </c>
    </row>
    <row r="101" spans="1:36" x14ac:dyDescent="0.2">
      <c r="A101" s="38" t="s">
        <v>1668</v>
      </c>
      <c r="B101" s="11" t="s">
        <v>146</v>
      </c>
      <c r="C101" s="11"/>
      <c r="D101" s="3" t="s">
        <v>147</v>
      </c>
      <c r="E101" s="38" t="s">
        <v>1089</v>
      </c>
      <c r="F101" s="3" t="s">
        <v>1076</v>
      </c>
      <c r="G101" s="3"/>
      <c r="H101" s="1">
        <v>59.63</v>
      </c>
      <c r="I101" s="1">
        <v>59.63</v>
      </c>
      <c r="J101" s="1">
        <v>54</v>
      </c>
      <c r="K101" s="1">
        <v>57.73</v>
      </c>
      <c r="L101" s="173">
        <v>72.14</v>
      </c>
      <c r="M101" s="173">
        <v>84.71</v>
      </c>
      <c r="N101" s="173">
        <v>87.2</v>
      </c>
      <c r="O101" s="173">
        <v>86.73</v>
      </c>
      <c r="P101" s="173">
        <v>86.73</v>
      </c>
      <c r="Q101" s="173">
        <v>116.32</v>
      </c>
      <c r="R101" s="173">
        <v>118.45</v>
      </c>
      <c r="S101" s="173">
        <v>135.97999999999999</v>
      </c>
      <c r="T101" s="173">
        <v>142.5</v>
      </c>
      <c r="U101" s="13">
        <v>149.46</v>
      </c>
      <c r="V101" s="13">
        <v>156.9</v>
      </c>
      <c r="W101" s="13">
        <v>163.96</v>
      </c>
      <c r="X101" s="13">
        <v>170.58</v>
      </c>
      <c r="Y101" s="13">
        <v>175.64</v>
      </c>
      <c r="Z101" s="13">
        <v>175.69</v>
      </c>
      <c r="AA101" s="13">
        <v>175.73</v>
      </c>
      <c r="AB101" s="13">
        <v>179.19</v>
      </c>
      <c r="AC101" s="13">
        <v>182.67</v>
      </c>
      <c r="AD101" s="13">
        <v>186.33</v>
      </c>
      <c r="AE101" s="175">
        <v>191.33</v>
      </c>
      <c r="AF101" s="175">
        <v>196.35</v>
      </c>
      <c r="AG101" s="175">
        <v>202.18</v>
      </c>
      <c r="AH101" s="175" t="s">
        <v>886</v>
      </c>
      <c r="AI101" s="175" t="s">
        <v>886</v>
      </c>
      <c r="AJ101" s="175" t="s">
        <v>886</v>
      </c>
    </row>
    <row r="102" spans="1:36" x14ac:dyDescent="0.2">
      <c r="A102" s="38" t="s">
        <v>1345</v>
      </c>
      <c r="B102" s="11" t="s">
        <v>148</v>
      </c>
      <c r="C102" s="11"/>
      <c r="D102" s="3" t="s">
        <v>149</v>
      </c>
      <c r="E102" s="38" t="s">
        <v>1088</v>
      </c>
      <c r="F102" s="3" t="s">
        <v>1083</v>
      </c>
      <c r="G102" s="3"/>
      <c r="H102" s="1">
        <v>396</v>
      </c>
      <c r="I102" s="1">
        <v>394.88</v>
      </c>
      <c r="J102" s="1">
        <v>412.88</v>
      </c>
      <c r="K102" s="1">
        <v>429.49</v>
      </c>
      <c r="L102" s="173">
        <v>450.24</v>
      </c>
      <c r="M102" s="173">
        <v>487.41</v>
      </c>
      <c r="N102" s="173">
        <v>508.43</v>
      </c>
      <c r="O102" s="173">
        <v>524.74</v>
      </c>
      <c r="P102" s="173">
        <v>547.73</v>
      </c>
      <c r="Q102" s="173">
        <v>576.82000000000005</v>
      </c>
      <c r="R102" s="173">
        <v>676.34</v>
      </c>
      <c r="S102" s="173">
        <v>715.93</v>
      </c>
      <c r="T102" s="173">
        <v>748.15</v>
      </c>
      <c r="U102" s="13">
        <v>782.74</v>
      </c>
      <c r="V102" s="13">
        <v>820</v>
      </c>
      <c r="W102" s="13">
        <v>840.5</v>
      </c>
      <c r="X102" s="13">
        <v>857.31</v>
      </c>
      <c r="Y102" s="13">
        <v>857.31</v>
      </c>
      <c r="Z102" s="13">
        <v>857.31</v>
      </c>
      <c r="AA102" s="13">
        <v>857.31</v>
      </c>
      <c r="AB102" s="13">
        <v>857.31</v>
      </c>
      <c r="AC102" s="13">
        <v>857.31</v>
      </c>
      <c r="AD102" s="13">
        <v>857.31</v>
      </c>
      <c r="AE102" s="175">
        <v>857.31</v>
      </c>
      <c r="AF102" s="175">
        <v>857.31</v>
      </c>
      <c r="AG102" s="175">
        <v>857.31</v>
      </c>
      <c r="AH102" s="175">
        <v>894.28</v>
      </c>
      <c r="AI102" s="175">
        <v>927.25</v>
      </c>
      <c r="AJ102" s="175">
        <v>952.91</v>
      </c>
    </row>
    <row r="103" spans="1:36" x14ac:dyDescent="0.2">
      <c r="A103" s="38" t="s">
        <v>1346</v>
      </c>
      <c r="B103" s="11" t="s">
        <v>150</v>
      </c>
      <c r="C103" s="11"/>
      <c r="D103" s="3" t="s">
        <v>151</v>
      </c>
      <c r="E103" s="38" t="s">
        <v>1088</v>
      </c>
      <c r="F103" s="3" t="s">
        <v>1082</v>
      </c>
      <c r="G103" s="3"/>
      <c r="H103" s="1" t="s">
        <v>886</v>
      </c>
      <c r="I103" s="1" t="s">
        <v>886</v>
      </c>
      <c r="J103" s="1" t="s">
        <v>886</v>
      </c>
      <c r="K103" s="1" t="s">
        <v>886</v>
      </c>
      <c r="L103" s="173" t="s">
        <v>886</v>
      </c>
      <c r="M103" s="173">
        <v>777.87</v>
      </c>
      <c r="N103" s="173">
        <v>824.53</v>
      </c>
      <c r="O103" s="173">
        <v>856.69</v>
      </c>
      <c r="P103" s="173">
        <v>912.37</v>
      </c>
      <c r="Q103" s="173">
        <v>971.67</v>
      </c>
      <c r="R103" s="173">
        <v>1034.83</v>
      </c>
      <c r="S103" s="173">
        <v>1079.48</v>
      </c>
      <c r="T103" s="173">
        <v>1131.28</v>
      </c>
      <c r="U103" s="13">
        <v>1181.56</v>
      </c>
      <c r="V103" s="13">
        <v>1215.6600000000001</v>
      </c>
      <c r="W103" s="13">
        <v>1252.1500000000001</v>
      </c>
      <c r="X103" s="13">
        <v>1294.73</v>
      </c>
      <c r="Y103" s="13">
        <v>1332.28</v>
      </c>
      <c r="Z103" s="13">
        <v>1332.28</v>
      </c>
      <c r="AA103" s="13">
        <v>1377.58</v>
      </c>
      <c r="AB103" s="13">
        <v>1404.42</v>
      </c>
      <c r="AC103" s="13">
        <v>1431.8</v>
      </c>
      <c r="AD103" s="13">
        <v>1459.67</v>
      </c>
      <c r="AE103" s="175">
        <v>1517.32</v>
      </c>
      <c r="AF103" s="175">
        <v>1593.03</v>
      </c>
      <c r="AG103" s="175">
        <v>1688.45</v>
      </c>
      <c r="AH103" s="175">
        <v>1738.93</v>
      </c>
      <c r="AI103" s="175">
        <v>1808.31</v>
      </c>
      <c r="AJ103" s="175">
        <v>1898.55</v>
      </c>
    </row>
    <row r="104" spans="1:36" x14ac:dyDescent="0.2">
      <c r="A104" s="38" t="s">
        <v>886</v>
      </c>
      <c r="B104" s="5" t="s">
        <v>916</v>
      </c>
      <c r="C104" s="5"/>
      <c r="D104" s="3" t="s">
        <v>864</v>
      </c>
      <c r="E104" s="38" t="s">
        <v>1089</v>
      </c>
      <c r="F104" s="3" t="s">
        <v>1076</v>
      </c>
      <c r="G104" s="3"/>
      <c r="H104" s="1">
        <v>149.63</v>
      </c>
      <c r="I104" s="1">
        <v>156.38</v>
      </c>
      <c r="J104" s="1">
        <v>144</v>
      </c>
      <c r="K104" s="1" t="s">
        <v>886</v>
      </c>
      <c r="L104" s="173" t="s">
        <v>886</v>
      </c>
      <c r="M104" s="173" t="s">
        <v>886</v>
      </c>
      <c r="N104" s="173" t="s">
        <v>886</v>
      </c>
      <c r="O104" s="173" t="s">
        <v>886</v>
      </c>
      <c r="P104" s="173" t="s">
        <v>886</v>
      </c>
      <c r="Q104" s="173" t="s">
        <v>886</v>
      </c>
      <c r="R104" s="173" t="s">
        <v>886</v>
      </c>
      <c r="S104" s="173" t="s">
        <v>886</v>
      </c>
      <c r="T104" s="173" t="s">
        <v>886</v>
      </c>
      <c r="U104" s="13" t="s">
        <v>886</v>
      </c>
      <c r="V104" s="13" t="s">
        <v>886</v>
      </c>
      <c r="W104" s="13" t="s">
        <v>886</v>
      </c>
      <c r="X104" s="13" t="s">
        <v>886</v>
      </c>
      <c r="Y104" s="13" t="s">
        <v>886</v>
      </c>
      <c r="Z104" s="13" t="s">
        <v>886</v>
      </c>
      <c r="AA104" s="13" t="s">
        <v>886</v>
      </c>
      <c r="AB104" s="13" t="s">
        <v>886</v>
      </c>
      <c r="AC104" s="13" t="s">
        <v>886</v>
      </c>
      <c r="AD104" s="13" t="s">
        <v>886</v>
      </c>
      <c r="AE104" s="13" t="s">
        <v>886</v>
      </c>
      <c r="AF104" s="175" t="s">
        <v>886</v>
      </c>
      <c r="AG104" s="175" t="s">
        <v>886</v>
      </c>
      <c r="AH104" s="175" t="s">
        <v>886</v>
      </c>
      <c r="AI104" s="175" t="s">
        <v>886</v>
      </c>
      <c r="AJ104" s="175" t="s">
        <v>886</v>
      </c>
    </row>
    <row r="105" spans="1:36" x14ac:dyDescent="0.2">
      <c r="A105" s="38" t="s">
        <v>886</v>
      </c>
      <c r="B105" s="5" t="s">
        <v>917</v>
      </c>
      <c r="C105" s="5"/>
      <c r="D105" s="3" t="s">
        <v>904</v>
      </c>
      <c r="E105" s="38" t="s">
        <v>1089</v>
      </c>
      <c r="F105" s="3" t="s">
        <v>1076</v>
      </c>
      <c r="G105" s="3"/>
      <c r="H105" s="1">
        <v>513</v>
      </c>
      <c r="I105" s="1" t="s">
        <v>886</v>
      </c>
      <c r="J105" s="1">
        <v>558</v>
      </c>
      <c r="K105" s="1" t="s">
        <v>886</v>
      </c>
      <c r="L105" s="173" t="s">
        <v>886</v>
      </c>
      <c r="M105" s="173" t="s">
        <v>886</v>
      </c>
      <c r="N105" s="173" t="s">
        <v>886</v>
      </c>
      <c r="O105" s="173" t="s">
        <v>886</v>
      </c>
      <c r="P105" s="173" t="s">
        <v>886</v>
      </c>
      <c r="Q105" s="173" t="s">
        <v>886</v>
      </c>
      <c r="R105" s="173" t="s">
        <v>886</v>
      </c>
      <c r="S105" s="173" t="s">
        <v>886</v>
      </c>
      <c r="T105" s="173" t="s">
        <v>886</v>
      </c>
      <c r="U105" s="13" t="s">
        <v>886</v>
      </c>
      <c r="V105" s="13" t="s">
        <v>886</v>
      </c>
      <c r="W105" s="13" t="s">
        <v>886</v>
      </c>
      <c r="X105" s="13" t="s">
        <v>886</v>
      </c>
      <c r="Y105" s="13" t="s">
        <v>886</v>
      </c>
      <c r="Z105" s="13" t="s">
        <v>886</v>
      </c>
      <c r="AA105" s="13" t="s">
        <v>886</v>
      </c>
      <c r="AB105" s="13" t="s">
        <v>886</v>
      </c>
      <c r="AC105" s="13" t="s">
        <v>886</v>
      </c>
      <c r="AD105" s="13" t="s">
        <v>886</v>
      </c>
      <c r="AE105" s="13" t="s">
        <v>886</v>
      </c>
      <c r="AF105" s="175" t="s">
        <v>886</v>
      </c>
      <c r="AG105" s="175" t="s">
        <v>886</v>
      </c>
      <c r="AH105" s="175" t="s">
        <v>886</v>
      </c>
      <c r="AI105" s="175" t="s">
        <v>886</v>
      </c>
      <c r="AJ105" s="175" t="s">
        <v>886</v>
      </c>
    </row>
    <row r="106" spans="1:36" x14ac:dyDescent="0.2">
      <c r="A106" s="38" t="s">
        <v>1347</v>
      </c>
      <c r="B106" s="14" t="s">
        <v>954</v>
      </c>
      <c r="C106" s="14"/>
      <c r="D106" s="15" t="s">
        <v>955</v>
      </c>
      <c r="E106" s="38" t="s">
        <v>1088</v>
      </c>
      <c r="F106" s="3" t="s">
        <v>1079</v>
      </c>
      <c r="G106" s="3"/>
      <c r="H106" s="173" t="s">
        <v>886</v>
      </c>
      <c r="I106" s="173" t="s">
        <v>886</v>
      </c>
      <c r="J106" s="173" t="s">
        <v>886</v>
      </c>
      <c r="K106" s="173" t="s">
        <v>886</v>
      </c>
      <c r="L106" s="173" t="s">
        <v>886</v>
      </c>
      <c r="M106" s="173" t="s">
        <v>886</v>
      </c>
      <c r="N106" s="173" t="s">
        <v>886</v>
      </c>
      <c r="O106" s="173" t="s">
        <v>886</v>
      </c>
      <c r="P106" s="173" t="s">
        <v>886</v>
      </c>
      <c r="Q106" s="173" t="s">
        <v>886</v>
      </c>
      <c r="R106" s="173" t="s">
        <v>886</v>
      </c>
      <c r="S106" s="78">
        <v>48.74</v>
      </c>
      <c r="T106" s="6">
        <v>51.05</v>
      </c>
      <c r="U106" s="13">
        <v>53.55</v>
      </c>
      <c r="V106" s="13">
        <v>55.95</v>
      </c>
      <c r="W106" s="13">
        <v>58.69</v>
      </c>
      <c r="X106" s="13">
        <v>61.57</v>
      </c>
      <c r="Y106" s="13">
        <v>63.97</v>
      </c>
      <c r="Z106" s="13">
        <v>63.97</v>
      </c>
      <c r="AA106" s="13">
        <v>66.5</v>
      </c>
      <c r="AB106" s="13">
        <v>67.760000000000005</v>
      </c>
      <c r="AC106" s="13">
        <v>69.05</v>
      </c>
      <c r="AD106" s="13">
        <v>70.36</v>
      </c>
      <c r="AE106" s="175">
        <v>71.7</v>
      </c>
      <c r="AF106" s="175">
        <v>73.06</v>
      </c>
      <c r="AG106" s="175">
        <v>75.180000000000007</v>
      </c>
      <c r="AH106" s="175">
        <v>77.36</v>
      </c>
      <c r="AI106" s="175">
        <v>78.83</v>
      </c>
      <c r="AJ106" s="175">
        <v>80.33</v>
      </c>
    </row>
    <row r="107" spans="1:36" x14ac:dyDescent="0.2">
      <c r="A107" s="38" t="s">
        <v>1348</v>
      </c>
      <c r="B107" s="11" t="s">
        <v>1180</v>
      </c>
      <c r="C107" s="11"/>
      <c r="D107" s="3" t="s">
        <v>153</v>
      </c>
      <c r="E107" s="38" t="s">
        <v>1088</v>
      </c>
      <c r="F107" s="3" t="s">
        <v>1174</v>
      </c>
      <c r="G107" s="3"/>
      <c r="H107" s="1" t="s">
        <v>886</v>
      </c>
      <c r="I107" s="1" t="s">
        <v>886</v>
      </c>
      <c r="J107" s="1">
        <v>45</v>
      </c>
      <c r="K107" s="6">
        <v>46.02</v>
      </c>
      <c r="L107" s="173">
        <v>54.87</v>
      </c>
      <c r="M107" s="173">
        <v>48.43</v>
      </c>
      <c r="N107" s="173">
        <v>62.55</v>
      </c>
      <c r="O107" s="173">
        <v>65.58</v>
      </c>
      <c r="P107" s="173">
        <v>69.510000000000005</v>
      </c>
      <c r="Q107" s="173">
        <v>96.13</v>
      </c>
      <c r="R107" s="173">
        <v>120.22</v>
      </c>
      <c r="S107" s="173">
        <v>136.84</v>
      </c>
      <c r="T107" s="173">
        <v>143.68</v>
      </c>
      <c r="U107" s="13">
        <v>150.72</v>
      </c>
      <c r="V107" s="13">
        <v>158.1</v>
      </c>
      <c r="W107" s="13">
        <v>173.87</v>
      </c>
      <c r="X107" s="13">
        <v>182.47</v>
      </c>
      <c r="Y107" s="13">
        <v>187.84</v>
      </c>
      <c r="Z107" s="13">
        <v>187.84</v>
      </c>
      <c r="AA107" s="13">
        <v>194.41</v>
      </c>
      <c r="AB107" s="13">
        <v>198.28</v>
      </c>
      <c r="AC107" s="13">
        <v>202.24</v>
      </c>
      <c r="AD107" s="13">
        <v>206.26</v>
      </c>
      <c r="AE107" s="175">
        <v>210.36</v>
      </c>
      <c r="AF107" s="175">
        <v>214.54</v>
      </c>
      <c r="AG107" s="175">
        <v>226.54</v>
      </c>
      <c r="AH107" s="175">
        <v>250.54</v>
      </c>
      <c r="AI107" s="175">
        <v>260.54000000000002</v>
      </c>
      <c r="AJ107" s="175">
        <v>265.73</v>
      </c>
    </row>
    <row r="108" spans="1:36" x14ac:dyDescent="0.2">
      <c r="A108" s="38" t="s">
        <v>1349</v>
      </c>
      <c r="B108" s="11" t="s">
        <v>154</v>
      </c>
      <c r="C108" s="11"/>
      <c r="D108" s="3" t="s">
        <v>155</v>
      </c>
      <c r="E108" s="38" t="s">
        <v>1088</v>
      </c>
      <c r="F108" s="3" t="s">
        <v>1076</v>
      </c>
      <c r="G108" s="3"/>
      <c r="H108" s="1">
        <v>104.63</v>
      </c>
      <c r="I108" s="1">
        <v>83.25</v>
      </c>
      <c r="J108" s="1">
        <v>95.63</v>
      </c>
      <c r="K108" s="1">
        <v>105.53</v>
      </c>
      <c r="L108" s="173">
        <v>95.75</v>
      </c>
      <c r="M108" s="173">
        <v>99.21</v>
      </c>
      <c r="N108" s="173">
        <v>103.67</v>
      </c>
      <c r="O108" s="173">
        <v>112.12</v>
      </c>
      <c r="P108" s="173">
        <v>120.51</v>
      </c>
      <c r="Q108" s="173">
        <v>130.01</v>
      </c>
      <c r="R108" s="173">
        <v>146.04</v>
      </c>
      <c r="S108" s="173">
        <v>156.41999999999999</v>
      </c>
      <c r="T108" s="173">
        <v>162.82</v>
      </c>
      <c r="U108" s="13">
        <v>167.14</v>
      </c>
      <c r="V108" s="13">
        <v>174.58</v>
      </c>
      <c r="W108" s="13">
        <v>180</v>
      </c>
      <c r="X108" s="13">
        <v>185.15</v>
      </c>
      <c r="Y108" s="13">
        <v>190.62</v>
      </c>
      <c r="Z108" s="13">
        <v>192.19</v>
      </c>
      <c r="AA108" s="13">
        <v>193.16</v>
      </c>
      <c r="AB108" s="13">
        <v>195.35</v>
      </c>
      <c r="AC108" s="13">
        <v>195.64</v>
      </c>
      <c r="AD108" s="13">
        <v>196.73</v>
      </c>
      <c r="AE108" s="175">
        <v>198.32</v>
      </c>
      <c r="AF108" s="175">
        <v>205.47</v>
      </c>
      <c r="AG108" s="175">
        <v>213.34</v>
      </c>
      <c r="AH108" s="175">
        <v>220.56</v>
      </c>
      <c r="AI108" s="175">
        <v>228.32</v>
      </c>
      <c r="AJ108" s="175">
        <v>233.98</v>
      </c>
    </row>
    <row r="109" spans="1:36" x14ac:dyDescent="0.2">
      <c r="A109" s="38" t="s">
        <v>1669</v>
      </c>
      <c r="B109" s="11" t="s">
        <v>156</v>
      </c>
      <c r="C109" s="11"/>
      <c r="D109" s="3" t="s">
        <v>157</v>
      </c>
      <c r="E109" s="38" t="s">
        <v>1089</v>
      </c>
      <c r="F109" s="3" t="s">
        <v>1076</v>
      </c>
      <c r="G109" s="3"/>
      <c r="H109" s="1">
        <v>55.13</v>
      </c>
      <c r="I109" s="1">
        <v>83.25</v>
      </c>
      <c r="J109" s="1">
        <v>68.63</v>
      </c>
      <c r="K109" s="1">
        <v>79.150000000000006</v>
      </c>
      <c r="L109" s="173">
        <v>98.94</v>
      </c>
      <c r="M109" s="173">
        <v>103.56</v>
      </c>
      <c r="N109" s="173">
        <v>106.34</v>
      </c>
      <c r="O109" s="173">
        <v>110.83</v>
      </c>
      <c r="P109" s="173">
        <v>129.41999999999999</v>
      </c>
      <c r="Q109" s="173">
        <v>142.57</v>
      </c>
      <c r="R109" s="173">
        <v>153.57</v>
      </c>
      <c r="S109" s="173">
        <v>159.53</v>
      </c>
      <c r="T109" s="173">
        <v>169.33</v>
      </c>
      <c r="U109" s="13">
        <v>179.83</v>
      </c>
      <c r="V109" s="13">
        <v>191.86</v>
      </c>
      <c r="W109" s="13">
        <v>209.53</v>
      </c>
      <c r="X109" s="13" t="s">
        <v>886</v>
      </c>
      <c r="Y109" s="13" t="s">
        <v>886</v>
      </c>
      <c r="Z109" s="13" t="s">
        <v>886</v>
      </c>
      <c r="AA109" s="13" t="s">
        <v>886</v>
      </c>
      <c r="AB109" s="13" t="s">
        <v>886</v>
      </c>
      <c r="AC109" s="13" t="s">
        <v>886</v>
      </c>
      <c r="AD109" s="13" t="s">
        <v>886</v>
      </c>
      <c r="AE109" s="13" t="s">
        <v>886</v>
      </c>
      <c r="AF109" s="175" t="s">
        <v>886</v>
      </c>
      <c r="AG109" s="175" t="s">
        <v>886</v>
      </c>
      <c r="AH109" s="175" t="s">
        <v>886</v>
      </c>
      <c r="AI109" s="175" t="s">
        <v>886</v>
      </c>
      <c r="AJ109" s="175" t="s">
        <v>886</v>
      </c>
    </row>
    <row r="110" spans="1:36" x14ac:dyDescent="0.2">
      <c r="A110" s="38" t="s">
        <v>1350</v>
      </c>
      <c r="B110" s="11" t="s">
        <v>158</v>
      </c>
      <c r="C110" s="11"/>
      <c r="D110" s="3" t="s">
        <v>159</v>
      </c>
      <c r="E110" s="38" t="s">
        <v>1088</v>
      </c>
      <c r="F110" s="3" t="s">
        <v>1076</v>
      </c>
      <c r="G110" s="3"/>
      <c r="H110" s="1">
        <v>84.38</v>
      </c>
      <c r="I110" s="1">
        <v>82.13</v>
      </c>
      <c r="J110" s="1">
        <v>77.63</v>
      </c>
      <c r="K110" s="1">
        <v>89.41</v>
      </c>
      <c r="L110" s="173">
        <v>112.44</v>
      </c>
      <c r="M110" s="173">
        <v>115.81</v>
      </c>
      <c r="N110" s="173">
        <v>124.31</v>
      </c>
      <c r="O110" s="173">
        <v>129.44</v>
      </c>
      <c r="P110" s="173">
        <v>137.08000000000001</v>
      </c>
      <c r="Q110" s="173">
        <v>147.66999999999999</v>
      </c>
      <c r="R110" s="173">
        <v>154.6</v>
      </c>
      <c r="S110" s="173">
        <v>162.24</v>
      </c>
      <c r="T110" s="173">
        <v>168.8</v>
      </c>
      <c r="U110" s="13">
        <v>173.52</v>
      </c>
      <c r="V110" s="13">
        <v>177.54</v>
      </c>
      <c r="W110" s="13">
        <v>184.38</v>
      </c>
      <c r="X110" s="13">
        <v>192.71</v>
      </c>
      <c r="Y110" s="13">
        <v>198.24</v>
      </c>
      <c r="Z110" s="13">
        <v>199.76</v>
      </c>
      <c r="AA110" s="13">
        <v>201.08</v>
      </c>
      <c r="AB110" s="13">
        <v>206.91</v>
      </c>
      <c r="AC110" s="13">
        <v>211.48</v>
      </c>
      <c r="AD110" s="13">
        <v>232.62</v>
      </c>
      <c r="AE110" s="175">
        <v>238.24</v>
      </c>
      <c r="AF110" s="175">
        <v>243.84</v>
      </c>
      <c r="AG110" s="175">
        <v>251.3</v>
      </c>
      <c r="AH110" s="175">
        <v>258.83</v>
      </c>
      <c r="AI110" s="175">
        <v>263.87</v>
      </c>
      <c r="AJ110" s="175">
        <v>268.79000000000002</v>
      </c>
    </row>
    <row r="111" spans="1:36" x14ac:dyDescent="0.2">
      <c r="A111" s="38" t="s">
        <v>1351</v>
      </c>
      <c r="B111" s="11" t="s">
        <v>160</v>
      </c>
      <c r="C111" s="11"/>
      <c r="D111" s="3" t="s">
        <v>161</v>
      </c>
      <c r="E111" s="38" t="s">
        <v>1089</v>
      </c>
      <c r="F111" s="3" t="s">
        <v>1076</v>
      </c>
      <c r="G111" s="3"/>
      <c r="H111" s="1">
        <v>82.13</v>
      </c>
      <c r="I111" s="1">
        <v>77.63</v>
      </c>
      <c r="J111" s="1">
        <v>50.63</v>
      </c>
      <c r="K111" s="1">
        <v>71.44</v>
      </c>
      <c r="L111" s="173">
        <v>96.63</v>
      </c>
      <c r="M111" s="173">
        <v>101.57</v>
      </c>
      <c r="N111" s="173">
        <v>105.75</v>
      </c>
      <c r="O111" s="173">
        <v>110.53</v>
      </c>
      <c r="P111" s="173">
        <v>115.44</v>
      </c>
      <c r="Q111" s="173">
        <v>132.36000000000001</v>
      </c>
      <c r="R111" s="173">
        <v>138.91999999999999</v>
      </c>
      <c r="S111" s="173">
        <v>145.83000000000001</v>
      </c>
      <c r="T111" s="173">
        <v>152.74</v>
      </c>
      <c r="U111" s="13">
        <v>157.46</v>
      </c>
      <c r="V111" s="13">
        <v>162.22</v>
      </c>
      <c r="W111" s="13">
        <v>168.45</v>
      </c>
      <c r="X111" s="13">
        <v>174.85</v>
      </c>
      <c r="Y111" s="13">
        <v>180.31</v>
      </c>
      <c r="Z111" s="13">
        <v>180.29</v>
      </c>
      <c r="AA111" s="13">
        <v>180.47</v>
      </c>
      <c r="AB111" s="13">
        <v>181.35</v>
      </c>
      <c r="AC111" s="13">
        <v>181.83</v>
      </c>
      <c r="AD111" s="13">
        <v>181.73</v>
      </c>
      <c r="AE111" s="175">
        <v>185.01</v>
      </c>
      <c r="AF111" s="175">
        <v>194.79</v>
      </c>
      <c r="AG111" s="175">
        <v>197.55</v>
      </c>
      <c r="AH111" s="175">
        <v>198.44</v>
      </c>
      <c r="AI111" s="175">
        <v>199.01</v>
      </c>
      <c r="AJ111" s="175" t="s">
        <v>886</v>
      </c>
    </row>
    <row r="112" spans="1:36" x14ac:dyDescent="0.2">
      <c r="A112" s="199" t="s">
        <v>1738</v>
      </c>
      <c r="B112" s="11" t="s">
        <v>162</v>
      </c>
      <c r="C112" s="11"/>
      <c r="D112" s="3" t="s">
        <v>163</v>
      </c>
      <c r="E112" s="38" t="s">
        <v>1089</v>
      </c>
      <c r="F112" s="3" t="s">
        <v>1077</v>
      </c>
      <c r="G112" s="3"/>
      <c r="H112" s="1">
        <v>468</v>
      </c>
      <c r="I112" s="1">
        <v>489.38</v>
      </c>
      <c r="J112" s="1">
        <v>446.63</v>
      </c>
      <c r="K112" s="1">
        <v>465.75</v>
      </c>
      <c r="L112" s="173">
        <v>486.58</v>
      </c>
      <c r="M112" s="173">
        <v>536.14</v>
      </c>
      <c r="N112" s="173">
        <v>565.41999999999996</v>
      </c>
      <c r="O112" s="173">
        <v>621.64</v>
      </c>
      <c r="P112" s="173">
        <v>655.45</v>
      </c>
      <c r="Q112" s="173">
        <v>711.4</v>
      </c>
      <c r="R112" s="173">
        <v>781.65</v>
      </c>
      <c r="S112" s="173">
        <v>837.85</v>
      </c>
      <c r="T112" s="173">
        <v>879.74</v>
      </c>
      <c r="U112" s="13">
        <v>923.73</v>
      </c>
      <c r="V112" s="13">
        <v>969.82</v>
      </c>
      <c r="W112" s="13">
        <v>1017.73</v>
      </c>
      <c r="X112" s="13" t="s">
        <v>886</v>
      </c>
      <c r="Y112" s="13" t="s">
        <v>886</v>
      </c>
      <c r="Z112" s="13" t="s">
        <v>886</v>
      </c>
      <c r="AA112" s="13" t="s">
        <v>886</v>
      </c>
      <c r="AB112" s="13" t="s">
        <v>886</v>
      </c>
      <c r="AC112" s="13" t="s">
        <v>886</v>
      </c>
      <c r="AD112" s="13" t="s">
        <v>886</v>
      </c>
      <c r="AE112" s="13" t="s">
        <v>886</v>
      </c>
      <c r="AF112" s="175" t="s">
        <v>886</v>
      </c>
      <c r="AG112" s="175" t="s">
        <v>886</v>
      </c>
      <c r="AH112" s="175" t="s">
        <v>886</v>
      </c>
      <c r="AI112" s="175" t="s">
        <v>886</v>
      </c>
      <c r="AJ112" s="175" t="s">
        <v>886</v>
      </c>
    </row>
    <row r="113" spans="1:36" x14ac:dyDescent="0.2">
      <c r="A113" s="38" t="s">
        <v>1352</v>
      </c>
      <c r="B113" s="11" t="s">
        <v>1151</v>
      </c>
      <c r="C113" s="11"/>
      <c r="D113" s="3" t="s">
        <v>1152</v>
      </c>
      <c r="E113" s="38" t="s">
        <v>1088</v>
      </c>
      <c r="F113" s="3" t="s">
        <v>1082</v>
      </c>
      <c r="G113" s="3"/>
      <c r="H113" s="1" t="s">
        <v>886</v>
      </c>
      <c r="I113" s="1" t="s">
        <v>886</v>
      </c>
      <c r="J113" s="1" t="s">
        <v>886</v>
      </c>
      <c r="K113" s="1" t="s">
        <v>886</v>
      </c>
      <c r="L113" s="1" t="s">
        <v>886</v>
      </c>
      <c r="M113" s="1" t="s">
        <v>886</v>
      </c>
      <c r="N113" s="1" t="s">
        <v>886</v>
      </c>
      <c r="O113" s="1" t="s">
        <v>886</v>
      </c>
      <c r="P113" s="1" t="s">
        <v>886</v>
      </c>
      <c r="Q113" s="1" t="s">
        <v>886</v>
      </c>
      <c r="R113" s="1" t="s">
        <v>886</v>
      </c>
      <c r="S113" s="1" t="s">
        <v>886</v>
      </c>
      <c r="T113" s="1" t="s">
        <v>886</v>
      </c>
      <c r="U113" s="1" t="s">
        <v>886</v>
      </c>
      <c r="V113" s="1" t="s">
        <v>886</v>
      </c>
      <c r="W113" s="1" t="s">
        <v>886</v>
      </c>
      <c r="X113" s="13">
        <v>1262.0999999999999</v>
      </c>
      <c r="Y113" s="13">
        <v>1300.9100000000001</v>
      </c>
      <c r="Z113" s="13">
        <v>1303.04</v>
      </c>
      <c r="AA113" s="13">
        <v>1308.06</v>
      </c>
      <c r="AB113" s="13">
        <v>1314.13</v>
      </c>
      <c r="AC113" s="13">
        <v>1346.22</v>
      </c>
      <c r="AD113" s="13">
        <v>1380.1</v>
      </c>
      <c r="AE113" s="175">
        <v>1446.91</v>
      </c>
      <c r="AF113" s="175">
        <v>1509.23</v>
      </c>
      <c r="AG113" s="175">
        <v>1584.01</v>
      </c>
      <c r="AH113" s="175">
        <v>1651.74</v>
      </c>
      <c r="AI113" s="175">
        <v>1721.62</v>
      </c>
      <c r="AJ113" s="175">
        <v>1805.39</v>
      </c>
    </row>
    <row r="114" spans="1:36" x14ac:dyDescent="0.2">
      <c r="A114" s="38" t="s">
        <v>1353</v>
      </c>
      <c r="B114" s="11" t="s">
        <v>164</v>
      </c>
      <c r="C114" s="11"/>
      <c r="D114" s="3" t="s">
        <v>165</v>
      </c>
      <c r="E114" s="38" t="s">
        <v>1088</v>
      </c>
      <c r="F114" s="3" t="s">
        <v>1076</v>
      </c>
      <c r="G114" s="3"/>
      <c r="H114" s="1">
        <v>95.63</v>
      </c>
      <c r="I114" s="1">
        <v>25.88</v>
      </c>
      <c r="J114" s="1">
        <v>74.25</v>
      </c>
      <c r="K114" s="1">
        <v>92.19</v>
      </c>
      <c r="L114" s="173">
        <v>100.93</v>
      </c>
      <c r="M114" s="173">
        <v>108.56</v>
      </c>
      <c r="N114" s="173">
        <v>113.25</v>
      </c>
      <c r="O114" s="173">
        <v>120.15</v>
      </c>
      <c r="P114" s="173">
        <v>129.87</v>
      </c>
      <c r="Q114" s="173">
        <v>142.84</v>
      </c>
      <c r="R114" s="173">
        <v>154.69</v>
      </c>
      <c r="S114" s="173">
        <v>160.07</v>
      </c>
      <c r="T114" s="173">
        <v>166.74</v>
      </c>
      <c r="U114" s="13">
        <v>172.85</v>
      </c>
      <c r="V114" s="13">
        <v>177.35</v>
      </c>
      <c r="W114" s="13">
        <v>184.46</v>
      </c>
      <c r="X114" s="13">
        <v>191.66</v>
      </c>
      <c r="Y114" s="13">
        <v>196.25</v>
      </c>
      <c r="Z114" s="13">
        <v>197.85</v>
      </c>
      <c r="AA114" s="13">
        <v>200.77</v>
      </c>
      <c r="AB114" s="13">
        <v>195.43</v>
      </c>
      <c r="AC114" s="13">
        <v>192.4</v>
      </c>
      <c r="AD114" s="13">
        <v>187.87</v>
      </c>
      <c r="AE114" s="175">
        <v>191.73</v>
      </c>
      <c r="AF114" s="175">
        <v>195.95</v>
      </c>
      <c r="AG114" s="175">
        <v>199.09</v>
      </c>
      <c r="AH114" s="175">
        <v>205.06</v>
      </c>
      <c r="AI114" s="175">
        <v>214.63</v>
      </c>
      <c r="AJ114" s="175">
        <v>223.06</v>
      </c>
    </row>
    <row r="115" spans="1:36" x14ac:dyDescent="0.2">
      <c r="A115" s="38" t="s">
        <v>1354</v>
      </c>
      <c r="B115" s="11" t="s">
        <v>166</v>
      </c>
      <c r="C115" s="11"/>
      <c r="D115" s="3" t="s">
        <v>167</v>
      </c>
      <c r="E115" s="38" t="s">
        <v>1088</v>
      </c>
      <c r="F115" s="3" t="s">
        <v>1081</v>
      </c>
      <c r="G115" s="3"/>
      <c r="H115" s="1">
        <v>626.63</v>
      </c>
      <c r="I115" s="1">
        <v>689.63</v>
      </c>
      <c r="J115" s="1">
        <v>726.75</v>
      </c>
      <c r="K115" s="1">
        <v>740.3</v>
      </c>
      <c r="L115" s="173">
        <v>760.96</v>
      </c>
      <c r="M115" s="173">
        <v>822.63</v>
      </c>
      <c r="N115" s="173">
        <v>888.79</v>
      </c>
      <c r="O115" s="173">
        <v>936.06</v>
      </c>
      <c r="P115" s="173">
        <v>977</v>
      </c>
      <c r="Q115" s="173">
        <v>1019.22</v>
      </c>
      <c r="R115" s="173">
        <v>1064.08</v>
      </c>
      <c r="S115" s="173">
        <v>1090.68</v>
      </c>
      <c r="T115" s="173">
        <v>1133.23</v>
      </c>
      <c r="U115" s="13">
        <v>1172.8699999999999</v>
      </c>
      <c r="V115" s="13">
        <v>1212.75</v>
      </c>
      <c r="W115" s="13">
        <v>1245.5</v>
      </c>
      <c r="X115" s="13">
        <v>1292.82</v>
      </c>
      <c r="Y115" s="13">
        <v>1323.86</v>
      </c>
      <c r="Z115" s="13">
        <v>1323.86</v>
      </c>
      <c r="AA115" s="13">
        <v>1323.86</v>
      </c>
      <c r="AB115" s="13">
        <v>1323.86</v>
      </c>
      <c r="AC115" s="13">
        <v>1349.55</v>
      </c>
      <c r="AD115" s="13">
        <v>1375.19</v>
      </c>
      <c r="AE115" s="175">
        <v>1429.76</v>
      </c>
      <c r="AF115" s="175">
        <v>1500.43</v>
      </c>
      <c r="AG115" s="175">
        <v>1574.61</v>
      </c>
      <c r="AH115" s="175">
        <v>1621.01</v>
      </c>
      <c r="AI115" s="175">
        <v>1685</v>
      </c>
      <c r="AJ115" s="175">
        <v>1768.38</v>
      </c>
    </row>
    <row r="116" spans="1:36" x14ac:dyDescent="0.2">
      <c r="A116" s="38" t="s">
        <v>1355</v>
      </c>
      <c r="B116" s="11" t="s">
        <v>168</v>
      </c>
      <c r="C116" s="11"/>
      <c r="D116" s="3" t="s">
        <v>169</v>
      </c>
      <c r="E116" s="38" t="s">
        <v>1088</v>
      </c>
      <c r="F116" s="3" t="s">
        <v>1076</v>
      </c>
      <c r="G116" s="3"/>
      <c r="H116" s="1">
        <v>77.63</v>
      </c>
      <c r="I116" s="1">
        <v>82.13</v>
      </c>
      <c r="J116" s="1">
        <v>88.88</v>
      </c>
      <c r="K116" s="1">
        <v>100.36</v>
      </c>
      <c r="L116" s="173">
        <v>111.99</v>
      </c>
      <c r="M116" s="173">
        <v>113.09</v>
      </c>
      <c r="N116" s="173">
        <v>119.06</v>
      </c>
      <c r="O116" s="173">
        <v>125.04</v>
      </c>
      <c r="P116" s="173">
        <v>131.74</v>
      </c>
      <c r="Q116" s="173">
        <v>142.18</v>
      </c>
      <c r="R116" s="173">
        <v>153.5</v>
      </c>
      <c r="S116" s="173">
        <v>159.80000000000001</v>
      </c>
      <c r="T116" s="173">
        <v>168.26</v>
      </c>
      <c r="U116" s="13">
        <v>175.74</v>
      </c>
      <c r="V116" s="13">
        <v>183.11</v>
      </c>
      <c r="W116" s="13">
        <v>183.78</v>
      </c>
      <c r="X116" s="13">
        <v>192.4</v>
      </c>
      <c r="Y116" s="13">
        <v>198.86</v>
      </c>
      <c r="Z116" s="13">
        <v>200.49</v>
      </c>
      <c r="AA116" s="13">
        <v>201.87</v>
      </c>
      <c r="AB116" s="13">
        <v>204.65</v>
      </c>
      <c r="AC116" s="13">
        <v>205.62</v>
      </c>
      <c r="AD116" s="13">
        <v>207.58</v>
      </c>
      <c r="AE116" s="175">
        <v>214.87</v>
      </c>
      <c r="AF116" s="175">
        <v>221.34</v>
      </c>
      <c r="AG116" s="175">
        <v>227.77</v>
      </c>
      <c r="AH116" s="175">
        <v>234.59</v>
      </c>
      <c r="AI116" s="175">
        <v>240.83</v>
      </c>
      <c r="AJ116" s="175">
        <v>246.59</v>
      </c>
    </row>
    <row r="117" spans="1:36" x14ac:dyDescent="0.2">
      <c r="A117" s="38" t="s">
        <v>1356</v>
      </c>
      <c r="B117" s="11" t="s">
        <v>170</v>
      </c>
      <c r="C117" s="11"/>
      <c r="D117" s="3" t="s">
        <v>171</v>
      </c>
      <c r="E117" s="38" t="s">
        <v>1088</v>
      </c>
      <c r="F117" s="3" t="s">
        <v>1076</v>
      </c>
      <c r="G117" s="3"/>
      <c r="H117" s="1">
        <v>142.88</v>
      </c>
      <c r="I117" s="1">
        <v>99</v>
      </c>
      <c r="J117" s="1">
        <v>96.75</v>
      </c>
      <c r="K117" s="1">
        <v>103.32</v>
      </c>
      <c r="L117" s="173">
        <v>108.27</v>
      </c>
      <c r="M117" s="173">
        <v>112.59</v>
      </c>
      <c r="N117" s="173">
        <v>115.38</v>
      </c>
      <c r="O117" s="173">
        <v>120.6</v>
      </c>
      <c r="P117" s="173">
        <v>126</v>
      </c>
      <c r="Q117" s="173">
        <v>141.12</v>
      </c>
      <c r="R117" s="173">
        <v>153.9</v>
      </c>
      <c r="S117" s="173">
        <v>162.36000000000001</v>
      </c>
      <c r="T117" s="173">
        <v>170.37</v>
      </c>
      <c r="U117" s="13">
        <v>175.32</v>
      </c>
      <c r="V117" s="13">
        <v>178.83</v>
      </c>
      <c r="W117" s="13">
        <v>182.43</v>
      </c>
      <c r="X117" s="13">
        <v>186.03</v>
      </c>
      <c r="Y117" s="13">
        <v>187.83</v>
      </c>
      <c r="Z117" s="13">
        <v>187.83</v>
      </c>
      <c r="AA117" s="13">
        <v>187.83</v>
      </c>
      <c r="AB117" s="13">
        <v>187.83</v>
      </c>
      <c r="AC117" s="13">
        <v>187.83</v>
      </c>
      <c r="AD117" s="13">
        <v>187.83</v>
      </c>
      <c r="AE117" s="175">
        <v>189.27</v>
      </c>
      <c r="AF117" s="175">
        <v>194.04</v>
      </c>
      <c r="AG117" s="175">
        <v>198.99</v>
      </c>
      <c r="AH117" s="175">
        <v>203.94</v>
      </c>
      <c r="AI117" s="175">
        <v>208.89</v>
      </c>
      <c r="AJ117" s="175">
        <v>213.84</v>
      </c>
    </row>
    <row r="118" spans="1:36" x14ac:dyDescent="0.2">
      <c r="A118" s="38" t="s">
        <v>886</v>
      </c>
      <c r="B118" s="11" t="s">
        <v>172</v>
      </c>
      <c r="C118" s="11"/>
      <c r="D118" s="3" t="s">
        <v>173</v>
      </c>
      <c r="E118" s="38" t="s">
        <v>1089</v>
      </c>
      <c r="F118" s="3" t="s">
        <v>1076</v>
      </c>
      <c r="G118" s="3"/>
      <c r="H118" s="1">
        <v>81</v>
      </c>
      <c r="I118" s="1">
        <v>81</v>
      </c>
      <c r="J118" s="1">
        <v>86.63</v>
      </c>
      <c r="K118" s="1">
        <v>89.11</v>
      </c>
      <c r="L118" s="173">
        <v>93.37</v>
      </c>
      <c r="M118" s="173">
        <v>106.97</v>
      </c>
      <c r="N118" s="173">
        <v>111.98</v>
      </c>
      <c r="O118" s="173">
        <v>122.13</v>
      </c>
      <c r="P118" s="173">
        <v>127.08</v>
      </c>
      <c r="Q118" s="173">
        <v>134.66</v>
      </c>
      <c r="R118" s="173">
        <v>134.5</v>
      </c>
      <c r="S118" s="173">
        <v>141.12</v>
      </c>
      <c r="T118" s="173">
        <v>147.59</v>
      </c>
      <c r="U118" s="13">
        <v>152.02000000000001</v>
      </c>
      <c r="V118" s="13">
        <v>151.53</v>
      </c>
      <c r="W118" s="13">
        <v>155.76</v>
      </c>
      <c r="X118" s="13" t="s">
        <v>886</v>
      </c>
      <c r="Y118" s="13" t="s">
        <v>886</v>
      </c>
      <c r="Z118" s="13" t="s">
        <v>886</v>
      </c>
      <c r="AA118" s="13" t="s">
        <v>886</v>
      </c>
      <c r="AB118" s="13" t="s">
        <v>886</v>
      </c>
      <c r="AC118" s="13" t="s">
        <v>886</v>
      </c>
      <c r="AD118" s="13" t="s">
        <v>886</v>
      </c>
      <c r="AE118" s="13" t="s">
        <v>886</v>
      </c>
      <c r="AF118" s="175" t="s">
        <v>886</v>
      </c>
      <c r="AG118" s="175" t="s">
        <v>886</v>
      </c>
      <c r="AH118" s="175" t="s">
        <v>886</v>
      </c>
      <c r="AI118" s="175" t="s">
        <v>886</v>
      </c>
      <c r="AJ118" s="175" t="s">
        <v>886</v>
      </c>
    </row>
    <row r="119" spans="1:36" x14ac:dyDescent="0.2">
      <c r="A119" s="38" t="s">
        <v>1357</v>
      </c>
      <c r="B119" s="11" t="s">
        <v>174</v>
      </c>
      <c r="C119" s="11"/>
      <c r="D119" s="3" t="s">
        <v>175</v>
      </c>
      <c r="E119" s="38" t="s">
        <v>1088</v>
      </c>
      <c r="F119" s="3" t="s">
        <v>1080</v>
      </c>
      <c r="G119" s="3"/>
      <c r="H119" s="1">
        <v>369</v>
      </c>
      <c r="I119" s="1">
        <v>374.63</v>
      </c>
      <c r="J119" s="1">
        <v>508.5</v>
      </c>
      <c r="K119" s="1">
        <v>522.65</v>
      </c>
      <c r="L119" s="173">
        <v>542.94000000000005</v>
      </c>
      <c r="M119" s="173">
        <v>595.61</v>
      </c>
      <c r="N119" s="173">
        <v>653.38</v>
      </c>
      <c r="O119" s="173">
        <v>684.74</v>
      </c>
      <c r="P119" s="173">
        <v>672.99</v>
      </c>
      <c r="Q119" s="173">
        <v>679.65</v>
      </c>
      <c r="R119" s="173">
        <v>862.07</v>
      </c>
      <c r="S119" s="173">
        <v>924.14</v>
      </c>
      <c r="T119" s="173">
        <v>970.25</v>
      </c>
      <c r="U119" s="13">
        <v>1013.33</v>
      </c>
      <c r="V119" s="13">
        <v>1053.76</v>
      </c>
      <c r="W119" s="13">
        <v>1095.81</v>
      </c>
      <c r="X119" s="13">
        <v>1137.8900000000001</v>
      </c>
      <c r="Y119" s="13">
        <v>1150.1099999999999</v>
      </c>
      <c r="Z119" s="13">
        <v>1150.1099999999999</v>
      </c>
      <c r="AA119" s="13">
        <v>1150.1099999999999</v>
      </c>
      <c r="AB119" s="13">
        <v>1171.3900000000001</v>
      </c>
      <c r="AC119" s="13">
        <v>1171.3900000000001</v>
      </c>
      <c r="AD119" s="13">
        <v>1171.3900000000001</v>
      </c>
      <c r="AE119" s="175">
        <v>1218.1300000000001</v>
      </c>
      <c r="AF119" s="175">
        <v>1278.9100000000001</v>
      </c>
      <c r="AG119" s="175">
        <v>1342.73</v>
      </c>
      <c r="AH119" s="175">
        <v>1396.31</v>
      </c>
      <c r="AI119" s="175">
        <v>1452.03</v>
      </c>
      <c r="AJ119" s="175">
        <v>1524.49</v>
      </c>
    </row>
    <row r="120" spans="1:36" x14ac:dyDescent="0.2">
      <c r="A120" s="38" t="s">
        <v>1707</v>
      </c>
      <c r="B120" s="11" t="s">
        <v>176</v>
      </c>
      <c r="C120" s="11"/>
      <c r="D120" s="3" t="s">
        <v>177</v>
      </c>
      <c r="E120" s="38" t="s">
        <v>1088</v>
      </c>
      <c r="F120" s="3" t="s">
        <v>1077</v>
      </c>
      <c r="G120" s="3"/>
      <c r="H120" s="1">
        <v>523.13</v>
      </c>
      <c r="I120" s="1">
        <v>551.25</v>
      </c>
      <c r="J120" s="1">
        <v>536.63</v>
      </c>
      <c r="K120" s="1">
        <v>551.46</v>
      </c>
      <c r="L120" s="173">
        <v>582</v>
      </c>
      <c r="M120" s="173">
        <v>633.71</v>
      </c>
      <c r="N120" s="173">
        <v>662.22</v>
      </c>
      <c r="O120" s="173">
        <v>705.26</v>
      </c>
      <c r="P120" s="173">
        <v>737</v>
      </c>
      <c r="Q120" s="173">
        <v>795.96</v>
      </c>
      <c r="R120" s="173">
        <v>890.43</v>
      </c>
      <c r="S120" s="173">
        <v>928.3</v>
      </c>
      <c r="T120" s="173">
        <v>971.16</v>
      </c>
      <c r="U120" s="13">
        <v>1019.43</v>
      </c>
      <c r="V120" s="13">
        <v>1070.3</v>
      </c>
      <c r="W120" s="13">
        <v>1112.04</v>
      </c>
      <c r="X120" s="13">
        <v>1139.8399999999999</v>
      </c>
      <c r="Y120" s="13">
        <v>1161.5</v>
      </c>
      <c r="Z120" s="13">
        <v>1161.5</v>
      </c>
      <c r="AA120" s="13">
        <v>1161.5</v>
      </c>
      <c r="AB120" s="13">
        <v>1161.5</v>
      </c>
      <c r="AC120" s="13">
        <v>1161.5</v>
      </c>
      <c r="AD120" s="13">
        <v>1184.6099999999999</v>
      </c>
      <c r="AE120" s="175">
        <v>1231.8699999999999</v>
      </c>
      <c r="AF120" s="175">
        <v>1281.02</v>
      </c>
      <c r="AG120" s="175">
        <v>1332.13</v>
      </c>
      <c r="AH120" s="175">
        <v>1385.28</v>
      </c>
      <c r="AI120" s="175">
        <v>1440.56</v>
      </c>
      <c r="AJ120" s="175">
        <v>1498.04</v>
      </c>
    </row>
    <row r="121" spans="1:36" x14ac:dyDescent="0.2">
      <c r="A121" s="38" t="s">
        <v>1358</v>
      </c>
      <c r="B121" s="11" t="s">
        <v>1181</v>
      </c>
      <c r="C121" s="11"/>
      <c r="D121" s="3" t="s">
        <v>179</v>
      </c>
      <c r="E121" s="38" t="s">
        <v>1088</v>
      </c>
      <c r="F121" s="3" t="s">
        <v>1174</v>
      </c>
      <c r="G121" s="3"/>
      <c r="H121" s="1" t="s">
        <v>886</v>
      </c>
      <c r="I121" s="1" t="s">
        <v>886</v>
      </c>
      <c r="J121" s="1">
        <v>49.5</v>
      </c>
      <c r="K121" s="6">
        <v>51.14</v>
      </c>
      <c r="L121" s="173">
        <v>58.2</v>
      </c>
      <c r="M121" s="173">
        <v>72.349999999999994</v>
      </c>
      <c r="N121" s="173">
        <v>78.27</v>
      </c>
      <c r="O121" s="173">
        <v>84.23</v>
      </c>
      <c r="P121" s="173">
        <v>90.6</v>
      </c>
      <c r="Q121" s="173">
        <v>100.48</v>
      </c>
      <c r="R121" s="173">
        <v>130.71</v>
      </c>
      <c r="S121" s="173">
        <v>150.28</v>
      </c>
      <c r="T121" s="173">
        <v>155.43</v>
      </c>
      <c r="U121" s="13">
        <v>163.08000000000001</v>
      </c>
      <c r="V121" s="13">
        <v>171.09</v>
      </c>
      <c r="W121" s="13">
        <v>179.46</v>
      </c>
      <c r="X121" s="13">
        <v>188.25</v>
      </c>
      <c r="Y121" s="13">
        <v>193.89</v>
      </c>
      <c r="Z121" s="13">
        <v>193.89</v>
      </c>
      <c r="AA121" s="13">
        <v>200.79</v>
      </c>
      <c r="AB121" s="13">
        <v>204.66</v>
      </c>
      <c r="AC121" s="13">
        <v>208.62</v>
      </c>
      <c r="AD121" s="13">
        <v>212.58</v>
      </c>
      <c r="AE121" s="175">
        <v>216.63</v>
      </c>
      <c r="AF121" s="175">
        <v>220.77</v>
      </c>
      <c r="AG121" s="175">
        <v>232.74</v>
      </c>
      <c r="AH121" s="175">
        <v>256.68</v>
      </c>
      <c r="AI121" s="175">
        <v>265.58999999999997</v>
      </c>
      <c r="AJ121" s="175">
        <v>272.16000000000003</v>
      </c>
    </row>
    <row r="122" spans="1:36" x14ac:dyDescent="0.2">
      <c r="A122" s="38" t="s">
        <v>1359</v>
      </c>
      <c r="B122" s="11" t="s">
        <v>180</v>
      </c>
      <c r="C122" s="11"/>
      <c r="D122" s="3" t="s">
        <v>181</v>
      </c>
      <c r="E122" s="38" t="s">
        <v>1088</v>
      </c>
      <c r="F122" s="3" t="s">
        <v>1076</v>
      </c>
      <c r="G122" s="3"/>
      <c r="H122" s="1">
        <v>67.5</v>
      </c>
      <c r="I122" s="1">
        <v>69.75</v>
      </c>
      <c r="J122" s="1">
        <v>69.75</v>
      </c>
      <c r="K122" s="1">
        <v>78.09</v>
      </c>
      <c r="L122" s="173">
        <v>75.760000000000005</v>
      </c>
      <c r="M122" s="173">
        <v>93.56</v>
      </c>
      <c r="N122" s="173">
        <v>97.59</v>
      </c>
      <c r="O122" s="173">
        <v>103.88</v>
      </c>
      <c r="P122" s="173">
        <v>110.06</v>
      </c>
      <c r="Q122" s="173">
        <v>120.71</v>
      </c>
      <c r="R122" s="173">
        <v>129.41999999999999</v>
      </c>
      <c r="S122" s="173">
        <v>141.53</v>
      </c>
      <c r="T122" s="173">
        <v>148.02000000000001</v>
      </c>
      <c r="U122" s="13">
        <v>154.38999999999999</v>
      </c>
      <c r="V122" s="13">
        <v>160.54</v>
      </c>
      <c r="W122" s="13">
        <v>167.7</v>
      </c>
      <c r="X122" s="13">
        <v>175.7</v>
      </c>
      <c r="Y122" s="13">
        <v>180.66</v>
      </c>
      <c r="Z122" s="13">
        <v>180.53</v>
      </c>
      <c r="AA122" s="13">
        <v>180.91</v>
      </c>
      <c r="AB122" s="13">
        <v>184.88</v>
      </c>
      <c r="AC122" s="13">
        <v>188.32</v>
      </c>
      <c r="AD122" s="13">
        <v>191.57</v>
      </c>
      <c r="AE122" s="175">
        <v>197.31</v>
      </c>
      <c r="AF122" s="175">
        <v>202.93</v>
      </c>
      <c r="AG122" s="175">
        <v>209.22</v>
      </c>
      <c r="AH122" s="175">
        <v>215.61</v>
      </c>
      <c r="AI122" s="175">
        <v>222.95</v>
      </c>
      <c r="AJ122" s="175">
        <v>228.4</v>
      </c>
    </row>
    <row r="123" spans="1:36" x14ac:dyDescent="0.2">
      <c r="A123" s="38" t="s">
        <v>886</v>
      </c>
      <c r="B123" s="16" t="s">
        <v>1023</v>
      </c>
      <c r="C123" s="16"/>
      <c r="D123" s="17" t="s">
        <v>989</v>
      </c>
      <c r="E123" s="38" t="s">
        <v>1089</v>
      </c>
      <c r="F123" s="3" t="s">
        <v>1076</v>
      </c>
      <c r="G123" s="3"/>
      <c r="H123" s="1">
        <v>123.75</v>
      </c>
      <c r="I123" s="1">
        <v>131.63</v>
      </c>
      <c r="J123" s="1">
        <v>119.25</v>
      </c>
      <c r="K123" s="1">
        <v>129</v>
      </c>
      <c r="L123" s="173" t="s">
        <v>886</v>
      </c>
      <c r="M123" s="173" t="s">
        <v>886</v>
      </c>
      <c r="N123" s="173" t="s">
        <v>886</v>
      </c>
      <c r="O123" s="173" t="s">
        <v>886</v>
      </c>
      <c r="P123" s="173" t="s">
        <v>886</v>
      </c>
      <c r="Q123" s="173" t="s">
        <v>886</v>
      </c>
      <c r="R123" s="173" t="s">
        <v>886</v>
      </c>
      <c r="S123" s="173" t="s">
        <v>886</v>
      </c>
      <c r="T123" s="173" t="s">
        <v>886</v>
      </c>
      <c r="U123" s="13" t="s">
        <v>886</v>
      </c>
      <c r="V123" s="13" t="s">
        <v>886</v>
      </c>
      <c r="W123" s="13" t="s">
        <v>886</v>
      </c>
      <c r="X123" s="13" t="s">
        <v>886</v>
      </c>
      <c r="Y123" s="13" t="s">
        <v>886</v>
      </c>
      <c r="Z123" s="13" t="s">
        <v>886</v>
      </c>
      <c r="AA123" s="13" t="s">
        <v>886</v>
      </c>
      <c r="AB123" s="13" t="s">
        <v>886</v>
      </c>
      <c r="AC123" s="13" t="s">
        <v>886</v>
      </c>
      <c r="AD123" s="13" t="s">
        <v>886</v>
      </c>
      <c r="AE123" s="13" t="s">
        <v>886</v>
      </c>
      <c r="AF123" s="175" t="s">
        <v>886</v>
      </c>
      <c r="AG123" s="175" t="s">
        <v>886</v>
      </c>
      <c r="AH123" s="175" t="s">
        <v>886</v>
      </c>
      <c r="AI123" s="175" t="s">
        <v>886</v>
      </c>
      <c r="AJ123" s="175" t="s">
        <v>886</v>
      </c>
    </row>
    <row r="124" spans="1:36" x14ac:dyDescent="0.2">
      <c r="A124" s="38" t="s">
        <v>1360</v>
      </c>
      <c r="B124" s="11" t="s">
        <v>182</v>
      </c>
      <c r="C124" s="11"/>
      <c r="D124" s="3" t="s">
        <v>183</v>
      </c>
      <c r="E124" s="38" t="s">
        <v>1088</v>
      </c>
      <c r="F124" s="3" t="s">
        <v>1082</v>
      </c>
      <c r="G124" s="3"/>
      <c r="H124" s="173" t="s">
        <v>886</v>
      </c>
      <c r="I124" s="173" t="s">
        <v>886</v>
      </c>
      <c r="J124" s="173" t="s">
        <v>886</v>
      </c>
      <c r="K124" s="1" t="s">
        <v>886</v>
      </c>
      <c r="L124" s="173">
        <v>545.37</v>
      </c>
      <c r="M124" s="173">
        <v>610.27</v>
      </c>
      <c r="N124" s="173">
        <v>637.71</v>
      </c>
      <c r="O124" s="173">
        <v>688.19</v>
      </c>
      <c r="P124" s="173">
        <v>774</v>
      </c>
      <c r="Q124" s="173">
        <v>870.82</v>
      </c>
      <c r="R124" s="173">
        <v>923.1</v>
      </c>
      <c r="S124" s="173">
        <v>933.66</v>
      </c>
      <c r="T124" s="173">
        <v>978.65</v>
      </c>
      <c r="U124" s="13">
        <v>1021.65</v>
      </c>
      <c r="V124" s="13">
        <v>1061.56</v>
      </c>
      <c r="W124" s="13">
        <v>1113.9000000000001</v>
      </c>
      <c r="X124" s="13">
        <v>1152.8</v>
      </c>
      <c r="Y124" s="13">
        <v>1153.1500000000001</v>
      </c>
      <c r="Z124" s="13">
        <v>1153.24</v>
      </c>
      <c r="AA124" s="13">
        <v>1193.58</v>
      </c>
      <c r="AB124" s="13">
        <v>1218.55</v>
      </c>
      <c r="AC124" s="13">
        <v>1242.7</v>
      </c>
      <c r="AD124" s="13">
        <v>1267.3599999999999</v>
      </c>
      <c r="AE124" s="175">
        <v>1317.5</v>
      </c>
      <c r="AF124" s="175">
        <v>1384.18</v>
      </c>
      <c r="AG124" s="175">
        <v>1466.93</v>
      </c>
      <c r="AH124" s="175">
        <v>1510.95</v>
      </c>
      <c r="AI124" s="175">
        <v>1570.93</v>
      </c>
      <c r="AJ124" s="175">
        <v>1649.16</v>
      </c>
    </row>
    <row r="125" spans="1:36" x14ac:dyDescent="0.2">
      <c r="A125" s="38" t="s">
        <v>1361</v>
      </c>
      <c r="B125" s="11" t="s">
        <v>184</v>
      </c>
      <c r="C125" s="11"/>
      <c r="D125" s="3" t="s">
        <v>185</v>
      </c>
      <c r="E125" s="38" t="s">
        <v>1088</v>
      </c>
      <c r="F125" s="3" t="s">
        <v>1076</v>
      </c>
      <c r="G125" s="3"/>
      <c r="H125" s="1">
        <v>109.13</v>
      </c>
      <c r="I125" s="1">
        <v>94.5</v>
      </c>
      <c r="J125" s="1">
        <v>87.75</v>
      </c>
      <c r="K125" s="1">
        <v>98.82</v>
      </c>
      <c r="L125" s="173">
        <v>102.76</v>
      </c>
      <c r="M125" s="173">
        <v>107.95</v>
      </c>
      <c r="N125" s="173">
        <v>110.83</v>
      </c>
      <c r="O125" s="173">
        <v>116.11</v>
      </c>
      <c r="P125" s="173">
        <v>122.31</v>
      </c>
      <c r="Q125" s="173">
        <v>133.5</v>
      </c>
      <c r="R125" s="173">
        <v>140.13</v>
      </c>
      <c r="S125" s="173">
        <v>142.88</v>
      </c>
      <c r="T125" s="173">
        <v>149.44999999999999</v>
      </c>
      <c r="U125" s="13">
        <v>157.02000000000001</v>
      </c>
      <c r="V125" s="13">
        <v>164.6</v>
      </c>
      <c r="W125" s="13">
        <v>173.25</v>
      </c>
      <c r="X125" s="13">
        <v>181.87</v>
      </c>
      <c r="Y125" s="13">
        <v>187.52</v>
      </c>
      <c r="Z125" s="13">
        <v>188.65</v>
      </c>
      <c r="AA125" s="13">
        <v>190.47</v>
      </c>
      <c r="AB125" s="13">
        <v>194.71</v>
      </c>
      <c r="AC125" s="13">
        <v>195.94</v>
      </c>
      <c r="AD125" s="13">
        <v>196.34</v>
      </c>
      <c r="AE125" s="175">
        <v>196.2</v>
      </c>
      <c r="AF125" s="175">
        <v>201.25</v>
      </c>
      <c r="AG125" s="175">
        <v>206.23</v>
      </c>
      <c r="AH125" s="175">
        <v>208.68</v>
      </c>
      <c r="AI125" s="175">
        <v>213.15</v>
      </c>
      <c r="AJ125" s="175">
        <v>213.02</v>
      </c>
    </row>
    <row r="126" spans="1:36" x14ac:dyDescent="0.2">
      <c r="A126" s="38" t="s">
        <v>1362</v>
      </c>
      <c r="B126" s="11" t="s">
        <v>186</v>
      </c>
      <c r="C126" s="11"/>
      <c r="D126" s="3" t="s">
        <v>187</v>
      </c>
      <c r="E126" s="38" t="s">
        <v>1089</v>
      </c>
      <c r="F126" s="3" t="s">
        <v>1076</v>
      </c>
      <c r="G126" s="3"/>
      <c r="H126" s="1">
        <v>73.13</v>
      </c>
      <c r="I126" s="1">
        <v>54</v>
      </c>
      <c r="J126" s="1">
        <v>48.38</v>
      </c>
      <c r="K126" s="1">
        <v>64.05</v>
      </c>
      <c r="L126" s="173">
        <v>72.84</v>
      </c>
      <c r="M126" s="173">
        <v>69.5</v>
      </c>
      <c r="N126" s="173">
        <v>57.16</v>
      </c>
      <c r="O126" s="173">
        <v>58.66</v>
      </c>
      <c r="P126" s="173">
        <v>79.400000000000006</v>
      </c>
      <c r="Q126" s="173">
        <v>108.95</v>
      </c>
      <c r="R126" s="173">
        <v>129.01</v>
      </c>
      <c r="S126" s="173">
        <v>146.86000000000001</v>
      </c>
      <c r="T126" s="173">
        <v>159.04</v>
      </c>
      <c r="U126" s="13">
        <v>164.55</v>
      </c>
      <c r="V126" s="13">
        <v>171.64</v>
      </c>
      <c r="W126" s="13">
        <v>177.99</v>
      </c>
      <c r="X126" s="13">
        <v>183.47</v>
      </c>
      <c r="Y126" s="13">
        <v>188.22</v>
      </c>
      <c r="Z126" s="13">
        <v>185.82</v>
      </c>
      <c r="AA126" s="13">
        <v>187.01</v>
      </c>
      <c r="AB126" s="13">
        <v>194.04</v>
      </c>
      <c r="AC126" s="13">
        <v>200.13</v>
      </c>
      <c r="AD126" s="13">
        <v>204.84</v>
      </c>
      <c r="AE126" s="175">
        <v>215.04</v>
      </c>
      <c r="AF126" s="175">
        <v>226.19</v>
      </c>
      <c r="AG126" s="175">
        <v>233.47</v>
      </c>
      <c r="AH126" s="175">
        <v>247.3</v>
      </c>
      <c r="AI126" s="175">
        <v>255.7</v>
      </c>
      <c r="AJ126" s="175" t="s">
        <v>886</v>
      </c>
    </row>
    <row r="127" spans="1:36" x14ac:dyDescent="0.2">
      <c r="A127" s="38" t="s">
        <v>886</v>
      </c>
      <c r="B127" s="16" t="s">
        <v>1024</v>
      </c>
      <c r="C127" s="16"/>
      <c r="D127" s="16" t="s">
        <v>991</v>
      </c>
      <c r="E127" s="38" t="s">
        <v>1089</v>
      </c>
      <c r="F127" s="3" t="s">
        <v>1076</v>
      </c>
      <c r="G127" s="3"/>
      <c r="H127" s="1">
        <v>58.5</v>
      </c>
      <c r="I127" s="1">
        <v>41.63</v>
      </c>
      <c r="J127" s="1">
        <v>57.38</v>
      </c>
      <c r="K127" s="1">
        <v>76</v>
      </c>
      <c r="L127" s="173" t="s">
        <v>886</v>
      </c>
      <c r="M127" s="173" t="s">
        <v>886</v>
      </c>
      <c r="N127" s="173" t="s">
        <v>886</v>
      </c>
      <c r="O127" s="173" t="s">
        <v>886</v>
      </c>
      <c r="P127" s="173" t="s">
        <v>886</v>
      </c>
      <c r="Q127" s="173" t="s">
        <v>886</v>
      </c>
      <c r="R127" s="173" t="s">
        <v>886</v>
      </c>
      <c r="S127" s="173" t="s">
        <v>886</v>
      </c>
      <c r="T127" s="173" t="s">
        <v>886</v>
      </c>
      <c r="U127" s="13" t="s">
        <v>886</v>
      </c>
      <c r="V127" s="13" t="s">
        <v>886</v>
      </c>
      <c r="W127" s="13" t="s">
        <v>886</v>
      </c>
      <c r="X127" s="13" t="s">
        <v>886</v>
      </c>
      <c r="Y127" s="13" t="s">
        <v>886</v>
      </c>
      <c r="Z127" s="13" t="s">
        <v>886</v>
      </c>
      <c r="AA127" s="13" t="s">
        <v>886</v>
      </c>
      <c r="AB127" s="13" t="s">
        <v>886</v>
      </c>
      <c r="AC127" s="13" t="s">
        <v>886</v>
      </c>
      <c r="AD127" s="13" t="s">
        <v>886</v>
      </c>
      <c r="AE127" s="13" t="s">
        <v>886</v>
      </c>
      <c r="AF127" s="175" t="s">
        <v>886</v>
      </c>
      <c r="AG127" s="175" t="s">
        <v>886</v>
      </c>
      <c r="AH127" s="175" t="s">
        <v>886</v>
      </c>
      <c r="AI127" s="175" t="s">
        <v>886</v>
      </c>
      <c r="AJ127" s="175" t="s">
        <v>886</v>
      </c>
    </row>
    <row r="128" spans="1:36" x14ac:dyDescent="0.2">
      <c r="A128" s="38" t="s">
        <v>1363</v>
      </c>
      <c r="B128" s="11" t="s">
        <v>188</v>
      </c>
      <c r="C128" s="11"/>
      <c r="D128" s="3" t="s">
        <v>189</v>
      </c>
      <c r="E128" s="38" t="s">
        <v>1088</v>
      </c>
      <c r="F128" s="3" t="s">
        <v>1082</v>
      </c>
      <c r="G128" s="3"/>
      <c r="H128" s="173" t="s">
        <v>886</v>
      </c>
      <c r="I128" s="173" t="s">
        <v>886</v>
      </c>
      <c r="J128" s="173" t="s">
        <v>886</v>
      </c>
      <c r="K128" s="6" t="s">
        <v>886</v>
      </c>
      <c r="L128" s="173">
        <v>620.45000000000005</v>
      </c>
      <c r="M128" s="173">
        <v>671.37</v>
      </c>
      <c r="N128" s="173">
        <v>720.9</v>
      </c>
      <c r="O128" s="173">
        <v>756.18</v>
      </c>
      <c r="P128" s="173">
        <v>797.78</v>
      </c>
      <c r="Q128" s="173">
        <v>836.88</v>
      </c>
      <c r="R128" s="173">
        <v>903.82</v>
      </c>
      <c r="S128" s="173">
        <v>903.82</v>
      </c>
      <c r="T128" s="173">
        <v>943.99</v>
      </c>
      <c r="U128" s="13">
        <v>966.66</v>
      </c>
      <c r="V128" s="13">
        <v>1014.41</v>
      </c>
      <c r="W128" s="13">
        <v>1065.1300000000001</v>
      </c>
      <c r="X128" s="13">
        <v>1099.75</v>
      </c>
      <c r="Y128" s="13">
        <v>1127.21</v>
      </c>
      <c r="Z128" s="13">
        <v>1127.21</v>
      </c>
      <c r="AA128" s="13">
        <v>1127.21</v>
      </c>
      <c r="AB128" s="13">
        <v>1144.6300000000001</v>
      </c>
      <c r="AC128" s="13">
        <v>1165.83</v>
      </c>
      <c r="AD128" s="13">
        <v>1189.03</v>
      </c>
      <c r="AE128" s="175">
        <v>1236.47</v>
      </c>
      <c r="AF128" s="175">
        <v>1298.17</v>
      </c>
      <c r="AG128" s="175">
        <v>1375.93</v>
      </c>
      <c r="AH128" s="175">
        <v>1417.07</v>
      </c>
      <c r="AI128" s="175">
        <v>1473.61</v>
      </c>
      <c r="AJ128" s="175">
        <v>1547.14</v>
      </c>
    </row>
    <row r="129" spans="1:36" x14ac:dyDescent="0.2">
      <c r="A129" s="199" t="s">
        <v>1708</v>
      </c>
      <c r="B129" s="11" t="s">
        <v>190</v>
      </c>
      <c r="C129" s="11"/>
      <c r="D129" s="3" t="s">
        <v>191</v>
      </c>
      <c r="E129" s="38" t="s">
        <v>1088</v>
      </c>
      <c r="F129" s="3" t="s">
        <v>1077</v>
      </c>
      <c r="G129" s="3"/>
      <c r="H129" s="1">
        <v>524.25</v>
      </c>
      <c r="I129" s="1">
        <v>541.13</v>
      </c>
      <c r="J129" s="1">
        <v>529.88</v>
      </c>
      <c r="K129" s="1">
        <v>544</v>
      </c>
      <c r="L129" s="173">
        <v>576.14</v>
      </c>
      <c r="M129" s="173">
        <v>637.61</v>
      </c>
      <c r="N129" s="173">
        <v>688.51</v>
      </c>
      <c r="O129" s="173">
        <v>733.29</v>
      </c>
      <c r="P129" s="173">
        <v>777.25</v>
      </c>
      <c r="Q129" s="173">
        <v>846.44</v>
      </c>
      <c r="R129" s="173">
        <v>913.68</v>
      </c>
      <c r="S129" s="173">
        <v>896.87</v>
      </c>
      <c r="T129" s="173">
        <v>917.05</v>
      </c>
      <c r="U129" s="13">
        <v>958.32</v>
      </c>
      <c r="V129" s="13">
        <v>996.12</v>
      </c>
      <c r="W129" s="13">
        <v>1030.98</v>
      </c>
      <c r="X129" s="13">
        <v>1061.3</v>
      </c>
      <c r="Y129" s="13">
        <v>1077.22</v>
      </c>
      <c r="Z129" s="13">
        <v>1077.22</v>
      </c>
      <c r="AA129" s="13">
        <v>1077.22</v>
      </c>
      <c r="AB129" s="13">
        <v>1077.22</v>
      </c>
      <c r="AC129" s="13">
        <v>1098.71</v>
      </c>
      <c r="AD129" s="13">
        <v>1120.46</v>
      </c>
      <c r="AE129" s="175">
        <v>1165.17</v>
      </c>
      <c r="AF129" s="175">
        <v>1211.6600000000001</v>
      </c>
      <c r="AG129" s="175">
        <v>1272.1199999999999</v>
      </c>
      <c r="AH129" s="175">
        <v>1322.88</v>
      </c>
      <c r="AI129" s="175">
        <v>1349.34</v>
      </c>
      <c r="AJ129" s="175">
        <v>1383.07</v>
      </c>
    </row>
    <row r="130" spans="1:36" x14ac:dyDescent="0.2">
      <c r="A130" s="38" t="s">
        <v>1364</v>
      </c>
      <c r="B130" s="14" t="s">
        <v>956</v>
      </c>
      <c r="C130" s="14"/>
      <c r="D130" s="15" t="s">
        <v>957</v>
      </c>
      <c r="E130" s="38" t="s">
        <v>1088</v>
      </c>
      <c r="F130" s="3" t="s">
        <v>1079</v>
      </c>
      <c r="G130" s="3"/>
      <c r="H130" s="173" t="s">
        <v>886</v>
      </c>
      <c r="I130" s="173" t="s">
        <v>886</v>
      </c>
      <c r="J130" s="173" t="s">
        <v>886</v>
      </c>
      <c r="K130" s="173" t="s">
        <v>886</v>
      </c>
      <c r="L130" s="173" t="s">
        <v>886</v>
      </c>
      <c r="M130" s="173" t="s">
        <v>886</v>
      </c>
      <c r="N130" s="173" t="s">
        <v>886</v>
      </c>
      <c r="O130" s="173" t="s">
        <v>886</v>
      </c>
      <c r="P130" s="173" t="s">
        <v>886</v>
      </c>
      <c r="Q130" s="173" t="s">
        <v>886</v>
      </c>
      <c r="R130" s="173" t="s">
        <v>886</v>
      </c>
      <c r="S130" s="78">
        <v>52.34</v>
      </c>
      <c r="T130" s="6">
        <v>54.95</v>
      </c>
      <c r="U130" s="13">
        <v>57.64</v>
      </c>
      <c r="V130" s="13">
        <v>60.52</v>
      </c>
      <c r="W130" s="13">
        <v>62.97</v>
      </c>
      <c r="X130" s="13">
        <v>65.52</v>
      </c>
      <c r="Y130" s="13">
        <v>67.17</v>
      </c>
      <c r="Z130" s="13">
        <v>67.17</v>
      </c>
      <c r="AA130" s="13">
        <v>67.17</v>
      </c>
      <c r="AB130" s="13">
        <v>67.17</v>
      </c>
      <c r="AC130" s="13">
        <v>68.45</v>
      </c>
      <c r="AD130" s="13">
        <v>69.81</v>
      </c>
      <c r="AE130" s="175">
        <v>71.180000000000007</v>
      </c>
      <c r="AF130" s="175">
        <v>72.58</v>
      </c>
      <c r="AG130" s="175">
        <v>74.739999999999995</v>
      </c>
      <c r="AH130" s="175">
        <v>76.22</v>
      </c>
      <c r="AI130" s="175">
        <v>77.73</v>
      </c>
      <c r="AJ130" s="175">
        <v>79.27</v>
      </c>
    </row>
    <row r="131" spans="1:36" x14ac:dyDescent="0.2">
      <c r="A131" s="38" t="s">
        <v>1365</v>
      </c>
      <c r="B131" s="11" t="s">
        <v>192</v>
      </c>
      <c r="C131" s="11"/>
      <c r="D131" s="3" t="s">
        <v>193</v>
      </c>
      <c r="E131" s="38" t="s">
        <v>1088</v>
      </c>
      <c r="F131" s="3" t="s">
        <v>1076</v>
      </c>
      <c r="G131" s="3"/>
      <c r="H131" s="1">
        <v>77.63</v>
      </c>
      <c r="I131" s="1">
        <v>86.63</v>
      </c>
      <c r="J131" s="1">
        <v>82.13</v>
      </c>
      <c r="K131" s="1">
        <v>97.65</v>
      </c>
      <c r="L131" s="173">
        <v>106.69</v>
      </c>
      <c r="M131" s="173">
        <v>117.95</v>
      </c>
      <c r="N131" s="173">
        <v>123.2</v>
      </c>
      <c r="O131" s="173">
        <v>129.66999999999999</v>
      </c>
      <c r="P131" s="173">
        <v>136.54</v>
      </c>
      <c r="Q131" s="173">
        <v>144.35</v>
      </c>
      <c r="R131" s="173">
        <v>170.6</v>
      </c>
      <c r="S131" s="173">
        <v>179.39</v>
      </c>
      <c r="T131" s="173">
        <v>186.31</v>
      </c>
      <c r="U131" s="13">
        <v>195.87</v>
      </c>
      <c r="V131" s="13">
        <v>204.33</v>
      </c>
      <c r="W131" s="13">
        <v>214.67</v>
      </c>
      <c r="X131" s="13">
        <v>221.75</v>
      </c>
      <c r="Y131" s="13">
        <v>228.78</v>
      </c>
      <c r="Z131" s="13">
        <v>230.01</v>
      </c>
      <c r="AA131" s="13">
        <v>230.93</v>
      </c>
      <c r="AB131" s="13">
        <v>233.98</v>
      </c>
      <c r="AC131" s="13">
        <v>235.24</v>
      </c>
      <c r="AD131" s="13">
        <v>236.52</v>
      </c>
      <c r="AE131" s="175">
        <v>242.26</v>
      </c>
      <c r="AF131" s="175">
        <v>248.81</v>
      </c>
      <c r="AG131" s="175">
        <v>256.98</v>
      </c>
      <c r="AH131" s="175">
        <v>264.95</v>
      </c>
      <c r="AI131" s="175">
        <v>272.64</v>
      </c>
      <c r="AJ131" s="175">
        <v>280.2</v>
      </c>
    </row>
    <row r="132" spans="1:36" x14ac:dyDescent="0.2">
      <c r="A132" s="38" t="s">
        <v>1366</v>
      </c>
      <c r="B132" s="11" t="s">
        <v>1182</v>
      </c>
      <c r="C132" s="11"/>
      <c r="D132" s="3" t="s">
        <v>195</v>
      </c>
      <c r="E132" s="38" t="s">
        <v>1088</v>
      </c>
      <c r="F132" s="3" t="s">
        <v>1174</v>
      </c>
      <c r="G132" s="3"/>
      <c r="H132" s="1" t="s">
        <v>886</v>
      </c>
      <c r="I132" s="1" t="s">
        <v>886</v>
      </c>
      <c r="J132" s="1">
        <v>45</v>
      </c>
      <c r="K132" s="6">
        <v>45.18</v>
      </c>
      <c r="L132" s="173">
        <v>51.31</v>
      </c>
      <c r="M132" s="173">
        <v>57.3</v>
      </c>
      <c r="N132" s="173">
        <v>65.849999999999994</v>
      </c>
      <c r="O132" s="173">
        <v>71.12</v>
      </c>
      <c r="P132" s="173">
        <v>75.38</v>
      </c>
      <c r="Q132" s="173">
        <v>91.96</v>
      </c>
      <c r="R132" s="173">
        <v>111.77</v>
      </c>
      <c r="S132" s="173">
        <v>122.88</v>
      </c>
      <c r="T132" s="173">
        <v>129.02000000000001</v>
      </c>
      <c r="U132" s="13">
        <v>135.15</v>
      </c>
      <c r="V132" s="13">
        <v>141.91</v>
      </c>
      <c r="W132" s="13">
        <v>148.44</v>
      </c>
      <c r="X132" s="13">
        <v>161.32</v>
      </c>
      <c r="Y132" s="13">
        <v>163.74</v>
      </c>
      <c r="Z132" s="13">
        <v>163.74</v>
      </c>
      <c r="AA132" s="13">
        <v>163.74</v>
      </c>
      <c r="AB132" s="13">
        <v>166.95</v>
      </c>
      <c r="AC132" s="13">
        <v>170.22</v>
      </c>
      <c r="AD132" s="13">
        <v>173.61</v>
      </c>
      <c r="AE132" s="175">
        <v>177.07</v>
      </c>
      <c r="AF132" s="175">
        <v>180.6</v>
      </c>
      <c r="AG132" s="175">
        <v>192.6</v>
      </c>
      <c r="AH132" s="175">
        <v>216.6</v>
      </c>
      <c r="AI132" s="175">
        <v>226.6</v>
      </c>
      <c r="AJ132" s="175">
        <v>241.6</v>
      </c>
    </row>
    <row r="133" spans="1:36" x14ac:dyDescent="0.2">
      <c r="A133" s="38" t="s">
        <v>1670</v>
      </c>
      <c r="B133" s="11" t="s">
        <v>196</v>
      </c>
      <c r="C133" s="11"/>
      <c r="D133" s="3" t="s">
        <v>197</v>
      </c>
      <c r="E133" s="38" t="s">
        <v>1089</v>
      </c>
      <c r="F133" s="3" t="s">
        <v>1076</v>
      </c>
      <c r="G133" s="3"/>
      <c r="H133" s="1">
        <v>239.63</v>
      </c>
      <c r="I133" s="1">
        <v>124.88</v>
      </c>
      <c r="J133" s="1">
        <v>148.5</v>
      </c>
      <c r="K133" s="1">
        <v>175.08</v>
      </c>
      <c r="L133" s="173">
        <v>195.42</v>
      </c>
      <c r="M133" s="173">
        <v>179.31</v>
      </c>
      <c r="N133" s="173">
        <v>187.34</v>
      </c>
      <c r="O133" s="173">
        <v>195.81</v>
      </c>
      <c r="P133" s="173">
        <v>206.81</v>
      </c>
      <c r="Q133" s="173">
        <v>232.47</v>
      </c>
      <c r="R133" s="173">
        <v>238.18</v>
      </c>
      <c r="S133" s="173">
        <v>244.12</v>
      </c>
      <c r="T133" s="173">
        <v>250.2</v>
      </c>
      <c r="U133" s="13">
        <v>250.34</v>
      </c>
      <c r="V133" s="13">
        <v>250.6</v>
      </c>
      <c r="W133" s="13">
        <v>250.83</v>
      </c>
      <c r="X133" s="13" t="s">
        <v>886</v>
      </c>
      <c r="Y133" s="13" t="s">
        <v>886</v>
      </c>
      <c r="Z133" s="13" t="s">
        <v>886</v>
      </c>
      <c r="AA133" s="13" t="s">
        <v>886</v>
      </c>
      <c r="AB133" s="13" t="s">
        <v>886</v>
      </c>
      <c r="AC133" s="13" t="s">
        <v>886</v>
      </c>
      <c r="AD133" s="13" t="s">
        <v>886</v>
      </c>
      <c r="AE133" s="13" t="s">
        <v>886</v>
      </c>
      <c r="AF133" s="175" t="s">
        <v>886</v>
      </c>
      <c r="AG133" s="175" t="s">
        <v>886</v>
      </c>
      <c r="AH133" s="175" t="s">
        <v>886</v>
      </c>
      <c r="AI133" s="175" t="s">
        <v>886</v>
      </c>
      <c r="AJ133" s="175" t="s">
        <v>886</v>
      </c>
    </row>
    <row r="134" spans="1:36" x14ac:dyDescent="0.2">
      <c r="A134" s="199" t="s">
        <v>1709</v>
      </c>
      <c r="B134" s="11" t="s">
        <v>198</v>
      </c>
      <c r="C134" s="11"/>
      <c r="D134" s="3" t="s">
        <v>199</v>
      </c>
      <c r="E134" s="38" t="s">
        <v>1088</v>
      </c>
      <c r="F134" s="3" t="s">
        <v>1077</v>
      </c>
      <c r="G134" s="3"/>
      <c r="H134" s="1">
        <v>450</v>
      </c>
      <c r="I134" s="1">
        <v>490.5</v>
      </c>
      <c r="J134" s="1">
        <v>452.25</v>
      </c>
      <c r="K134" s="1">
        <v>452</v>
      </c>
      <c r="L134" s="173">
        <v>476</v>
      </c>
      <c r="M134" s="173">
        <v>569.01</v>
      </c>
      <c r="N134" s="173">
        <v>616.24</v>
      </c>
      <c r="O134" s="173">
        <v>651.34</v>
      </c>
      <c r="P134" s="173">
        <v>699.93</v>
      </c>
      <c r="Q134" s="173">
        <v>766.44</v>
      </c>
      <c r="R134" s="173">
        <v>904.05</v>
      </c>
      <c r="S134" s="173">
        <v>900.36</v>
      </c>
      <c r="T134" s="173">
        <v>931.86</v>
      </c>
      <c r="U134" s="13">
        <v>977.49</v>
      </c>
      <c r="V134" s="13">
        <v>1023.93</v>
      </c>
      <c r="W134" s="13">
        <v>1063.8900000000001</v>
      </c>
      <c r="X134" s="13">
        <v>1094.67</v>
      </c>
      <c r="Y134" s="13">
        <v>1116.3599999999999</v>
      </c>
      <c r="Z134" s="13">
        <v>1116.3599999999999</v>
      </c>
      <c r="AA134" s="13">
        <v>1116.3599999999999</v>
      </c>
      <c r="AB134" s="13">
        <v>1116.3599999999999</v>
      </c>
      <c r="AC134" s="13">
        <v>1138.5899999999999</v>
      </c>
      <c r="AD134" s="13">
        <v>1161.27</v>
      </c>
      <c r="AE134" s="175">
        <v>1207.6199999999999</v>
      </c>
      <c r="AF134" s="175">
        <v>1267.92</v>
      </c>
      <c r="AG134" s="175">
        <v>1331.19</v>
      </c>
      <c r="AH134" s="175">
        <v>1384.29</v>
      </c>
      <c r="AI134" s="175">
        <v>1439.46</v>
      </c>
      <c r="AJ134" s="175">
        <v>1511.28</v>
      </c>
    </row>
    <row r="135" spans="1:36" x14ac:dyDescent="0.2">
      <c r="A135" s="38" t="s">
        <v>1367</v>
      </c>
      <c r="B135" s="11" t="s">
        <v>1183</v>
      </c>
      <c r="C135" s="11"/>
      <c r="D135" s="3" t="s">
        <v>201</v>
      </c>
      <c r="E135" s="38" t="s">
        <v>1088</v>
      </c>
      <c r="F135" s="3" t="s">
        <v>1174</v>
      </c>
      <c r="G135" s="3"/>
      <c r="H135" s="1" t="s">
        <v>886</v>
      </c>
      <c r="I135" s="1" t="s">
        <v>886</v>
      </c>
      <c r="J135" s="1">
        <v>46.13</v>
      </c>
      <c r="K135" s="6">
        <v>45.66</v>
      </c>
      <c r="L135" s="173">
        <v>49.79</v>
      </c>
      <c r="M135" s="173">
        <v>48.3</v>
      </c>
      <c r="N135" s="173">
        <v>53.52</v>
      </c>
      <c r="O135" s="173">
        <v>58.87</v>
      </c>
      <c r="P135" s="173">
        <v>61.81</v>
      </c>
      <c r="Q135" s="173">
        <v>73.8</v>
      </c>
      <c r="R135" s="173">
        <v>103.27</v>
      </c>
      <c r="S135" s="173">
        <v>113.39</v>
      </c>
      <c r="T135" s="173">
        <v>119.62</v>
      </c>
      <c r="U135" s="13">
        <v>125.53</v>
      </c>
      <c r="V135" s="13">
        <v>131.72999999999999</v>
      </c>
      <c r="W135" s="13">
        <v>142.19</v>
      </c>
      <c r="X135" s="13">
        <v>149.22</v>
      </c>
      <c r="Y135" s="13">
        <v>156.6</v>
      </c>
      <c r="Z135" s="13">
        <v>156.6</v>
      </c>
      <c r="AA135" s="13">
        <v>159.72999999999999</v>
      </c>
      <c r="AB135" s="13">
        <v>162.91999999999999</v>
      </c>
      <c r="AC135" s="13">
        <v>166.16</v>
      </c>
      <c r="AD135" s="13">
        <v>169.47</v>
      </c>
      <c r="AE135" s="175">
        <v>172.84</v>
      </c>
      <c r="AF135" s="175">
        <v>176.28</v>
      </c>
      <c r="AG135" s="175">
        <v>188.28</v>
      </c>
      <c r="AH135" s="175">
        <v>212.28</v>
      </c>
      <c r="AI135" s="175">
        <v>221.64</v>
      </c>
      <c r="AJ135" s="175">
        <v>236.56</v>
      </c>
    </row>
    <row r="136" spans="1:36" x14ac:dyDescent="0.2">
      <c r="A136" s="199" t="s">
        <v>1368</v>
      </c>
      <c r="B136" s="14" t="s">
        <v>958</v>
      </c>
      <c r="C136" s="14"/>
      <c r="D136" s="15" t="s">
        <v>959</v>
      </c>
      <c r="E136" s="38" t="s">
        <v>1089</v>
      </c>
      <c r="F136" s="3" t="s">
        <v>1079</v>
      </c>
      <c r="G136" s="3"/>
      <c r="H136" s="173" t="s">
        <v>886</v>
      </c>
      <c r="I136" s="173" t="s">
        <v>886</v>
      </c>
      <c r="J136" s="173" t="s">
        <v>886</v>
      </c>
      <c r="K136" s="173" t="s">
        <v>886</v>
      </c>
      <c r="L136" s="173" t="s">
        <v>886</v>
      </c>
      <c r="M136" s="173" t="s">
        <v>886</v>
      </c>
      <c r="N136" s="173" t="s">
        <v>886</v>
      </c>
      <c r="O136" s="173" t="s">
        <v>886</v>
      </c>
      <c r="P136" s="173" t="s">
        <v>886</v>
      </c>
      <c r="Q136" s="173" t="s">
        <v>886</v>
      </c>
      <c r="R136" s="173" t="s">
        <v>886</v>
      </c>
      <c r="S136" s="78">
        <v>55.59</v>
      </c>
      <c r="T136" s="6">
        <v>58.35</v>
      </c>
      <c r="U136" s="13">
        <v>61.26</v>
      </c>
      <c r="V136" s="13" t="s">
        <v>886</v>
      </c>
      <c r="W136" s="13" t="s">
        <v>886</v>
      </c>
      <c r="X136" s="13" t="s">
        <v>886</v>
      </c>
      <c r="Y136" s="13" t="s">
        <v>886</v>
      </c>
      <c r="Z136" s="13" t="s">
        <v>886</v>
      </c>
      <c r="AA136" s="13" t="s">
        <v>886</v>
      </c>
      <c r="AB136" s="13" t="s">
        <v>886</v>
      </c>
      <c r="AC136" s="13" t="s">
        <v>886</v>
      </c>
      <c r="AD136" s="13" t="s">
        <v>886</v>
      </c>
      <c r="AE136" s="13" t="s">
        <v>886</v>
      </c>
      <c r="AF136" s="175" t="s">
        <v>886</v>
      </c>
      <c r="AG136" s="175" t="s">
        <v>886</v>
      </c>
      <c r="AH136" s="175" t="s">
        <v>886</v>
      </c>
      <c r="AI136" s="175" t="s">
        <v>886</v>
      </c>
      <c r="AJ136" s="175" t="s">
        <v>886</v>
      </c>
    </row>
    <row r="137" spans="1:36" x14ac:dyDescent="0.2">
      <c r="A137" s="38" t="s">
        <v>1368</v>
      </c>
      <c r="B137" s="11" t="s">
        <v>1092</v>
      </c>
      <c r="C137" s="11"/>
      <c r="D137" s="3" t="s">
        <v>1093</v>
      </c>
      <c r="E137" s="38" t="s">
        <v>1088</v>
      </c>
      <c r="F137" s="3" t="s">
        <v>1079</v>
      </c>
      <c r="G137" s="3"/>
      <c r="H137" s="173" t="s">
        <v>886</v>
      </c>
      <c r="I137" s="173" t="s">
        <v>886</v>
      </c>
      <c r="J137" s="173" t="s">
        <v>886</v>
      </c>
      <c r="K137" s="173" t="s">
        <v>886</v>
      </c>
      <c r="L137" s="173" t="s">
        <v>886</v>
      </c>
      <c r="M137" s="173" t="s">
        <v>886</v>
      </c>
      <c r="N137" s="173" t="s">
        <v>886</v>
      </c>
      <c r="O137" s="173" t="s">
        <v>886</v>
      </c>
      <c r="P137" s="173" t="s">
        <v>886</v>
      </c>
      <c r="Q137" s="173" t="s">
        <v>886</v>
      </c>
      <c r="R137" s="173" t="s">
        <v>886</v>
      </c>
      <c r="S137" s="173" t="s">
        <v>886</v>
      </c>
      <c r="T137" s="6" t="s">
        <v>886</v>
      </c>
      <c r="U137" s="173" t="s">
        <v>886</v>
      </c>
      <c r="V137" s="13">
        <v>63.45</v>
      </c>
      <c r="W137" s="13">
        <v>66.58</v>
      </c>
      <c r="X137" s="13">
        <v>69.180000000000007</v>
      </c>
      <c r="Y137" s="13">
        <v>71.77</v>
      </c>
      <c r="Z137" s="13">
        <v>71.77</v>
      </c>
      <c r="AA137" s="13">
        <v>73.92</v>
      </c>
      <c r="AB137" s="13">
        <v>75.39</v>
      </c>
      <c r="AC137" s="13">
        <v>76.89</v>
      </c>
      <c r="AD137" s="13">
        <v>78.42</v>
      </c>
      <c r="AE137" s="175">
        <v>79.98</v>
      </c>
      <c r="AF137" s="175">
        <v>81.569999999999993</v>
      </c>
      <c r="AG137" s="175">
        <v>84.01</v>
      </c>
      <c r="AH137" s="175">
        <v>86.52</v>
      </c>
      <c r="AI137" s="175">
        <v>88.24</v>
      </c>
      <c r="AJ137" s="175">
        <v>90</v>
      </c>
    </row>
    <row r="138" spans="1:36" x14ac:dyDescent="0.2">
      <c r="A138" s="38" t="s">
        <v>1369</v>
      </c>
      <c r="B138" s="11" t="s">
        <v>202</v>
      </c>
      <c r="C138" s="11"/>
      <c r="D138" s="3" t="s">
        <v>203</v>
      </c>
      <c r="E138" s="38" t="s">
        <v>1088</v>
      </c>
      <c r="F138" s="3" t="s">
        <v>1081</v>
      </c>
      <c r="G138" s="3"/>
      <c r="H138" s="1">
        <v>524.25</v>
      </c>
      <c r="I138" s="1">
        <v>500.63</v>
      </c>
      <c r="J138" s="1">
        <v>516.38</v>
      </c>
      <c r="K138" s="1">
        <v>534.20000000000005</v>
      </c>
      <c r="L138" s="173">
        <v>575.98</v>
      </c>
      <c r="M138" s="173">
        <v>630.80999999999995</v>
      </c>
      <c r="N138" s="173">
        <v>675.12</v>
      </c>
      <c r="O138" s="173">
        <v>705.52</v>
      </c>
      <c r="P138" s="173">
        <v>758.03</v>
      </c>
      <c r="Q138" s="173">
        <v>802.62</v>
      </c>
      <c r="R138" s="173">
        <v>901.45</v>
      </c>
      <c r="S138" s="173">
        <v>944.34</v>
      </c>
      <c r="T138" s="173">
        <v>945.02</v>
      </c>
      <c r="U138" s="13">
        <v>971.11</v>
      </c>
      <c r="V138" s="13">
        <v>1006.23</v>
      </c>
      <c r="W138" s="13">
        <v>1046.1300000000001</v>
      </c>
      <c r="X138" s="13">
        <v>1090.6300000000001</v>
      </c>
      <c r="Y138" s="13">
        <v>1122.83</v>
      </c>
      <c r="Z138" s="13">
        <v>1123.6600000000001</v>
      </c>
      <c r="AA138" s="13">
        <v>1124.44</v>
      </c>
      <c r="AB138" s="13">
        <v>1125.33</v>
      </c>
      <c r="AC138" s="13">
        <v>1147.4100000000001</v>
      </c>
      <c r="AD138" s="13">
        <v>1169.99</v>
      </c>
      <c r="AE138" s="175">
        <v>1215.6500000000001</v>
      </c>
      <c r="AF138" s="175">
        <v>1263.31</v>
      </c>
      <c r="AG138" s="175">
        <v>1314.5</v>
      </c>
      <c r="AH138" s="175">
        <v>1379.75</v>
      </c>
      <c r="AI138" s="175">
        <v>1434.55</v>
      </c>
      <c r="AJ138" s="175">
        <v>1476.31</v>
      </c>
    </row>
    <row r="139" spans="1:36" x14ac:dyDescent="0.2">
      <c r="A139" s="199" t="s">
        <v>1739</v>
      </c>
      <c r="B139" s="11" t="s">
        <v>204</v>
      </c>
      <c r="C139" s="11"/>
      <c r="D139" s="3" t="s">
        <v>205</v>
      </c>
      <c r="E139" s="38" t="s">
        <v>1089</v>
      </c>
      <c r="F139" s="3" t="s">
        <v>1077</v>
      </c>
      <c r="G139" s="3"/>
      <c r="H139" s="1">
        <v>432</v>
      </c>
      <c r="I139" s="1">
        <v>464.63</v>
      </c>
      <c r="J139" s="1">
        <v>427.5</v>
      </c>
      <c r="K139" s="1">
        <v>454</v>
      </c>
      <c r="L139" s="173">
        <v>556.21</v>
      </c>
      <c r="M139" s="173">
        <v>603.80999999999995</v>
      </c>
      <c r="N139" s="173">
        <v>651.69000000000005</v>
      </c>
      <c r="O139" s="173">
        <v>688.14</v>
      </c>
      <c r="P139" s="173">
        <v>725.58</v>
      </c>
      <c r="Q139" s="173">
        <v>792.63</v>
      </c>
      <c r="R139" s="173">
        <v>915.57</v>
      </c>
      <c r="S139" s="173">
        <v>918</v>
      </c>
      <c r="T139" s="173">
        <v>952.92</v>
      </c>
      <c r="U139" s="13">
        <v>999.99</v>
      </c>
      <c r="V139" s="13">
        <v>1048.95</v>
      </c>
      <c r="W139" s="13">
        <v>1096.2</v>
      </c>
      <c r="X139" s="13">
        <v>1134.54</v>
      </c>
      <c r="Y139" s="13">
        <v>1168.29</v>
      </c>
      <c r="Z139" s="13">
        <v>1168.29</v>
      </c>
      <c r="AA139" s="13">
        <v>1168.29</v>
      </c>
      <c r="AB139" s="13">
        <v>1168.29</v>
      </c>
      <c r="AC139" s="13">
        <v>1191.51</v>
      </c>
      <c r="AD139" s="13">
        <v>1215.27</v>
      </c>
      <c r="AE139" s="175">
        <v>1263.78</v>
      </c>
      <c r="AF139" s="175">
        <v>1326.87</v>
      </c>
      <c r="AG139" s="175">
        <v>1406.34</v>
      </c>
      <c r="AH139" s="175" t="s">
        <v>886</v>
      </c>
      <c r="AI139" s="175" t="s">
        <v>886</v>
      </c>
      <c r="AJ139" s="175" t="s">
        <v>886</v>
      </c>
    </row>
    <row r="140" spans="1:36" x14ac:dyDescent="0.2">
      <c r="A140" s="38" t="s">
        <v>1370</v>
      </c>
      <c r="B140" s="126" t="s">
        <v>1260</v>
      </c>
      <c r="C140" s="126"/>
      <c r="D140" s="123" t="s">
        <v>1261</v>
      </c>
      <c r="E140" s="38" t="s">
        <v>1088</v>
      </c>
      <c r="F140" s="123" t="s">
        <v>1082</v>
      </c>
      <c r="G140" s="3"/>
      <c r="H140" s="173" t="s">
        <v>886</v>
      </c>
      <c r="I140" s="173" t="s">
        <v>886</v>
      </c>
      <c r="J140" s="173" t="s">
        <v>886</v>
      </c>
      <c r="K140" s="173" t="s">
        <v>886</v>
      </c>
      <c r="L140" s="173" t="s">
        <v>886</v>
      </c>
      <c r="M140" s="173" t="s">
        <v>886</v>
      </c>
      <c r="N140" s="173" t="s">
        <v>886</v>
      </c>
      <c r="O140" s="173" t="s">
        <v>886</v>
      </c>
      <c r="P140" s="173" t="s">
        <v>886</v>
      </c>
      <c r="Q140" s="173" t="s">
        <v>886</v>
      </c>
      <c r="R140" s="173" t="s">
        <v>886</v>
      </c>
      <c r="S140" s="173" t="s">
        <v>886</v>
      </c>
      <c r="T140" s="38" t="s">
        <v>886</v>
      </c>
      <c r="U140" s="175" t="s">
        <v>886</v>
      </c>
      <c r="V140" s="175" t="s">
        <v>886</v>
      </c>
      <c r="W140" s="175" t="s">
        <v>886</v>
      </c>
      <c r="X140" s="175" t="s">
        <v>886</v>
      </c>
      <c r="Y140" s="175" t="s">
        <v>886</v>
      </c>
      <c r="Z140" s="175" t="s">
        <v>886</v>
      </c>
      <c r="AA140" s="175" t="s">
        <v>886</v>
      </c>
      <c r="AB140" s="175" t="s">
        <v>886</v>
      </c>
      <c r="AC140" s="175" t="s">
        <v>886</v>
      </c>
      <c r="AD140" s="175" t="s">
        <v>886</v>
      </c>
      <c r="AE140" s="175" t="s">
        <v>886</v>
      </c>
      <c r="AF140" s="175" t="s">
        <v>886</v>
      </c>
      <c r="AG140" s="175" t="s">
        <v>886</v>
      </c>
      <c r="AH140" s="175">
        <v>1732.14</v>
      </c>
      <c r="AI140" s="175">
        <v>1801.92</v>
      </c>
      <c r="AJ140" s="175">
        <v>1889.55</v>
      </c>
    </row>
    <row r="141" spans="1:36" x14ac:dyDescent="0.2">
      <c r="A141" s="38" t="s">
        <v>1371</v>
      </c>
      <c r="B141" s="126" t="s">
        <v>1226</v>
      </c>
      <c r="C141" s="126"/>
      <c r="D141" s="123" t="s">
        <v>1227</v>
      </c>
      <c r="E141" s="38" t="s">
        <v>1088</v>
      </c>
      <c r="F141" s="123" t="s">
        <v>1079</v>
      </c>
      <c r="G141" s="3"/>
      <c r="H141" s="173" t="s">
        <v>886</v>
      </c>
      <c r="I141" s="173" t="s">
        <v>886</v>
      </c>
      <c r="J141" s="173" t="s">
        <v>886</v>
      </c>
      <c r="K141" s="173" t="s">
        <v>886</v>
      </c>
      <c r="L141" s="173" t="s">
        <v>886</v>
      </c>
      <c r="M141" s="173" t="s">
        <v>886</v>
      </c>
      <c r="N141" s="173" t="s">
        <v>886</v>
      </c>
      <c r="O141" s="173" t="s">
        <v>886</v>
      </c>
      <c r="P141" s="173" t="s">
        <v>886</v>
      </c>
      <c r="Q141" s="173" t="s">
        <v>886</v>
      </c>
      <c r="R141" s="173" t="s">
        <v>886</v>
      </c>
      <c r="S141" s="173" t="s">
        <v>886</v>
      </c>
      <c r="T141" s="173" t="s">
        <v>886</v>
      </c>
      <c r="U141" s="173" t="s">
        <v>886</v>
      </c>
      <c r="V141" s="173" t="s">
        <v>886</v>
      </c>
      <c r="W141" s="173" t="s">
        <v>886</v>
      </c>
      <c r="X141" s="173" t="s">
        <v>886</v>
      </c>
      <c r="Y141" s="173" t="s">
        <v>886</v>
      </c>
      <c r="Z141" s="173" t="s">
        <v>886</v>
      </c>
      <c r="AA141" s="173" t="s">
        <v>886</v>
      </c>
      <c r="AB141" s="173" t="s">
        <v>886</v>
      </c>
      <c r="AC141" s="173" t="s">
        <v>886</v>
      </c>
      <c r="AD141" s="13">
        <v>67.86</v>
      </c>
      <c r="AE141" s="175">
        <v>69.209999999999994</v>
      </c>
      <c r="AF141" s="175">
        <v>70.59</v>
      </c>
      <c r="AG141" s="175">
        <v>72.7</v>
      </c>
      <c r="AH141" s="175">
        <v>74.87</v>
      </c>
      <c r="AI141" s="175">
        <v>76.36</v>
      </c>
      <c r="AJ141" s="175">
        <v>77.88</v>
      </c>
    </row>
    <row r="142" spans="1:36" x14ac:dyDescent="0.2">
      <c r="A142" s="199" t="s">
        <v>1735</v>
      </c>
      <c r="B142" s="14" t="s">
        <v>960</v>
      </c>
      <c r="C142" s="14"/>
      <c r="D142" s="15" t="s">
        <v>961</v>
      </c>
      <c r="E142" s="38" t="s">
        <v>1089</v>
      </c>
      <c r="F142" s="3" t="s">
        <v>1079</v>
      </c>
      <c r="G142" s="3"/>
      <c r="H142" s="173" t="s">
        <v>886</v>
      </c>
      <c r="I142" s="173" t="s">
        <v>886</v>
      </c>
      <c r="J142" s="173" t="s">
        <v>886</v>
      </c>
      <c r="K142" s="173" t="s">
        <v>886</v>
      </c>
      <c r="L142" s="173" t="s">
        <v>886</v>
      </c>
      <c r="M142" s="173" t="s">
        <v>886</v>
      </c>
      <c r="N142" s="173" t="s">
        <v>886</v>
      </c>
      <c r="O142" s="173" t="s">
        <v>886</v>
      </c>
      <c r="P142" s="173" t="s">
        <v>886</v>
      </c>
      <c r="Q142" s="173" t="s">
        <v>886</v>
      </c>
      <c r="R142" s="173" t="s">
        <v>886</v>
      </c>
      <c r="S142" s="78">
        <v>46.53</v>
      </c>
      <c r="T142" s="6">
        <v>48.33</v>
      </c>
      <c r="U142" s="13">
        <v>50.67</v>
      </c>
      <c r="V142" s="13">
        <v>53.19</v>
      </c>
      <c r="W142" s="13">
        <v>55.8</v>
      </c>
      <c r="X142" s="13">
        <v>58.5</v>
      </c>
      <c r="Y142" s="13">
        <v>60.39</v>
      </c>
      <c r="Z142" s="13">
        <v>60.39</v>
      </c>
      <c r="AA142" s="13">
        <v>60.39</v>
      </c>
      <c r="AB142" s="13">
        <v>65.34</v>
      </c>
      <c r="AC142" s="13">
        <v>66.599999999999994</v>
      </c>
      <c r="AD142" s="13">
        <v>67.86</v>
      </c>
      <c r="AE142" s="175" t="s">
        <v>886</v>
      </c>
      <c r="AF142" s="175" t="s">
        <v>886</v>
      </c>
      <c r="AG142" s="175" t="s">
        <v>886</v>
      </c>
      <c r="AH142" s="175" t="s">
        <v>886</v>
      </c>
      <c r="AI142" s="175" t="s">
        <v>886</v>
      </c>
      <c r="AJ142" s="175" t="s">
        <v>886</v>
      </c>
    </row>
    <row r="143" spans="1:36" x14ac:dyDescent="0.2">
      <c r="A143" s="38" t="s">
        <v>1372</v>
      </c>
      <c r="B143" s="11" t="s">
        <v>1184</v>
      </c>
      <c r="C143" s="11"/>
      <c r="D143" s="3" t="s">
        <v>207</v>
      </c>
      <c r="E143" s="38" t="s">
        <v>1088</v>
      </c>
      <c r="F143" s="3" t="s">
        <v>1174</v>
      </c>
      <c r="G143" s="3"/>
      <c r="H143" s="1" t="s">
        <v>886</v>
      </c>
      <c r="I143" s="1" t="s">
        <v>886</v>
      </c>
      <c r="J143" s="1">
        <v>56.25</v>
      </c>
      <c r="K143" s="6">
        <v>57.49</v>
      </c>
      <c r="L143" s="173">
        <v>63.59</v>
      </c>
      <c r="M143" s="173">
        <v>70.61</v>
      </c>
      <c r="N143" s="173">
        <v>77.13</v>
      </c>
      <c r="O143" s="173">
        <v>84.42</v>
      </c>
      <c r="P143" s="173">
        <v>92.25</v>
      </c>
      <c r="Q143" s="173">
        <v>103.5</v>
      </c>
      <c r="R143" s="173">
        <v>123.39</v>
      </c>
      <c r="S143" s="173">
        <v>135.36000000000001</v>
      </c>
      <c r="T143" s="173">
        <v>142.11000000000001</v>
      </c>
      <c r="U143" s="13">
        <v>149.13</v>
      </c>
      <c r="V143" s="13">
        <v>156.51</v>
      </c>
      <c r="W143" s="13">
        <v>164.25</v>
      </c>
      <c r="X143" s="13">
        <v>172.44</v>
      </c>
      <c r="Y143" s="13">
        <v>180</v>
      </c>
      <c r="Z143" s="13">
        <v>180</v>
      </c>
      <c r="AA143" s="13">
        <v>180</v>
      </c>
      <c r="AB143" s="13">
        <v>183.51</v>
      </c>
      <c r="AC143" s="13">
        <v>187.11</v>
      </c>
      <c r="AD143" s="13">
        <v>187.11</v>
      </c>
      <c r="AE143" s="175">
        <v>190.8</v>
      </c>
      <c r="AF143" s="175">
        <v>194.58</v>
      </c>
      <c r="AG143" s="175">
        <v>206.58</v>
      </c>
      <c r="AH143" s="175">
        <v>230.58</v>
      </c>
      <c r="AI143" s="175">
        <v>240.58</v>
      </c>
      <c r="AJ143" s="175">
        <v>255.58</v>
      </c>
    </row>
    <row r="144" spans="1:36" x14ac:dyDescent="0.2">
      <c r="A144" s="38" t="s">
        <v>1373</v>
      </c>
      <c r="B144" s="11" t="s">
        <v>208</v>
      </c>
      <c r="C144" s="11"/>
      <c r="D144" s="3" t="s">
        <v>209</v>
      </c>
      <c r="E144" s="38" t="s">
        <v>1088</v>
      </c>
      <c r="F144" s="3" t="s">
        <v>1076</v>
      </c>
      <c r="G144" s="3"/>
      <c r="H144" s="1">
        <v>108</v>
      </c>
      <c r="I144" s="1">
        <v>103.5</v>
      </c>
      <c r="J144" s="1">
        <v>103.5</v>
      </c>
      <c r="K144" s="1">
        <v>98.42</v>
      </c>
      <c r="L144" s="173">
        <v>100.9</v>
      </c>
      <c r="M144" s="173">
        <v>107.03</v>
      </c>
      <c r="N144" s="173">
        <v>113.5</v>
      </c>
      <c r="O144" s="173">
        <v>119.5</v>
      </c>
      <c r="P144" s="173">
        <v>125.05</v>
      </c>
      <c r="Q144" s="173">
        <v>135.9</v>
      </c>
      <c r="R144" s="173">
        <v>142.83000000000001</v>
      </c>
      <c r="S144" s="173">
        <v>152.02000000000001</v>
      </c>
      <c r="T144" s="173">
        <v>159.4</v>
      </c>
      <c r="U144" s="13">
        <v>168.95</v>
      </c>
      <c r="V144" s="13">
        <v>178.44</v>
      </c>
      <c r="W144" s="13">
        <v>189.89</v>
      </c>
      <c r="X144" s="13">
        <v>198.55</v>
      </c>
      <c r="Y144" s="13">
        <v>204.52</v>
      </c>
      <c r="Z144" s="13">
        <v>206.65</v>
      </c>
      <c r="AA144" s="13">
        <v>214.54</v>
      </c>
      <c r="AB144" s="13">
        <v>227.29</v>
      </c>
      <c r="AC144" s="13">
        <v>228.12</v>
      </c>
      <c r="AD144" s="13">
        <v>228.77</v>
      </c>
      <c r="AE144" s="175">
        <v>234.3</v>
      </c>
      <c r="AF144" s="175">
        <v>239.95</v>
      </c>
      <c r="AG144" s="175">
        <v>245.13</v>
      </c>
      <c r="AH144" s="175">
        <v>252.49</v>
      </c>
      <c r="AI144" s="175">
        <v>260.69</v>
      </c>
      <c r="AJ144" s="175">
        <v>268.27</v>
      </c>
    </row>
    <row r="145" spans="1:36" x14ac:dyDescent="0.2">
      <c r="A145" s="38" t="s">
        <v>1374</v>
      </c>
      <c r="B145" s="11" t="s">
        <v>210</v>
      </c>
      <c r="C145" s="11"/>
      <c r="D145" s="3" t="s">
        <v>211</v>
      </c>
      <c r="E145" s="38" t="s">
        <v>1088</v>
      </c>
      <c r="F145" s="3" t="s">
        <v>1081</v>
      </c>
      <c r="G145" s="3"/>
      <c r="H145" s="1">
        <v>523.13</v>
      </c>
      <c r="I145" s="1">
        <v>519.75</v>
      </c>
      <c r="J145" s="1">
        <v>544.5</v>
      </c>
      <c r="K145" s="1">
        <v>568.88</v>
      </c>
      <c r="L145" s="173">
        <v>619.16</v>
      </c>
      <c r="M145" s="173">
        <v>669.69</v>
      </c>
      <c r="N145" s="173">
        <v>699.82</v>
      </c>
      <c r="O145" s="173">
        <v>752.27</v>
      </c>
      <c r="P145" s="173">
        <v>808.72</v>
      </c>
      <c r="Q145" s="173">
        <v>851.71</v>
      </c>
      <c r="R145" s="173">
        <v>900.81</v>
      </c>
      <c r="S145" s="173">
        <v>914.46</v>
      </c>
      <c r="T145" s="173">
        <v>939.25</v>
      </c>
      <c r="U145" s="13">
        <v>962.53</v>
      </c>
      <c r="V145" s="13">
        <v>1009.23</v>
      </c>
      <c r="W145" s="13">
        <v>1057.97</v>
      </c>
      <c r="X145" s="13">
        <v>1108.6500000000001</v>
      </c>
      <c r="Y145" s="13">
        <v>1125.3900000000001</v>
      </c>
      <c r="Z145" s="13">
        <v>1125.3900000000001</v>
      </c>
      <c r="AA145" s="13">
        <v>1125.3800000000001</v>
      </c>
      <c r="AB145" s="13">
        <v>1125.3699999999999</v>
      </c>
      <c r="AC145" s="13">
        <v>1125.3599999999999</v>
      </c>
      <c r="AD145" s="13">
        <v>1125.3499999999999</v>
      </c>
      <c r="AE145" s="175">
        <v>1170.24</v>
      </c>
      <c r="AF145" s="175">
        <v>1216.92</v>
      </c>
      <c r="AG145" s="175">
        <v>1271.53</v>
      </c>
      <c r="AH145" s="175">
        <v>1328.6</v>
      </c>
      <c r="AI145" s="175">
        <v>1381.6</v>
      </c>
      <c r="AJ145" s="175">
        <v>1450.51</v>
      </c>
    </row>
    <row r="146" spans="1:36" x14ac:dyDescent="0.2">
      <c r="A146" s="38" t="s">
        <v>1671</v>
      </c>
      <c r="B146" s="11" t="s">
        <v>212</v>
      </c>
      <c r="C146" s="11"/>
      <c r="D146" s="3" t="s">
        <v>213</v>
      </c>
      <c r="E146" s="38" t="s">
        <v>1089</v>
      </c>
      <c r="F146" s="3" t="s">
        <v>1077</v>
      </c>
      <c r="G146" s="3"/>
      <c r="H146" s="1">
        <v>464.63</v>
      </c>
      <c r="I146" s="1">
        <v>460.13</v>
      </c>
      <c r="J146" s="1">
        <v>466.88</v>
      </c>
      <c r="K146" s="1">
        <v>486</v>
      </c>
      <c r="L146" s="173">
        <v>548.46</v>
      </c>
      <c r="M146" s="173">
        <v>633.87</v>
      </c>
      <c r="N146" s="173">
        <v>662.31</v>
      </c>
      <c r="O146" s="173">
        <v>692.19</v>
      </c>
      <c r="P146" s="173">
        <v>720.9</v>
      </c>
      <c r="Q146" s="173">
        <v>827.55</v>
      </c>
      <c r="R146" s="173">
        <v>903.42</v>
      </c>
      <c r="S146" s="173">
        <v>884.16</v>
      </c>
      <c r="T146" s="173">
        <v>924.84</v>
      </c>
      <c r="U146" s="13">
        <v>967.41</v>
      </c>
      <c r="V146" s="13">
        <v>995.49</v>
      </c>
      <c r="W146" s="13">
        <v>1024.3800000000001</v>
      </c>
      <c r="X146" s="13" t="s">
        <v>886</v>
      </c>
      <c r="Y146" s="13" t="s">
        <v>886</v>
      </c>
      <c r="Z146" s="13" t="s">
        <v>886</v>
      </c>
      <c r="AA146" s="13" t="s">
        <v>886</v>
      </c>
      <c r="AB146" s="13" t="s">
        <v>886</v>
      </c>
      <c r="AC146" s="13" t="s">
        <v>886</v>
      </c>
      <c r="AD146" s="13" t="s">
        <v>886</v>
      </c>
      <c r="AE146" s="13" t="s">
        <v>886</v>
      </c>
      <c r="AF146" s="175" t="s">
        <v>886</v>
      </c>
      <c r="AG146" s="175" t="s">
        <v>886</v>
      </c>
      <c r="AH146" s="175" t="s">
        <v>886</v>
      </c>
      <c r="AI146" s="175" t="s">
        <v>886</v>
      </c>
      <c r="AJ146" s="175" t="s">
        <v>886</v>
      </c>
    </row>
    <row r="147" spans="1:36" x14ac:dyDescent="0.2">
      <c r="A147" s="38" t="s">
        <v>1732</v>
      </c>
      <c r="B147" s="11" t="s">
        <v>1154</v>
      </c>
      <c r="C147" s="11"/>
      <c r="D147" s="3" t="s">
        <v>1155</v>
      </c>
      <c r="E147" s="38" t="s">
        <v>1088</v>
      </c>
      <c r="F147" s="3" t="s">
        <v>1082</v>
      </c>
      <c r="G147" s="3"/>
      <c r="H147" s="1" t="s">
        <v>886</v>
      </c>
      <c r="I147" s="1" t="s">
        <v>886</v>
      </c>
      <c r="J147" s="1" t="s">
        <v>886</v>
      </c>
      <c r="K147" s="1" t="s">
        <v>886</v>
      </c>
      <c r="L147" s="1" t="s">
        <v>886</v>
      </c>
      <c r="M147" s="1" t="s">
        <v>886</v>
      </c>
      <c r="N147" s="1" t="s">
        <v>886</v>
      </c>
      <c r="O147" s="1" t="s">
        <v>886</v>
      </c>
      <c r="P147" s="1" t="s">
        <v>886</v>
      </c>
      <c r="Q147" s="1" t="s">
        <v>886</v>
      </c>
      <c r="R147" s="1" t="s">
        <v>886</v>
      </c>
      <c r="S147" s="1" t="s">
        <v>886</v>
      </c>
      <c r="T147" s="1" t="s">
        <v>886</v>
      </c>
      <c r="U147" s="1" t="s">
        <v>886</v>
      </c>
      <c r="V147" s="1" t="s">
        <v>886</v>
      </c>
      <c r="W147" s="1" t="s">
        <v>886</v>
      </c>
      <c r="X147" s="13">
        <v>1334.2</v>
      </c>
      <c r="Y147" s="13">
        <v>1360.56</v>
      </c>
      <c r="Z147" s="13">
        <v>1361.04</v>
      </c>
      <c r="AA147" s="13">
        <v>1361.75</v>
      </c>
      <c r="AB147" s="13">
        <v>1360.72</v>
      </c>
      <c r="AC147" s="13">
        <v>1389.37</v>
      </c>
      <c r="AD147" s="13">
        <v>1418.12</v>
      </c>
      <c r="AE147" s="175">
        <v>1473.66</v>
      </c>
      <c r="AF147" s="175">
        <v>1530.43</v>
      </c>
      <c r="AG147" s="175">
        <v>1605.68</v>
      </c>
      <c r="AH147" s="175">
        <v>1684.74</v>
      </c>
      <c r="AI147" s="175">
        <v>1750.33</v>
      </c>
      <c r="AJ147" s="175">
        <v>1800.56</v>
      </c>
    </row>
    <row r="148" spans="1:36" x14ac:dyDescent="0.2">
      <c r="A148" s="38" t="s">
        <v>886</v>
      </c>
      <c r="B148" s="11" t="s">
        <v>214</v>
      </c>
      <c r="C148" s="11"/>
      <c r="D148" s="3" t="s">
        <v>215</v>
      </c>
      <c r="E148" s="38" t="s">
        <v>1089</v>
      </c>
      <c r="F148" s="3" t="s">
        <v>1076</v>
      </c>
      <c r="G148" s="3"/>
      <c r="H148" s="1">
        <v>95.63</v>
      </c>
      <c r="I148" s="1">
        <v>58.5</v>
      </c>
      <c r="J148" s="1">
        <v>76.5</v>
      </c>
      <c r="K148" s="1">
        <v>111.3</v>
      </c>
      <c r="L148" s="173">
        <v>125.68</v>
      </c>
      <c r="M148" s="173">
        <v>129.28</v>
      </c>
      <c r="N148" s="173">
        <v>135.1</v>
      </c>
      <c r="O148" s="173">
        <v>141.18</v>
      </c>
      <c r="P148" s="173">
        <v>149.83000000000001</v>
      </c>
      <c r="Q148" s="173">
        <v>168.54</v>
      </c>
      <c r="R148" s="173">
        <v>174.02</v>
      </c>
      <c r="S148" s="173">
        <v>185.54</v>
      </c>
      <c r="T148" s="173">
        <v>191.44</v>
      </c>
      <c r="U148" s="13">
        <v>196.18</v>
      </c>
      <c r="V148" s="13">
        <v>197.93</v>
      </c>
      <c r="W148" s="13">
        <v>203</v>
      </c>
      <c r="X148" s="13" t="s">
        <v>886</v>
      </c>
      <c r="Y148" s="13" t="s">
        <v>886</v>
      </c>
      <c r="Z148" s="13" t="s">
        <v>886</v>
      </c>
      <c r="AA148" s="13" t="s">
        <v>886</v>
      </c>
      <c r="AB148" s="13" t="s">
        <v>886</v>
      </c>
      <c r="AC148" s="13" t="s">
        <v>886</v>
      </c>
      <c r="AD148" s="13" t="s">
        <v>886</v>
      </c>
      <c r="AE148" s="13" t="s">
        <v>886</v>
      </c>
      <c r="AF148" s="175" t="s">
        <v>886</v>
      </c>
      <c r="AG148" s="175" t="s">
        <v>886</v>
      </c>
      <c r="AH148" s="175" t="s">
        <v>886</v>
      </c>
      <c r="AI148" s="175" t="s">
        <v>886</v>
      </c>
      <c r="AJ148" s="175" t="s">
        <v>886</v>
      </c>
    </row>
    <row r="149" spans="1:36" x14ac:dyDescent="0.2">
      <c r="A149" s="38" t="s">
        <v>1375</v>
      </c>
      <c r="B149" s="14" t="s">
        <v>962</v>
      </c>
      <c r="C149" s="14"/>
      <c r="D149" s="15" t="s">
        <v>963</v>
      </c>
      <c r="E149" s="38" t="s">
        <v>1088</v>
      </c>
      <c r="F149" s="3" t="s">
        <v>1079</v>
      </c>
      <c r="G149" s="3"/>
      <c r="H149" s="173" t="s">
        <v>886</v>
      </c>
      <c r="I149" s="173" t="s">
        <v>886</v>
      </c>
      <c r="J149" s="173" t="s">
        <v>886</v>
      </c>
      <c r="K149" s="173" t="s">
        <v>886</v>
      </c>
      <c r="L149" s="173" t="s">
        <v>886</v>
      </c>
      <c r="M149" s="173" t="s">
        <v>886</v>
      </c>
      <c r="N149" s="173" t="s">
        <v>886</v>
      </c>
      <c r="O149" s="173" t="s">
        <v>886</v>
      </c>
      <c r="P149" s="173" t="s">
        <v>886</v>
      </c>
      <c r="Q149" s="173" t="s">
        <v>886</v>
      </c>
      <c r="R149" s="173" t="s">
        <v>886</v>
      </c>
      <c r="S149" s="78">
        <v>74.25</v>
      </c>
      <c r="T149" s="6">
        <v>73.44</v>
      </c>
      <c r="U149" s="13">
        <v>77.040000000000006</v>
      </c>
      <c r="V149" s="13">
        <v>80.28</v>
      </c>
      <c r="W149" s="13">
        <v>82.62</v>
      </c>
      <c r="X149" s="13">
        <v>85.41</v>
      </c>
      <c r="Y149" s="13">
        <v>87.84</v>
      </c>
      <c r="Z149" s="13">
        <v>87.84</v>
      </c>
      <c r="AA149" s="13">
        <v>90.45</v>
      </c>
      <c r="AB149" s="13">
        <v>90.45</v>
      </c>
      <c r="AC149" s="13">
        <v>92.16</v>
      </c>
      <c r="AD149" s="13">
        <v>93.96</v>
      </c>
      <c r="AE149" s="175">
        <v>95.76</v>
      </c>
      <c r="AF149" s="175">
        <v>97.65</v>
      </c>
      <c r="AG149" s="175">
        <v>100.53</v>
      </c>
      <c r="AH149" s="175">
        <v>103.5</v>
      </c>
      <c r="AI149" s="175">
        <v>105.48</v>
      </c>
      <c r="AJ149" s="175">
        <v>107.55</v>
      </c>
    </row>
    <row r="150" spans="1:36" x14ac:dyDescent="0.2">
      <c r="A150" s="38" t="s">
        <v>1376</v>
      </c>
      <c r="B150" s="11" t="s">
        <v>1185</v>
      </c>
      <c r="C150" s="11"/>
      <c r="D150" s="3" t="s">
        <v>217</v>
      </c>
      <c r="E150" s="38" t="s">
        <v>1088</v>
      </c>
      <c r="F150" s="3" t="s">
        <v>1174</v>
      </c>
      <c r="G150" s="3"/>
      <c r="H150" s="1" t="s">
        <v>886</v>
      </c>
      <c r="I150" s="1" t="s">
        <v>886</v>
      </c>
      <c r="J150" s="1">
        <v>45</v>
      </c>
      <c r="K150" s="6">
        <v>45.45</v>
      </c>
      <c r="L150" s="173">
        <v>52.2</v>
      </c>
      <c r="M150" s="173">
        <v>48.6</v>
      </c>
      <c r="N150" s="173">
        <v>50.4</v>
      </c>
      <c r="O150" s="173">
        <v>52.65</v>
      </c>
      <c r="P150" s="173">
        <v>56.43</v>
      </c>
      <c r="Q150" s="173">
        <v>64.44</v>
      </c>
      <c r="R150" s="173">
        <v>79.56</v>
      </c>
      <c r="S150" s="173">
        <v>91.53</v>
      </c>
      <c r="T150" s="173">
        <v>96.03</v>
      </c>
      <c r="U150" s="13">
        <v>100.8</v>
      </c>
      <c r="V150" s="13">
        <v>135.72</v>
      </c>
      <c r="W150" s="13">
        <v>142.47</v>
      </c>
      <c r="X150" s="13">
        <v>147.51</v>
      </c>
      <c r="Y150" s="13">
        <v>153.41</v>
      </c>
      <c r="Z150" s="13">
        <v>153.41</v>
      </c>
      <c r="AA150" s="13">
        <v>153.41</v>
      </c>
      <c r="AB150" s="13">
        <v>156.47</v>
      </c>
      <c r="AC150" s="13">
        <v>159.57</v>
      </c>
      <c r="AD150" s="13">
        <v>162.72999999999999</v>
      </c>
      <c r="AE150" s="175">
        <v>165.95</v>
      </c>
      <c r="AF150" s="175">
        <v>169.24</v>
      </c>
      <c r="AG150" s="175">
        <v>181.24</v>
      </c>
      <c r="AH150" s="175">
        <v>205.24</v>
      </c>
      <c r="AI150" s="175">
        <v>215.24</v>
      </c>
      <c r="AJ150" s="175">
        <v>230.24</v>
      </c>
    </row>
    <row r="151" spans="1:36" x14ac:dyDescent="0.2">
      <c r="A151" s="38" t="s">
        <v>1377</v>
      </c>
      <c r="B151" s="11" t="s">
        <v>218</v>
      </c>
      <c r="C151" s="11"/>
      <c r="D151" s="3" t="s">
        <v>219</v>
      </c>
      <c r="E151" s="38" t="s">
        <v>1088</v>
      </c>
      <c r="F151" s="3" t="s">
        <v>1080</v>
      </c>
      <c r="G151" s="3"/>
      <c r="H151" s="1">
        <v>424.13</v>
      </c>
      <c r="I151" s="1">
        <v>317.25</v>
      </c>
      <c r="J151" s="1">
        <v>450</v>
      </c>
      <c r="K151" s="1">
        <v>461.65</v>
      </c>
      <c r="L151" s="173">
        <v>503.24</v>
      </c>
      <c r="M151" s="173">
        <v>546.67999999999995</v>
      </c>
      <c r="N151" s="173">
        <v>598.39</v>
      </c>
      <c r="O151" s="173">
        <v>633.16999999999996</v>
      </c>
      <c r="P151" s="173">
        <v>672.57</v>
      </c>
      <c r="Q151" s="173">
        <v>711.12</v>
      </c>
      <c r="R151" s="173">
        <v>889.6</v>
      </c>
      <c r="S151" s="173">
        <v>950.31</v>
      </c>
      <c r="T151" s="173">
        <v>996</v>
      </c>
      <c r="U151" s="13">
        <v>1020.81</v>
      </c>
      <c r="V151" s="13">
        <v>1040.22</v>
      </c>
      <c r="W151" s="13">
        <v>1059.93</v>
      </c>
      <c r="X151" s="13">
        <v>1059.93</v>
      </c>
      <c r="Y151" s="13">
        <v>1059.93</v>
      </c>
      <c r="Z151" s="13">
        <v>1059.93</v>
      </c>
      <c r="AA151" s="13">
        <v>1059.93</v>
      </c>
      <c r="AB151" s="13">
        <v>1059.93</v>
      </c>
      <c r="AC151" s="13">
        <v>1059.93</v>
      </c>
      <c r="AD151" s="13">
        <v>1059.93</v>
      </c>
      <c r="AE151" s="175">
        <v>1059.93</v>
      </c>
      <c r="AF151" s="175">
        <v>1081.1300000000001</v>
      </c>
      <c r="AG151" s="175">
        <v>1145.8900000000001</v>
      </c>
      <c r="AH151" s="175">
        <v>1191.6099999999999</v>
      </c>
      <c r="AI151" s="175">
        <v>1239.1500000000001</v>
      </c>
      <c r="AJ151" s="175">
        <v>1300.99</v>
      </c>
    </row>
    <row r="152" spans="1:36" x14ac:dyDescent="0.2">
      <c r="A152" s="38" t="s">
        <v>1672</v>
      </c>
      <c r="B152" s="11" t="s">
        <v>220</v>
      </c>
      <c r="C152" s="11"/>
      <c r="D152" s="3" t="s">
        <v>221</v>
      </c>
      <c r="E152" s="38" t="s">
        <v>1089</v>
      </c>
      <c r="F152" s="3" t="s">
        <v>1076</v>
      </c>
      <c r="G152" s="3"/>
      <c r="H152" s="1">
        <v>168.75</v>
      </c>
      <c r="I152" s="1">
        <v>165.38</v>
      </c>
      <c r="J152" s="1">
        <v>184.5</v>
      </c>
      <c r="K152" s="1">
        <v>215.98</v>
      </c>
      <c r="L152" s="173">
        <v>212.63</v>
      </c>
      <c r="M152" s="173">
        <v>231.98</v>
      </c>
      <c r="N152" s="173">
        <v>237.9</v>
      </c>
      <c r="O152" s="173">
        <v>251.93</v>
      </c>
      <c r="P152" s="173">
        <v>263.76</v>
      </c>
      <c r="Q152" s="173">
        <v>279.27</v>
      </c>
      <c r="R152" s="173">
        <v>288.98</v>
      </c>
      <c r="S152" s="173">
        <v>299.39999999999998</v>
      </c>
      <c r="T152" s="173">
        <v>309.20999999999998</v>
      </c>
      <c r="U152" s="13">
        <v>317.79000000000002</v>
      </c>
      <c r="V152" s="13">
        <v>327.14999999999998</v>
      </c>
      <c r="W152" s="13">
        <v>337.24</v>
      </c>
      <c r="X152" s="13" t="s">
        <v>886</v>
      </c>
      <c r="Y152" s="13" t="s">
        <v>886</v>
      </c>
      <c r="Z152" s="13" t="s">
        <v>886</v>
      </c>
      <c r="AA152" s="13" t="s">
        <v>886</v>
      </c>
      <c r="AB152" s="13" t="s">
        <v>886</v>
      </c>
      <c r="AC152" s="13" t="s">
        <v>886</v>
      </c>
      <c r="AD152" s="13" t="s">
        <v>886</v>
      </c>
      <c r="AE152" s="13" t="s">
        <v>886</v>
      </c>
      <c r="AF152" s="175" t="s">
        <v>886</v>
      </c>
      <c r="AG152" s="175" t="s">
        <v>886</v>
      </c>
      <c r="AH152" s="175" t="s">
        <v>886</v>
      </c>
      <c r="AI152" s="175" t="s">
        <v>886</v>
      </c>
      <c r="AJ152" s="175" t="s">
        <v>886</v>
      </c>
    </row>
    <row r="153" spans="1:36" x14ac:dyDescent="0.2">
      <c r="A153" s="38" t="s">
        <v>1378</v>
      </c>
      <c r="B153" s="11" t="s">
        <v>222</v>
      </c>
      <c r="C153" s="11"/>
      <c r="D153" s="3" t="s">
        <v>223</v>
      </c>
      <c r="E153" s="38" t="s">
        <v>1088</v>
      </c>
      <c r="F153" s="3" t="s">
        <v>1076</v>
      </c>
      <c r="G153" s="3"/>
      <c r="H153" s="1">
        <v>21.38</v>
      </c>
      <c r="I153" s="1">
        <v>22.5</v>
      </c>
      <c r="J153" s="1">
        <v>48.38</v>
      </c>
      <c r="K153" s="1">
        <v>47.93</v>
      </c>
      <c r="L153" s="173">
        <v>47.65</v>
      </c>
      <c r="M153" s="173">
        <v>78.64</v>
      </c>
      <c r="N153" s="173">
        <v>80.900000000000006</v>
      </c>
      <c r="O153" s="173">
        <v>87</v>
      </c>
      <c r="P153" s="173">
        <v>91.99</v>
      </c>
      <c r="Q153" s="173">
        <v>132.55000000000001</v>
      </c>
      <c r="R153" s="173">
        <v>142.19999999999999</v>
      </c>
      <c r="S153" s="173">
        <v>149</v>
      </c>
      <c r="T153" s="173">
        <v>153.88999999999999</v>
      </c>
      <c r="U153" s="13">
        <v>160.02000000000001</v>
      </c>
      <c r="V153" s="13">
        <v>165.62</v>
      </c>
      <c r="W153" s="13">
        <v>171.6</v>
      </c>
      <c r="X153" s="13">
        <v>180.02</v>
      </c>
      <c r="Y153" s="13">
        <v>185.59</v>
      </c>
      <c r="Z153" s="13">
        <v>188.28</v>
      </c>
      <c r="AA153" s="13">
        <v>191.27</v>
      </c>
      <c r="AB153" s="13">
        <v>199.32</v>
      </c>
      <c r="AC153" s="13">
        <v>200.03</v>
      </c>
      <c r="AD153" s="13">
        <v>200.81</v>
      </c>
      <c r="AE153" s="175">
        <v>208.12</v>
      </c>
      <c r="AF153" s="175">
        <v>209.08</v>
      </c>
      <c r="AG153" s="175">
        <v>214.37</v>
      </c>
      <c r="AH153" s="175">
        <v>218.02</v>
      </c>
      <c r="AI153" s="175">
        <v>223.96</v>
      </c>
      <c r="AJ153" s="175">
        <v>226.38</v>
      </c>
    </row>
    <row r="154" spans="1:36" x14ac:dyDescent="0.2">
      <c r="A154" s="38" t="s">
        <v>1379</v>
      </c>
      <c r="B154" s="11" t="s">
        <v>224</v>
      </c>
      <c r="C154" s="11"/>
      <c r="D154" s="3" t="s">
        <v>225</v>
      </c>
      <c r="E154" s="38" t="s">
        <v>1088</v>
      </c>
      <c r="F154" s="3" t="s">
        <v>1076</v>
      </c>
      <c r="G154" s="3"/>
      <c r="H154" s="1">
        <v>46.13</v>
      </c>
      <c r="I154" s="1">
        <v>67.5</v>
      </c>
      <c r="J154" s="1">
        <v>66.38</v>
      </c>
      <c r="K154" s="1">
        <v>74.75</v>
      </c>
      <c r="L154" s="173">
        <v>80.86</v>
      </c>
      <c r="M154" s="173">
        <v>91.68</v>
      </c>
      <c r="N154" s="173">
        <v>91.31</v>
      </c>
      <c r="O154" s="173">
        <v>94.79</v>
      </c>
      <c r="P154" s="173">
        <v>99.35</v>
      </c>
      <c r="Q154" s="173">
        <v>106.44</v>
      </c>
      <c r="R154" s="173">
        <v>113.08</v>
      </c>
      <c r="S154" s="173">
        <v>119.68</v>
      </c>
      <c r="T154" s="173">
        <v>127.54</v>
      </c>
      <c r="U154" s="13">
        <v>131.80000000000001</v>
      </c>
      <c r="V154" s="13">
        <v>137.80000000000001</v>
      </c>
      <c r="W154" s="13">
        <v>145.02000000000001</v>
      </c>
      <c r="X154" s="13">
        <v>146.59</v>
      </c>
      <c r="Y154" s="13">
        <v>153.88</v>
      </c>
      <c r="Z154" s="13">
        <v>155.77000000000001</v>
      </c>
      <c r="AA154" s="13">
        <v>157.16999999999999</v>
      </c>
      <c r="AB154" s="13">
        <v>158.88999999999999</v>
      </c>
      <c r="AC154" s="13">
        <v>160.68</v>
      </c>
      <c r="AD154" s="13">
        <v>163.86</v>
      </c>
      <c r="AE154" s="175">
        <v>175.35</v>
      </c>
      <c r="AF154" s="175">
        <v>189.1</v>
      </c>
      <c r="AG154" s="175">
        <v>201.79</v>
      </c>
      <c r="AH154" s="175">
        <v>209.96</v>
      </c>
      <c r="AI154" s="175">
        <v>217.59</v>
      </c>
      <c r="AJ154" s="175">
        <v>224.27</v>
      </c>
    </row>
    <row r="155" spans="1:36" x14ac:dyDescent="0.2">
      <c r="A155" s="38" t="s">
        <v>1673</v>
      </c>
      <c r="B155" s="11" t="s">
        <v>226</v>
      </c>
      <c r="C155" s="11"/>
      <c r="D155" s="3" t="s">
        <v>227</v>
      </c>
      <c r="E155" s="38" t="s">
        <v>1089</v>
      </c>
      <c r="F155" s="3" t="s">
        <v>1076</v>
      </c>
      <c r="G155" s="3"/>
      <c r="H155" s="1">
        <v>83.25</v>
      </c>
      <c r="I155" s="1">
        <v>84.38</v>
      </c>
      <c r="J155" s="1">
        <v>85.5</v>
      </c>
      <c r="K155" s="1">
        <v>91.19</v>
      </c>
      <c r="L155" s="173">
        <v>96.56</v>
      </c>
      <c r="M155" s="173">
        <v>109.3</v>
      </c>
      <c r="N155" s="173">
        <v>115.19</v>
      </c>
      <c r="O155" s="173">
        <v>115.58</v>
      </c>
      <c r="P155" s="173">
        <v>126.33</v>
      </c>
      <c r="Q155" s="173">
        <v>149.33000000000001</v>
      </c>
      <c r="R155" s="173">
        <v>155.5</v>
      </c>
      <c r="S155" s="173">
        <v>172.57</v>
      </c>
      <c r="T155" s="173">
        <v>181.1</v>
      </c>
      <c r="U155" s="13">
        <v>189.92</v>
      </c>
      <c r="V155" s="13">
        <v>200.49</v>
      </c>
      <c r="W155" s="13">
        <v>212.46</v>
      </c>
      <c r="X155" s="13">
        <v>222.68</v>
      </c>
      <c r="Y155" s="13">
        <v>228.87</v>
      </c>
      <c r="Z155" s="13">
        <v>229.82</v>
      </c>
      <c r="AA155" s="13">
        <v>230.21</v>
      </c>
      <c r="AB155" s="13">
        <v>235.36</v>
      </c>
      <c r="AC155" s="13">
        <v>242.58</v>
      </c>
      <c r="AD155" s="13">
        <v>250.04</v>
      </c>
      <c r="AE155" s="175">
        <v>258.55</v>
      </c>
      <c r="AF155" s="175">
        <v>268.75</v>
      </c>
      <c r="AG155" s="175">
        <v>276.97000000000003</v>
      </c>
      <c r="AH155" s="175" t="s">
        <v>886</v>
      </c>
      <c r="AI155" s="175" t="s">
        <v>886</v>
      </c>
      <c r="AJ155" s="175" t="s">
        <v>886</v>
      </c>
    </row>
    <row r="156" spans="1:36" x14ac:dyDescent="0.2">
      <c r="A156" s="38" t="s">
        <v>1380</v>
      </c>
      <c r="B156" s="11" t="s">
        <v>228</v>
      </c>
      <c r="C156" s="11"/>
      <c r="D156" s="3" t="s">
        <v>229</v>
      </c>
      <c r="E156" s="38" t="s">
        <v>1088</v>
      </c>
      <c r="F156" s="3" t="s">
        <v>1076</v>
      </c>
      <c r="G156" s="3"/>
      <c r="H156" s="1">
        <v>109.13</v>
      </c>
      <c r="I156" s="1">
        <v>100.13</v>
      </c>
      <c r="J156" s="1">
        <v>100.13</v>
      </c>
      <c r="K156" s="1">
        <v>102.71</v>
      </c>
      <c r="L156" s="173">
        <v>113.52</v>
      </c>
      <c r="M156" s="173">
        <v>127.86</v>
      </c>
      <c r="N156" s="173">
        <v>136.49</v>
      </c>
      <c r="O156" s="173">
        <v>139.75</v>
      </c>
      <c r="P156" s="173">
        <v>143.52000000000001</v>
      </c>
      <c r="Q156" s="173">
        <v>147.99</v>
      </c>
      <c r="R156" s="173">
        <v>154.78</v>
      </c>
      <c r="S156" s="173">
        <v>161.21</v>
      </c>
      <c r="T156" s="173">
        <v>168.49</v>
      </c>
      <c r="U156" s="13">
        <v>173.72</v>
      </c>
      <c r="V156" s="13">
        <v>176.49</v>
      </c>
      <c r="W156" s="13">
        <v>179.69</v>
      </c>
      <c r="X156" s="13">
        <v>181.45</v>
      </c>
      <c r="Y156" s="13">
        <v>186.11</v>
      </c>
      <c r="Z156" s="13">
        <v>187.15</v>
      </c>
      <c r="AA156" s="13">
        <v>193.89</v>
      </c>
      <c r="AB156" s="13">
        <v>199.81</v>
      </c>
      <c r="AC156" s="13">
        <v>202.08</v>
      </c>
      <c r="AD156" s="13">
        <v>201.9</v>
      </c>
      <c r="AE156" s="175">
        <v>200.22</v>
      </c>
      <c r="AF156" s="175">
        <v>201.62</v>
      </c>
      <c r="AG156" s="175">
        <v>205.37</v>
      </c>
      <c r="AH156" s="175">
        <v>207.81</v>
      </c>
      <c r="AI156" s="175">
        <v>217.56</v>
      </c>
      <c r="AJ156" s="175">
        <v>222.71</v>
      </c>
    </row>
    <row r="157" spans="1:36" x14ac:dyDescent="0.2">
      <c r="A157" s="38" t="s">
        <v>1381</v>
      </c>
      <c r="B157" s="11" t="s">
        <v>230</v>
      </c>
      <c r="C157" s="11"/>
      <c r="D157" s="3" t="s">
        <v>231</v>
      </c>
      <c r="E157" s="38" t="s">
        <v>1088</v>
      </c>
      <c r="F157" s="3" t="s">
        <v>1076</v>
      </c>
      <c r="G157" s="3"/>
      <c r="H157" s="1">
        <v>88.88</v>
      </c>
      <c r="I157" s="1">
        <v>59.63</v>
      </c>
      <c r="J157" s="1">
        <v>64.13</v>
      </c>
      <c r="K157" s="1">
        <v>78.75</v>
      </c>
      <c r="L157" s="173">
        <v>82.28</v>
      </c>
      <c r="M157" s="173">
        <v>95.78</v>
      </c>
      <c r="N157" s="173">
        <v>100.07</v>
      </c>
      <c r="O157" s="173">
        <v>111.27</v>
      </c>
      <c r="P157" s="173">
        <v>123.95</v>
      </c>
      <c r="Q157" s="173">
        <v>138.91999999999999</v>
      </c>
      <c r="R157" s="173">
        <v>155.84</v>
      </c>
      <c r="S157" s="173">
        <v>166.65</v>
      </c>
      <c r="T157" s="173">
        <v>177.99</v>
      </c>
      <c r="U157" s="13">
        <v>189.78</v>
      </c>
      <c r="V157" s="13">
        <v>201.03</v>
      </c>
      <c r="W157" s="13">
        <v>208.82</v>
      </c>
      <c r="X157" s="13">
        <v>215.23</v>
      </c>
      <c r="Y157" s="13">
        <v>219.94</v>
      </c>
      <c r="Z157" s="13">
        <v>219.79</v>
      </c>
      <c r="AA157" s="13">
        <v>219.52</v>
      </c>
      <c r="AB157" s="13">
        <v>219.46</v>
      </c>
      <c r="AC157" s="13">
        <v>220.49</v>
      </c>
      <c r="AD157" s="13">
        <v>219.13</v>
      </c>
      <c r="AE157" s="175">
        <v>220.06</v>
      </c>
      <c r="AF157" s="175">
        <v>224.13</v>
      </c>
      <c r="AG157" s="175">
        <v>230.86</v>
      </c>
      <c r="AH157" s="175">
        <v>237.96</v>
      </c>
      <c r="AI157" s="175">
        <v>252.13</v>
      </c>
      <c r="AJ157" s="175">
        <v>258.33999999999997</v>
      </c>
    </row>
    <row r="158" spans="1:36" x14ac:dyDescent="0.2">
      <c r="A158" s="38" t="s">
        <v>1382</v>
      </c>
      <c r="B158" s="11" t="s">
        <v>232</v>
      </c>
      <c r="C158" s="11"/>
      <c r="D158" s="3" t="s">
        <v>233</v>
      </c>
      <c r="E158" s="38" t="s">
        <v>1088</v>
      </c>
      <c r="F158" s="3" t="s">
        <v>1076</v>
      </c>
      <c r="G158" s="3"/>
      <c r="H158" s="1">
        <v>33.75</v>
      </c>
      <c r="I158" s="1">
        <v>65.25</v>
      </c>
      <c r="J158" s="1">
        <v>66.38</v>
      </c>
      <c r="K158" s="1">
        <v>75.14</v>
      </c>
      <c r="L158" s="173">
        <v>86.19</v>
      </c>
      <c r="M158" s="173">
        <v>90.96</v>
      </c>
      <c r="N158" s="173">
        <v>91.85</v>
      </c>
      <c r="O158" s="173">
        <v>95.32</v>
      </c>
      <c r="P158" s="173">
        <v>99.42</v>
      </c>
      <c r="Q158" s="173">
        <v>107.97</v>
      </c>
      <c r="R158" s="173">
        <v>111.6</v>
      </c>
      <c r="S158" s="173">
        <v>114.63</v>
      </c>
      <c r="T158" s="173">
        <v>118.54</v>
      </c>
      <c r="U158" s="13">
        <v>121.46</v>
      </c>
      <c r="V158" s="13">
        <v>126.63</v>
      </c>
      <c r="W158" s="13">
        <v>133.58000000000001</v>
      </c>
      <c r="X158" s="13">
        <v>137.9</v>
      </c>
      <c r="Y158" s="13">
        <v>142.58000000000001</v>
      </c>
      <c r="Z158" s="13">
        <v>142.96</v>
      </c>
      <c r="AA158" s="13">
        <v>144.08000000000001</v>
      </c>
      <c r="AB158" s="13">
        <v>150.79</v>
      </c>
      <c r="AC158" s="13">
        <v>155.41</v>
      </c>
      <c r="AD158" s="13">
        <v>159.38</v>
      </c>
      <c r="AE158" s="175">
        <v>170.83</v>
      </c>
      <c r="AF158" s="175">
        <v>184.22</v>
      </c>
      <c r="AG158" s="175">
        <v>192.54</v>
      </c>
      <c r="AH158" s="175">
        <v>201.75</v>
      </c>
      <c r="AI158" s="175">
        <v>211.62</v>
      </c>
      <c r="AJ158" s="175">
        <v>219.21</v>
      </c>
    </row>
    <row r="159" spans="1:36" x14ac:dyDescent="0.2">
      <c r="A159" s="38" t="s">
        <v>1383</v>
      </c>
      <c r="B159" s="11" t="s">
        <v>234</v>
      </c>
      <c r="C159" s="11"/>
      <c r="D159" s="3" t="s">
        <v>235</v>
      </c>
      <c r="E159" s="38" t="s">
        <v>1089</v>
      </c>
      <c r="F159" s="3" t="s">
        <v>1076</v>
      </c>
      <c r="G159" s="3"/>
      <c r="H159" s="1">
        <v>58.5</v>
      </c>
      <c r="I159" s="1">
        <v>90</v>
      </c>
      <c r="J159" s="1">
        <v>91.13</v>
      </c>
      <c r="K159" s="1">
        <v>94.55</v>
      </c>
      <c r="L159" s="173">
        <v>101.16</v>
      </c>
      <c r="M159" s="173">
        <v>108.57</v>
      </c>
      <c r="N159" s="173">
        <v>109.78</v>
      </c>
      <c r="O159" s="173">
        <v>119.52</v>
      </c>
      <c r="P159" s="173">
        <v>123.47</v>
      </c>
      <c r="Q159" s="173">
        <v>129.19</v>
      </c>
      <c r="R159" s="173">
        <v>139.62</v>
      </c>
      <c r="S159" s="173">
        <v>148.88</v>
      </c>
      <c r="T159" s="173">
        <v>155.4</v>
      </c>
      <c r="U159" s="13">
        <v>160.53</v>
      </c>
      <c r="V159" s="13">
        <v>165.03</v>
      </c>
      <c r="W159" s="13">
        <v>173.7</v>
      </c>
      <c r="X159" s="13">
        <v>181.95</v>
      </c>
      <c r="Y159" s="13">
        <v>188.09</v>
      </c>
      <c r="Z159" s="13">
        <v>189.54</v>
      </c>
      <c r="AA159" s="13">
        <v>196.26</v>
      </c>
      <c r="AB159" s="13">
        <v>206.31</v>
      </c>
      <c r="AC159" s="13">
        <v>210.62</v>
      </c>
      <c r="AD159" s="13">
        <v>211.83</v>
      </c>
      <c r="AE159" s="175">
        <v>220.92</v>
      </c>
      <c r="AF159" s="175">
        <v>230.45</v>
      </c>
      <c r="AG159" s="175">
        <v>247.53</v>
      </c>
      <c r="AH159" s="175">
        <v>260.5</v>
      </c>
      <c r="AI159" s="175">
        <v>273.27999999999997</v>
      </c>
      <c r="AJ159" s="175" t="s">
        <v>886</v>
      </c>
    </row>
    <row r="160" spans="1:36" x14ac:dyDescent="0.2">
      <c r="A160" s="38" t="s">
        <v>1384</v>
      </c>
      <c r="B160" s="11" t="s">
        <v>236</v>
      </c>
      <c r="C160" s="126"/>
      <c r="D160" s="3" t="s">
        <v>237</v>
      </c>
      <c r="E160" s="38" t="s">
        <v>1088</v>
      </c>
      <c r="F160" s="3" t="s">
        <v>1082</v>
      </c>
      <c r="G160" s="3"/>
      <c r="H160" s="1" t="s">
        <v>886</v>
      </c>
      <c r="I160" s="1" t="s">
        <v>886</v>
      </c>
      <c r="J160" s="1" t="s">
        <v>886</v>
      </c>
      <c r="K160" s="1">
        <v>696.05</v>
      </c>
      <c r="L160" s="173">
        <v>729.7</v>
      </c>
      <c r="M160" s="173">
        <v>770.91</v>
      </c>
      <c r="N160" s="173">
        <v>802.56</v>
      </c>
      <c r="O160" s="173">
        <v>863.54</v>
      </c>
      <c r="P160" s="173">
        <v>906.19</v>
      </c>
      <c r="Q160" s="173">
        <v>957.92</v>
      </c>
      <c r="R160" s="173">
        <v>995.88</v>
      </c>
      <c r="S160" s="173">
        <v>992.24</v>
      </c>
      <c r="T160" s="173">
        <v>1041.27</v>
      </c>
      <c r="U160" s="13">
        <v>1092.54</v>
      </c>
      <c r="V160" s="13">
        <v>1135.57</v>
      </c>
      <c r="W160" s="13">
        <v>1191.97</v>
      </c>
      <c r="X160" s="13">
        <v>1237.8</v>
      </c>
      <c r="Y160" s="13">
        <v>1255.52</v>
      </c>
      <c r="Z160" s="13">
        <v>1256</v>
      </c>
      <c r="AA160" s="13">
        <v>1257.06</v>
      </c>
      <c r="AB160" s="13">
        <v>1258.7</v>
      </c>
      <c r="AC160" s="13">
        <v>1259.3800000000001</v>
      </c>
      <c r="AD160" s="13">
        <v>1260.3599999999999</v>
      </c>
      <c r="AE160" s="175">
        <v>1310.17</v>
      </c>
      <c r="AF160" s="175">
        <v>1375.34</v>
      </c>
      <c r="AG160" s="175">
        <v>1455.23</v>
      </c>
      <c r="AH160" s="175">
        <v>1499.3</v>
      </c>
      <c r="AI160" s="175">
        <v>1560.01</v>
      </c>
      <c r="AJ160" s="175">
        <v>1613.41</v>
      </c>
    </row>
    <row r="161" spans="1:36" x14ac:dyDescent="0.2">
      <c r="A161" s="38" t="s">
        <v>1385</v>
      </c>
      <c r="B161" s="11" t="s">
        <v>238</v>
      </c>
      <c r="C161" s="11"/>
      <c r="D161" s="3" t="s">
        <v>239</v>
      </c>
      <c r="E161" s="38" t="s">
        <v>1088</v>
      </c>
      <c r="F161" s="3" t="s">
        <v>1076</v>
      </c>
      <c r="G161" s="3"/>
      <c r="H161" s="1">
        <v>86.63</v>
      </c>
      <c r="I161" s="1">
        <v>94.5</v>
      </c>
      <c r="J161" s="1">
        <v>92.25</v>
      </c>
      <c r="K161" s="1">
        <v>110.91</v>
      </c>
      <c r="L161" s="173">
        <v>118.63</v>
      </c>
      <c r="M161" s="173">
        <v>124.82</v>
      </c>
      <c r="N161" s="173">
        <v>130.74</v>
      </c>
      <c r="O161" s="173">
        <v>139.80000000000001</v>
      </c>
      <c r="P161" s="173">
        <v>149.32</v>
      </c>
      <c r="Q161" s="173">
        <v>158.15</v>
      </c>
      <c r="R161" s="173">
        <v>167.8</v>
      </c>
      <c r="S161" s="173">
        <v>178.56</v>
      </c>
      <c r="T161" s="173">
        <v>187.63</v>
      </c>
      <c r="U161" s="13">
        <v>193.49</v>
      </c>
      <c r="V161" s="13">
        <v>198.81</v>
      </c>
      <c r="W161" s="13">
        <v>205.3</v>
      </c>
      <c r="X161" s="13">
        <v>210.72</v>
      </c>
      <c r="Y161" s="13">
        <v>217.18</v>
      </c>
      <c r="Z161" s="13">
        <v>210.51</v>
      </c>
      <c r="AA161" s="13">
        <v>213.97</v>
      </c>
      <c r="AB161" s="13">
        <v>213.37</v>
      </c>
      <c r="AC161" s="13">
        <v>210.76</v>
      </c>
      <c r="AD161" s="13">
        <v>209.84</v>
      </c>
      <c r="AE161" s="175">
        <v>209.57</v>
      </c>
      <c r="AF161" s="175">
        <v>209.58</v>
      </c>
      <c r="AG161" s="175">
        <v>210.06</v>
      </c>
      <c r="AH161" s="175">
        <v>215.92</v>
      </c>
      <c r="AI161" s="175">
        <v>221.45</v>
      </c>
      <c r="AJ161" s="175">
        <v>226.21</v>
      </c>
    </row>
    <row r="162" spans="1:36" x14ac:dyDescent="0.2">
      <c r="A162" s="38" t="s">
        <v>1386</v>
      </c>
      <c r="B162" s="126" t="s">
        <v>1263</v>
      </c>
      <c r="C162" s="126"/>
      <c r="D162" s="123" t="s">
        <v>1262</v>
      </c>
      <c r="E162" s="38" t="s">
        <v>1088</v>
      </c>
      <c r="F162" s="123" t="s">
        <v>1076</v>
      </c>
      <c r="G162" s="3"/>
      <c r="H162" s="134" t="s">
        <v>886</v>
      </c>
      <c r="I162" s="134" t="s">
        <v>886</v>
      </c>
      <c r="J162" s="134" t="s">
        <v>886</v>
      </c>
      <c r="K162" s="134" t="s">
        <v>886</v>
      </c>
      <c r="L162" s="38" t="s">
        <v>886</v>
      </c>
      <c r="M162" s="38" t="s">
        <v>886</v>
      </c>
      <c r="N162" s="38" t="s">
        <v>886</v>
      </c>
      <c r="O162" s="38" t="s">
        <v>886</v>
      </c>
      <c r="P162" s="38" t="s">
        <v>886</v>
      </c>
      <c r="Q162" s="38" t="s">
        <v>886</v>
      </c>
      <c r="R162" s="38" t="s">
        <v>886</v>
      </c>
      <c r="S162" s="38" t="s">
        <v>886</v>
      </c>
      <c r="T162" s="38" t="s">
        <v>886</v>
      </c>
      <c r="U162" s="175" t="s">
        <v>886</v>
      </c>
      <c r="V162" s="175" t="s">
        <v>886</v>
      </c>
      <c r="W162" s="175" t="s">
        <v>886</v>
      </c>
      <c r="X162" s="175" t="s">
        <v>886</v>
      </c>
      <c r="Y162" s="175" t="s">
        <v>886</v>
      </c>
      <c r="Z162" s="175" t="s">
        <v>886</v>
      </c>
      <c r="AA162" s="175" t="s">
        <v>886</v>
      </c>
      <c r="AB162" s="175" t="s">
        <v>886</v>
      </c>
      <c r="AC162" s="175" t="s">
        <v>886</v>
      </c>
      <c r="AD162" s="175" t="s">
        <v>886</v>
      </c>
      <c r="AE162" s="175" t="s">
        <v>886</v>
      </c>
      <c r="AF162" s="175" t="s">
        <v>886</v>
      </c>
      <c r="AG162" s="175" t="s">
        <v>886</v>
      </c>
      <c r="AH162" s="175">
        <v>236.25</v>
      </c>
      <c r="AI162" s="175">
        <v>243.87</v>
      </c>
      <c r="AJ162" s="175">
        <v>244.52</v>
      </c>
    </row>
    <row r="163" spans="1:36" x14ac:dyDescent="0.2">
      <c r="A163" s="199" t="s">
        <v>1710</v>
      </c>
      <c r="B163" s="11" t="s">
        <v>240</v>
      </c>
      <c r="C163" s="11"/>
      <c r="D163" s="3" t="s">
        <v>241</v>
      </c>
      <c r="E163" s="38" t="s">
        <v>1088</v>
      </c>
      <c r="F163" s="3" t="s">
        <v>1077</v>
      </c>
      <c r="G163" s="3"/>
      <c r="H163" s="1">
        <v>439.88</v>
      </c>
      <c r="I163" s="1">
        <v>488.25</v>
      </c>
      <c r="J163" s="1">
        <v>444.38</v>
      </c>
      <c r="K163" s="1">
        <v>484</v>
      </c>
      <c r="L163" s="173">
        <v>528.39</v>
      </c>
      <c r="M163" s="173">
        <v>574.15</v>
      </c>
      <c r="N163" s="173">
        <v>621.92999999999995</v>
      </c>
      <c r="O163" s="173">
        <v>674.98</v>
      </c>
      <c r="P163" s="173">
        <v>741.38</v>
      </c>
      <c r="Q163" s="173">
        <v>777.69</v>
      </c>
      <c r="R163" s="173">
        <v>930.43</v>
      </c>
      <c r="S163" s="173">
        <v>919.92</v>
      </c>
      <c r="T163" s="173">
        <v>958.95</v>
      </c>
      <c r="U163" s="13">
        <v>1004.1</v>
      </c>
      <c r="V163" s="13">
        <v>1047.69</v>
      </c>
      <c r="W163" s="13">
        <v>1089</v>
      </c>
      <c r="X163" s="13">
        <v>1127.49</v>
      </c>
      <c r="Y163" s="13">
        <v>1158.3</v>
      </c>
      <c r="Z163" s="13">
        <v>1158.3</v>
      </c>
      <c r="AA163" s="13">
        <v>1158.3</v>
      </c>
      <c r="AB163" s="13">
        <v>1158.3</v>
      </c>
      <c r="AC163" s="13">
        <v>1180.8900000000001</v>
      </c>
      <c r="AD163" s="13">
        <v>1203.93</v>
      </c>
      <c r="AE163" s="175">
        <v>1251.9000000000001</v>
      </c>
      <c r="AF163" s="175">
        <v>1314.36</v>
      </c>
      <c r="AG163" s="175">
        <v>1393.11</v>
      </c>
      <c r="AH163" s="175">
        <v>1434.78</v>
      </c>
      <c r="AI163" s="175">
        <v>1492.02</v>
      </c>
      <c r="AJ163" s="175">
        <v>1544.04</v>
      </c>
    </row>
    <row r="164" spans="1:36" x14ac:dyDescent="0.2">
      <c r="A164" s="38" t="s">
        <v>1387</v>
      </c>
      <c r="B164" s="14" t="s">
        <v>964</v>
      </c>
      <c r="C164" s="14"/>
      <c r="D164" s="15" t="s">
        <v>965</v>
      </c>
      <c r="E164" s="38" t="s">
        <v>1088</v>
      </c>
      <c r="F164" s="3" t="s">
        <v>1079</v>
      </c>
      <c r="G164" s="3"/>
      <c r="H164" s="173" t="s">
        <v>886</v>
      </c>
      <c r="I164" s="173" t="s">
        <v>886</v>
      </c>
      <c r="J164" s="173" t="s">
        <v>886</v>
      </c>
      <c r="K164" s="173" t="s">
        <v>886</v>
      </c>
      <c r="L164" s="173" t="s">
        <v>886</v>
      </c>
      <c r="M164" s="173" t="s">
        <v>886</v>
      </c>
      <c r="N164" s="173" t="s">
        <v>886</v>
      </c>
      <c r="O164" s="173" t="s">
        <v>886</v>
      </c>
      <c r="P164" s="173" t="s">
        <v>886</v>
      </c>
      <c r="Q164" s="173" t="s">
        <v>886</v>
      </c>
      <c r="R164" s="173" t="s">
        <v>886</v>
      </c>
      <c r="S164" s="78">
        <v>63.8</v>
      </c>
      <c r="T164" s="6">
        <v>66.95</v>
      </c>
      <c r="U164" s="13">
        <v>70.260000000000005</v>
      </c>
      <c r="V164" s="13">
        <v>73.7</v>
      </c>
      <c r="W164" s="13">
        <v>77.06</v>
      </c>
      <c r="X164" s="13">
        <v>80.08</v>
      </c>
      <c r="Y164" s="13">
        <v>81.86</v>
      </c>
      <c r="Z164" s="13">
        <v>81.86</v>
      </c>
      <c r="AA164" s="13">
        <v>81.86</v>
      </c>
      <c r="AB164" s="13">
        <v>81.86</v>
      </c>
      <c r="AC164" s="13">
        <v>83.45</v>
      </c>
      <c r="AD164" s="13">
        <v>85.07</v>
      </c>
      <c r="AE164" s="175">
        <v>86.72</v>
      </c>
      <c r="AF164" s="175">
        <v>88.4</v>
      </c>
      <c r="AG164" s="175">
        <v>91</v>
      </c>
      <c r="AH164" s="175">
        <v>93.67</v>
      </c>
      <c r="AI164" s="175">
        <v>95.53</v>
      </c>
      <c r="AJ164" s="175">
        <v>97.43</v>
      </c>
    </row>
    <row r="165" spans="1:36" x14ac:dyDescent="0.2">
      <c r="A165" s="38" t="s">
        <v>886</v>
      </c>
      <c r="B165" s="5" t="s">
        <v>918</v>
      </c>
      <c r="C165" s="5"/>
      <c r="D165" s="3" t="s">
        <v>865</v>
      </c>
      <c r="E165" s="38" t="s">
        <v>1089</v>
      </c>
      <c r="F165" s="3" t="s">
        <v>1076</v>
      </c>
      <c r="G165" s="3"/>
      <c r="H165" s="1">
        <v>36</v>
      </c>
      <c r="I165" s="1">
        <v>49.5</v>
      </c>
      <c r="J165" s="1">
        <v>64.13</v>
      </c>
      <c r="K165" s="1" t="s">
        <v>886</v>
      </c>
      <c r="L165" s="173" t="s">
        <v>886</v>
      </c>
      <c r="M165" s="173" t="s">
        <v>886</v>
      </c>
      <c r="N165" s="173" t="s">
        <v>886</v>
      </c>
      <c r="O165" s="173" t="s">
        <v>886</v>
      </c>
      <c r="P165" s="173" t="s">
        <v>886</v>
      </c>
      <c r="Q165" s="173" t="s">
        <v>886</v>
      </c>
      <c r="R165" s="173" t="s">
        <v>886</v>
      </c>
      <c r="S165" s="173" t="s">
        <v>886</v>
      </c>
      <c r="T165" s="173" t="s">
        <v>886</v>
      </c>
      <c r="U165" s="13" t="s">
        <v>886</v>
      </c>
      <c r="V165" s="13" t="s">
        <v>886</v>
      </c>
      <c r="W165" s="13" t="s">
        <v>886</v>
      </c>
      <c r="X165" s="13" t="s">
        <v>886</v>
      </c>
      <c r="Y165" s="13" t="s">
        <v>886</v>
      </c>
      <c r="Z165" s="13" t="s">
        <v>886</v>
      </c>
      <c r="AA165" s="13" t="s">
        <v>886</v>
      </c>
      <c r="AB165" s="13" t="s">
        <v>886</v>
      </c>
      <c r="AC165" s="13" t="s">
        <v>886</v>
      </c>
      <c r="AD165" s="13" t="s">
        <v>886</v>
      </c>
      <c r="AE165" s="13" t="s">
        <v>886</v>
      </c>
      <c r="AF165" s="175" t="s">
        <v>886</v>
      </c>
      <c r="AG165" s="175" t="s">
        <v>886</v>
      </c>
      <c r="AH165" s="175" t="s">
        <v>886</v>
      </c>
      <c r="AI165" s="175" t="s">
        <v>886</v>
      </c>
      <c r="AJ165" s="175" t="s">
        <v>886</v>
      </c>
    </row>
    <row r="166" spans="1:36" x14ac:dyDescent="0.2">
      <c r="A166" s="38" t="s">
        <v>1388</v>
      </c>
      <c r="B166" s="11" t="s">
        <v>242</v>
      </c>
      <c r="C166" s="11"/>
      <c r="D166" s="3" t="s">
        <v>243</v>
      </c>
      <c r="E166" s="38" t="s">
        <v>1088</v>
      </c>
      <c r="F166" s="3" t="s">
        <v>1076</v>
      </c>
      <c r="G166" s="3"/>
      <c r="H166" s="1">
        <v>151.88</v>
      </c>
      <c r="I166" s="1">
        <v>119.25</v>
      </c>
      <c r="J166" s="1">
        <v>117</v>
      </c>
      <c r="K166" s="1">
        <v>108.86</v>
      </c>
      <c r="L166" s="173">
        <v>105.15</v>
      </c>
      <c r="M166" s="173">
        <v>109.09</v>
      </c>
      <c r="N166" s="173">
        <v>114.22</v>
      </c>
      <c r="O166" s="173">
        <v>121.01</v>
      </c>
      <c r="P166" s="173">
        <v>125.51</v>
      </c>
      <c r="Q166" s="173">
        <v>131.13999999999999</v>
      </c>
      <c r="R166" s="173">
        <v>181.32</v>
      </c>
      <c r="S166" s="173">
        <v>190.2</v>
      </c>
      <c r="T166" s="173">
        <v>194</v>
      </c>
      <c r="U166" s="13">
        <v>198.85</v>
      </c>
      <c r="V166" s="13">
        <v>203.82</v>
      </c>
      <c r="W166" s="13">
        <v>211.57</v>
      </c>
      <c r="X166" s="13">
        <v>218.85</v>
      </c>
      <c r="Y166" s="13">
        <v>224.19</v>
      </c>
      <c r="Z166" s="13">
        <v>224.19</v>
      </c>
      <c r="AA166" s="13">
        <v>224.19</v>
      </c>
      <c r="AB166" s="13">
        <v>224.19</v>
      </c>
      <c r="AC166" s="13">
        <v>224.19</v>
      </c>
      <c r="AD166" s="13">
        <v>224.19</v>
      </c>
      <c r="AE166" s="175">
        <v>228.51</v>
      </c>
      <c r="AF166" s="175">
        <v>232.92</v>
      </c>
      <c r="AG166" s="175">
        <v>239.67</v>
      </c>
      <c r="AH166" s="175">
        <v>246.77</v>
      </c>
      <c r="AI166" s="175">
        <v>251.71</v>
      </c>
      <c r="AJ166" s="175">
        <v>256.74</v>
      </c>
    </row>
    <row r="167" spans="1:36" x14ac:dyDescent="0.2">
      <c r="A167" s="38" t="s">
        <v>1389</v>
      </c>
      <c r="B167" s="11" t="s">
        <v>244</v>
      </c>
      <c r="C167" s="11"/>
      <c r="D167" s="3" t="s">
        <v>245</v>
      </c>
      <c r="E167" s="38" t="s">
        <v>1088</v>
      </c>
      <c r="F167" s="3" t="s">
        <v>1076</v>
      </c>
      <c r="G167" s="3"/>
      <c r="H167" s="1">
        <v>121.5</v>
      </c>
      <c r="I167" s="1">
        <v>61.88</v>
      </c>
      <c r="J167" s="1">
        <v>69.75</v>
      </c>
      <c r="K167" s="1">
        <v>92.09</v>
      </c>
      <c r="L167" s="173">
        <v>119.51</v>
      </c>
      <c r="M167" s="173">
        <v>124.7</v>
      </c>
      <c r="N167" s="173">
        <v>130.56</v>
      </c>
      <c r="O167" s="173">
        <v>131.51</v>
      </c>
      <c r="P167" s="173">
        <v>142.31</v>
      </c>
      <c r="Q167" s="173">
        <v>151.44</v>
      </c>
      <c r="R167" s="173">
        <v>158.32</v>
      </c>
      <c r="S167" s="173">
        <v>163.1</v>
      </c>
      <c r="T167" s="173">
        <v>165.81</v>
      </c>
      <c r="U167" s="13">
        <v>169.05</v>
      </c>
      <c r="V167" s="13">
        <v>173.94</v>
      </c>
      <c r="W167" s="13">
        <v>178.6</v>
      </c>
      <c r="X167" s="13">
        <v>182.4</v>
      </c>
      <c r="Y167" s="13">
        <v>188.34</v>
      </c>
      <c r="Z167" s="13">
        <v>188.3</v>
      </c>
      <c r="AA167" s="13">
        <v>188.11</v>
      </c>
      <c r="AB167" s="13">
        <v>188.42</v>
      </c>
      <c r="AC167" s="13">
        <v>188.75</v>
      </c>
      <c r="AD167" s="13">
        <v>193.24</v>
      </c>
      <c r="AE167" s="175">
        <v>193.43</v>
      </c>
      <c r="AF167" s="175">
        <v>194.77</v>
      </c>
      <c r="AG167" s="175">
        <v>196.05</v>
      </c>
      <c r="AH167" s="175">
        <v>199.16</v>
      </c>
      <c r="AI167" s="175">
        <v>201.02</v>
      </c>
      <c r="AJ167" s="175">
        <v>202.16</v>
      </c>
    </row>
    <row r="168" spans="1:36" x14ac:dyDescent="0.2">
      <c r="A168" s="38" t="s">
        <v>1390</v>
      </c>
      <c r="B168" s="11" t="s">
        <v>246</v>
      </c>
      <c r="C168" s="11"/>
      <c r="D168" s="3" t="s">
        <v>247</v>
      </c>
      <c r="E168" s="38" t="s">
        <v>1088</v>
      </c>
      <c r="F168" s="3" t="s">
        <v>1076</v>
      </c>
      <c r="G168" s="3"/>
      <c r="H168" s="1">
        <v>73.13</v>
      </c>
      <c r="I168" s="1">
        <v>66.38</v>
      </c>
      <c r="J168" s="1">
        <v>85.5</v>
      </c>
      <c r="K168" s="1">
        <v>101.73</v>
      </c>
      <c r="L168" s="173">
        <v>106.51</v>
      </c>
      <c r="M168" s="173">
        <v>116.11</v>
      </c>
      <c r="N168" s="173">
        <v>119.01</v>
      </c>
      <c r="O168" s="173">
        <v>124.37</v>
      </c>
      <c r="P168" s="173">
        <v>129.96</v>
      </c>
      <c r="Q168" s="173">
        <v>136.84</v>
      </c>
      <c r="R168" s="173">
        <v>143.86000000000001</v>
      </c>
      <c r="S168" s="173">
        <v>148.61000000000001</v>
      </c>
      <c r="T168" s="173">
        <v>154.5</v>
      </c>
      <c r="U168" s="13">
        <v>162.07</v>
      </c>
      <c r="V168" s="13">
        <v>171.42</v>
      </c>
      <c r="W168" s="13">
        <v>180.16</v>
      </c>
      <c r="X168" s="13">
        <v>188.61</v>
      </c>
      <c r="Y168" s="13">
        <v>194.73</v>
      </c>
      <c r="Z168" s="13">
        <v>195.88</v>
      </c>
      <c r="AA168" s="13">
        <v>196.96</v>
      </c>
      <c r="AB168" s="13">
        <v>201.8</v>
      </c>
      <c r="AC168" s="13">
        <v>206.07</v>
      </c>
      <c r="AD168" s="13">
        <v>216.45</v>
      </c>
      <c r="AE168" s="175">
        <v>225.27</v>
      </c>
      <c r="AF168" s="175">
        <v>236.31</v>
      </c>
      <c r="AG168" s="175">
        <v>241.23</v>
      </c>
      <c r="AH168" s="175">
        <v>243.95</v>
      </c>
      <c r="AI168" s="175">
        <v>251.7</v>
      </c>
      <c r="AJ168" s="175">
        <v>257.99</v>
      </c>
    </row>
    <row r="169" spans="1:36" x14ac:dyDescent="0.2">
      <c r="A169" s="38" t="s">
        <v>1674</v>
      </c>
      <c r="B169" s="11" t="s">
        <v>248</v>
      </c>
      <c r="C169" s="11"/>
      <c r="D169" s="3" t="s">
        <v>249</v>
      </c>
      <c r="E169" s="38" t="s">
        <v>1089</v>
      </c>
      <c r="F169" s="3" t="s">
        <v>1076</v>
      </c>
      <c r="G169" s="3"/>
      <c r="H169" s="1">
        <v>91.13</v>
      </c>
      <c r="I169" s="1">
        <v>90</v>
      </c>
      <c r="J169" s="1">
        <v>90</v>
      </c>
      <c r="K169" s="1">
        <v>104.34</v>
      </c>
      <c r="L169" s="173">
        <v>123.62</v>
      </c>
      <c r="M169" s="173">
        <v>116.9</v>
      </c>
      <c r="N169" s="173">
        <v>122.16</v>
      </c>
      <c r="O169" s="173">
        <v>127.66</v>
      </c>
      <c r="P169" s="173">
        <v>133.9</v>
      </c>
      <c r="Q169" s="173">
        <v>143.94</v>
      </c>
      <c r="R169" s="173">
        <v>149.12</v>
      </c>
      <c r="S169" s="173">
        <v>155.83000000000001</v>
      </c>
      <c r="T169" s="173">
        <v>161.91</v>
      </c>
      <c r="U169" s="13">
        <v>168.22</v>
      </c>
      <c r="V169" s="13">
        <v>174.27</v>
      </c>
      <c r="W169" s="13">
        <v>177.7</v>
      </c>
      <c r="X169" s="13" t="s">
        <v>886</v>
      </c>
      <c r="Y169" s="13" t="s">
        <v>886</v>
      </c>
      <c r="Z169" s="13" t="s">
        <v>886</v>
      </c>
      <c r="AA169" s="13" t="s">
        <v>886</v>
      </c>
      <c r="AB169" s="13" t="s">
        <v>886</v>
      </c>
      <c r="AC169" s="13" t="s">
        <v>886</v>
      </c>
      <c r="AD169" s="13" t="s">
        <v>886</v>
      </c>
      <c r="AE169" s="13" t="s">
        <v>886</v>
      </c>
      <c r="AF169" s="175" t="s">
        <v>886</v>
      </c>
      <c r="AG169" s="175" t="s">
        <v>886</v>
      </c>
      <c r="AH169" s="175" t="s">
        <v>886</v>
      </c>
      <c r="AI169" s="175" t="s">
        <v>886</v>
      </c>
      <c r="AJ169" s="175" t="s">
        <v>886</v>
      </c>
    </row>
    <row r="170" spans="1:36" x14ac:dyDescent="0.2">
      <c r="A170" s="38" t="s">
        <v>1391</v>
      </c>
      <c r="B170" s="11" t="s">
        <v>250</v>
      </c>
      <c r="C170" s="11"/>
      <c r="D170" s="3" t="s">
        <v>251</v>
      </c>
      <c r="E170" s="38" t="s">
        <v>1088</v>
      </c>
      <c r="F170" s="3" t="s">
        <v>1076</v>
      </c>
      <c r="G170" s="3"/>
      <c r="H170" s="1">
        <v>157.5</v>
      </c>
      <c r="I170" s="1">
        <v>119.25</v>
      </c>
      <c r="J170" s="1">
        <v>105.75</v>
      </c>
      <c r="K170" s="1">
        <v>109.59</v>
      </c>
      <c r="L170" s="173">
        <v>113.48</v>
      </c>
      <c r="M170" s="173">
        <v>115.25</v>
      </c>
      <c r="N170" s="173">
        <v>118.13</v>
      </c>
      <c r="O170" s="173">
        <v>118.4</v>
      </c>
      <c r="P170" s="173">
        <v>124.6</v>
      </c>
      <c r="Q170" s="173">
        <v>136.41999999999999</v>
      </c>
      <c r="R170" s="173">
        <v>163.65</v>
      </c>
      <c r="S170" s="173">
        <v>174.99</v>
      </c>
      <c r="T170" s="173">
        <v>183.01</v>
      </c>
      <c r="U170" s="13">
        <v>190.68</v>
      </c>
      <c r="V170" s="13">
        <v>190.67</v>
      </c>
      <c r="W170" s="13">
        <v>190.66</v>
      </c>
      <c r="X170" s="13">
        <v>199.96</v>
      </c>
      <c r="Y170" s="13">
        <v>199.97</v>
      </c>
      <c r="Z170" s="13">
        <v>199.96</v>
      </c>
      <c r="AA170" s="13">
        <v>199.94</v>
      </c>
      <c r="AB170" s="13">
        <v>203.84</v>
      </c>
      <c r="AC170" s="13">
        <v>203.84</v>
      </c>
      <c r="AD170" s="13">
        <v>203.84</v>
      </c>
      <c r="AE170" s="175">
        <v>207.77</v>
      </c>
      <c r="AF170" s="175">
        <v>211.77</v>
      </c>
      <c r="AG170" s="175">
        <v>215.76</v>
      </c>
      <c r="AH170" s="175">
        <v>222.06</v>
      </c>
      <c r="AI170" s="175">
        <v>227.06</v>
      </c>
      <c r="AJ170" s="175">
        <v>232.06</v>
      </c>
    </row>
    <row r="171" spans="1:36" x14ac:dyDescent="0.2">
      <c r="A171" s="38" t="s">
        <v>1392</v>
      </c>
      <c r="B171" s="11" t="s">
        <v>252</v>
      </c>
      <c r="C171" s="11"/>
      <c r="D171" s="123" t="s">
        <v>253</v>
      </c>
      <c r="E171" s="38" t="s">
        <v>1088</v>
      </c>
      <c r="F171" s="3" t="s">
        <v>1080</v>
      </c>
      <c r="G171" s="3"/>
      <c r="H171" s="1">
        <v>442.13</v>
      </c>
      <c r="I171" s="1">
        <v>427.5</v>
      </c>
      <c r="J171" s="1">
        <v>518.63</v>
      </c>
      <c r="K171" s="1">
        <v>546.53</v>
      </c>
      <c r="L171" s="173">
        <v>556.12</v>
      </c>
      <c r="M171" s="173">
        <v>583.67999999999995</v>
      </c>
      <c r="N171" s="173">
        <v>627.6</v>
      </c>
      <c r="O171" s="173">
        <v>674.32</v>
      </c>
      <c r="P171" s="173">
        <v>733.85</v>
      </c>
      <c r="Q171" s="173">
        <v>781.1</v>
      </c>
      <c r="R171" s="173">
        <v>898.28</v>
      </c>
      <c r="S171" s="173">
        <v>951.66</v>
      </c>
      <c r="T171" s="173">
        <v>974.25</v>
      </c>
      <c r="U171" s="13">
        <v>998.55</v>
      </c>
      <c r="V171" s="13">
        <v>1033.02</v>
      </c>
      <c r="W171" s="13">
        <v>1073.7</v>
      </c>
      <c r="X171" s="13">
        <v>1100.3399999999999</v>
      </c>
      <c r="Y171" s="13">
        <v>1100.3399999999999</v>
      </c>
      <c r="Z171" s="13">
        <v>1100.3399999999999</v>
      </c>
      <c r="AA171" s="13">
        <v>1100.3399999999999</v>
      </c>
      <c r="AB171" s="13">
        <v>1100.3399999999999</v>
      </c>
      <c r="AC171" s="13">
        <v>1100.3399999999999</v>
      </c>
      <c r="AD171" s="13">
        <v>1100.3399999999999</v>
      </c>
      <c r="AE171" s="175">
        <v>1144.17</v>
      </c>
      <c r="AF171" s="175">
        <v>1201.23</v>
      </c>
      <c r="AG171" s="175">
        <v>1261.17</v>
      </c>
      <c r="AH171" s="175">
        <v>1311.48</v>
      </c>
      <c r="AI171" s="175">
        <v>1363.77</v>
      </c>
      <c r="AJ171" s="175">
        <v>1431.81</v>
      </c>
    </row>
    <row r="172" spans="1:36" x14ac:dyDescent="0.2">
      <c r="A172" s="38" t="s">
        <v>1393</v>
      </c>
      <c r="B172" s="11" t="s">
        <v>254</v>
      </c>
      <c r="C172" s="11"/>
      <c r="D172" s="3" t="s">
        <v>255</v>
      </c>
      <c r="E172" s="38" t="s">
        <v>1088</v>
      </c>
      <c r="F172" s="3" t="s">
        <v>1076</v>
      </c>
      <c r="G172" s="3"/>
      <c r="H172" s="1">
        <v>103.5</v>
      </c>
      <c r="I172" s="1">
        <v>43.88</v>
      </c>
      <c r="J172" s="1">
        <v>85.5</v>
      </c>
      <c r="K172" s="1">
        <v>88.86</v>
      </c>
      <c r="L172" s="173">
        <v>97.85</v>
      </c>
      <c r="M172" s="173">
        <v>107.8</v>
      </c>
      <c r="N172" s="173">
        <v>112.6</v>
      </c>
      <c r="O172" s="173">
        <v>119.13</v>
      </c>
      <c r="P172" s="173">
        <v>133.01</v>
      </c>
      <c r="Q172" s="173">
        <v>145.78</v>
      </c>
      <c r="R172" s="173">
        <v>162.9</v>
      </c>
      <c r="S172" s="173">
        <v>169.33</v>
      </c>
      <c r="T172" s="173">
        <v>176.27</v>
      </c>
      <c r="U172" s="13">
        <v>183.32</v>
      </c>
      <c r="V172" s="13">
        <v>191.35</v>
      </c>
      <c r="W172" s="13">
        <v>195.4</v>
      </c>
      <c r="X172" s="13">
        <v>200.92</v>
      </c>
      <c r="Y172" s="13">
        <v>205.2</v>
      </c>
      <c r="Z172" s="13">
        <v>205.66</v>
      </c>
      <c r="AA172" s="13">
        <v>206.45</v>
      </c>
      <c r="AB172" s="13">
        <v>208.36</v>
      </c>
      <c r="AC172" s="13">
        <v>209.49</v>
      </c>
      <c r="AD172" s="13">
        <v>210.49</v>
      </c>
      <c r="AE172" s="175">
        <v>211.42</v>
      </c>
      <c r="AF172" s="175">
        <v>212.15</v>
      </c>
      <c r="AG172" s="175">
        <v>217.45</v>
      </c>
      <c r="AH172" s="175">
        <v>219.87</v>
      </c>
      <c r="AI172" s="175">
        <v>222.08</v>
      </c>
      <c r="AJ172" s="175">
        <v>222.14</v>
      </c>
    </row>
    <row r="173" spans="1:36" x14ac:dyDescent="0.2">
      <c r="A173" s="38" t="s">
        <v>1394</v>
      </c>
      <c r="B173" s="11" t="s">
        <v>256</v>
      </c>
      <c r="C173" s="11"/>
      <c r="D173" s="3" t="s">
        <v>257</v>
      </c>
      <c r="E173" s="38" t="s">
        <v>1088</v>
      </c>
      <c r="F173" s="3" t="s">
        <v>1076</v>
      </c>
      <c r="G173" s="3"/>
      <c r="H173" s="1">
        <v>69.75</v>
      </c>
      <c r="I173" s="1">
        <v>52.88</v>
      </c>
      <c r="J173" s="1">
        <v>58.5</v>
      </c>
      <c r="K173" s="1">
        <v>71.7</v>
      </c>
      <c r="L173" s="173">
        <v>75.62</v>
      </c>
      <c r="M173" s="173">
        <v>81.44</v>
      </c>
      <c r="N173" s="173">
        <v>86.42</v>
      </c>
      <c r="O173" s="173">
        <v>102.4</v>
      </c>
      <c r="P173" s="173">
        <v>110.08</v>
      </c>
      <c r="Q173" s="173">
        <v>116.68</v>
      </c>
      <c r="R173" s="173">
        <v>121.35</v>
      </c>
      <c r="S173" s="173">
        <v>127.11</v>
      </c>
      <c r="T173" s="173">
        <v>133.34</v>
      </c>
      <c r="U173" s="13">
        <v>139.87</v>
      </c>
      <c r="V173" s="13">
        <v>146.51</v>
      </c>
      <c r="W173" s="13">
        <v>153.1</v>
      </c>
      <c r="X173" s="13">
        <v>159.07</v>
      </c>
      <c r="Y173" s="13">
        <v>163.05000000000001</v>
      </c>
      <c r="Z173" s="13">
        <v>163.05000000000001</v>
      </c>
      <c r="AA173" s="13">
        <v>167.13</v>
      </c>
      <c r="AB173" s="13">
        <v>170.46</v>
      </c>
      <c r="AC173" s="13">
        <v>173.7</v>
      </c>
      <c r="AD173" s="13">
        <v>177.12</v>
      </c>
      <c r="AE173" s="175">
        <v>182.07</v>
      </c>
      <c r="AF173" s="175">
        <v>187.02</v>
      </c>
      <c r="AG173" s="175">
        <v>192.6</v>
      </c>
      <c r="AH173" s="175">
        <v>198.36</v>
      </c>
      <c r="AI173" s="175">
        <v>203.31</v>
      </c>
      <c r="AJ173" s="175">
        <v>208.26</v>
      </c>
    </row>
    <row r="174" spans="1:36" x14ac:dyDescent="0.2">
      <c r="A174" s="38" t="s">
        <v>1395</v>
      </c>
      <c r="B174" s="11" t="s">
        <v>258</v>
      </c>
      <c r="C174" s="11"/>
      <c r="D174" s="3" t="s">
        <v>259</v>
      </c>
      <c r="E174" s="38" t="s">
        <v>1088</v>
      </c>
      <c r="F174" s="3" t="s">
        <v>1076</v>
      </c>
      <c r="G174" s="3"/>
      <c r="H174" s="1">
        <v>70.88</v>
      </c>
      <c r="I174" s="1">
        <v>76.5</v>
      </c>
      <c r="J174" s="1">
        <v>82.13</v>
      </c>
      <c r="K174" s="1">
        <v>77.87</v>
      </c>
      <c r="L174" s="173">
        <v>96.39</v>
      </c>
      <c r="M174" s="173">
        <v>98.03</v>
      </c>
      <c r="N174" s="173">
        <v>102.93</v>
      </c>
      <c r="O174" s="173">
        <v>111.71</v>
      </c>
      <c r="P174" s="173">
        <v>121.22</v>
      </c>
      <c r="Q174" s="173">
        <v>128.4</v>
      </c>
      <c r="R174" s="173">
        <v>132.37</v>
      </c>
      <c r="S174" s="173">
        <v>142.58000000000001</v>
      </c>
      <c r="T174" s="173">
        <v>149.47</v>
      </c>
      <c r="U174" s="13">
        <v>157.02000000000001</v>
      </c>
      <c r="V174" s="13">
        <v>160.87</v>
      </c>
      <c r="W174" s="13">
        <v>167.01</v>
      </c>
      <c r="X174" s="13">
        <v>171.4</v>
      </c>
      <c r="Y174" s="13">
        <v>171.54</v>
      </c>
      <c r="Z174" s="13">
        <v>171.55</v>
      </c>
      <c r="AA174" s="13">
        <v>172.16</v>
      </c>
      <c r="AB174" s="13">
        <v>173.26</v>
      </c>
      <c r="AC174" s="13">
        <v>173.46</v>
      </c>
      <c r="AD174" s="13">
        <v>173.56</v>
      </c>
      <c r="AE174" s="175">
        <v>179.31</v>
      </c>
      <c r="AF174" s="175">
        <v>184.74</v>
      </c>
      <c r="AG174" s="175">
        <v>191.4</v>
      </c>
      <c r="AH174" s="175">
        <v>197.27</v>
      </c>
      <c r="AI174" s="175">
        <v>203.53</v>
      </c>
      <c r="AJ174" s="175">
        <v>208.87</v>
      </c>
    </row>
    <row r="175" spans="1:36" x14ac:dyDescent="0.2">
      <c r="A175" s="199" t="s">
        <v>1711</v>
      </c>
      <c r="B175" s="11" t="s">
        <v>260</v>
      </c>
      <c r="C175" s="11"/>
      <c r="D175" s="3" t="s">
        <v>261</v>
      </c>
      <c r="E175" s="38" t="s">
        <v>1088</v>
      </c>
      <c r="F175" s="3" t="s">
        <v>1077</v>
      </c>
      <c r="G175" s="3"/>
      <c r="H175" s="1">
        <v>432</v>
      </c>
      <c r="I175" s="1">
        <v>448.88</v>
      </c>
      <c r="J175" s="1">
        <v>432</v>
      </c>
      <c r="K175" s="1">
        <v>460</v>
      </c>
      <c r="L175" s="173">
        <v>486</v>
      </c>
      <c r="M175" s="173">
        <v>558.36</v>
      </c>
      <c r="N175" s="173">
        <v>598.5</v>
      </c>
      <c r="O175" s="173">
        <v>648</v>
      </c>
      <c r="P175" s="173">
        <v>699.48</v>
      </c>
      <c r="Q175" s="173">
        <v>767.88</v>
      </c>
      <c r="R175" s="173">
        <v>896.4</v>
      </c>
      <c r="S175" s="173">
        <v>891.54</v>
      </c>
      <c r="T175" s="173">
        <v>917.73</v>
      </c>
      <c r="U175" s="13">
        <v>960.39</v>
      </c>
      <c r="V175" s="13">
        <v>1003.95</v>
      </c>
      <c r="W175" s="13">
        <v>1046.6099999999999</v>
      </c>
      <c r="X175" s="13">
        <v>1066.5</v>
      </c>
      <c r="Y175" s="13">
        <v>1086.75</v>
      </c>
      <c r="Z175" s="13">
        <v>1086.75</v>
      </c>
      <c r="AA175" s="13">
        <v>1086.75</v>
      </c>
      <c r="AB175" s="13">
        <v>1086.75</v>
      </c>
      <c r="AC175" s="13">
        <v>1086.75</v>
      </c>
      <c r="AD175" s="13">
        <v>1086.75</v>
      </c>
      <c r="AE175" s="175">
        <v>1130.1300000000001</v>
      </c>
      <c r="AF175" s="175">
        <v>1163.7</v>
      </c>
      <c r="AG175" s="175">
        <v>1221.75</v>
      </c>
      <c r="AH175" s="175">
        <v>1270.44</v>
      </c>
      <c r="AI175" s="175">
        <v>1321.11</v>
      </c>
      <c r="AJ175" s="175">
        <v>1340.91</v>
      </c>
    </row>
    <row r="176" spans="1:36" x14ac:dyDescent="0.2">
      <c r="A176" s="38" t="s">
        <v>1396</v>
      </c>
      <c r="B176" s="14" t="s">
        <v>966</v>
      </c>
      <c r="C176" s="14"/>
      <c r="D176" s="139" t="s">
        <v>1242</v>
      </c>
      <c r="E176" s="38" t="s">
        <v>1088</v>
      </c>
      <c r="F176" s="3" t="s">
        <v>1079</v>
      </c>
      <c r="G176" s="3"/>
      <c r="H176" s="173" t="s">
        <v>886</v>
      </c>
      <c r="I176" s="173" t="s">
        <v>886</v>
      </c>
      <c r="J176" s="173" t="s">
        <v>886</v>
      </c>
      <c r="K176" s="173" t="s">
        <v>886</v>
      </c>
      <c r="L176" s="173" t="s">
        <v>886</v>
      </c>
      <c r="M176" s="173" t="s">
        <v>886</v>
      </c>
      <c r="N176" s="173" t="s">
        <v>886</v>
      </c>
      <c r="O176" s="173" t="s">
        <v>886</v>
      </c>
      <c r="P176" s="173" t="s">
        <v>886</v>
      </c>
      <c r="Q176" s="173" t="s">
        <v>886</v>
      </c>
      <c r="R176" s="173" t="s">
        <v>886</v>
      </c>
      <c r="S176" s="78">
        <v>56.43</v>
      </c>
      <c r="T176" s="6">
        <v>57.15</v>
      </c>
      <c r="U176" s="13">
        <v>58.23</v>
      </c>
      <c r="V176" s="13">
        <v>59.94</v>
      </c>
      <c r="W176" s="13">
        <v>62.28</v>
      </c>
      <c r="X176" s="13">
        <v>64.62</v>
      </c>
      <c r="Y176" s="13">
        <v>66.42</v>
      </c>
      <c r="Z176" s="13">
        <v>66.42</v>
      </c>
      <c r="AA176" s="13">
        <v>66.42</v>
      </c>
      <c r="AB176" s="13">
        <v>66.42</v>
      </c>
      <c r="AC176" s="13">
        <v>66.42</v>
      </c>
      <c r="AD176" s="13">
        <v>66.42</v>
      </c>
      <c r="AE176" s="175">
        <v>67.680000000000007</v>
      </c>
      <c r="AF176" s="175">
        <v>69.03</v>
      </c>
      <c r="AG176" s="175">
        <v>70.38</v>
      </c>
      <c r="AH176" s="175">
        <v>72.45</v>
      </c>
      <c r="AI176" s="175">
        <v>73.89</v>
      </c>
      <c r="AJ176" s="175">
        <v>73.89</v>
      </c>
    </row>
    <row r="177" spans="1:36" x14ac:dyDescent="0.2">
      <c r="A177" s="38" t="s">
        <v>1397</v>
      </c>
      <c r="B177" s="11" t="s">
        <v>1210</v>
      </c>
      <c r="C177" s="11"/>
      <c r="D177" s="140" t="s">
        <v>1254</v>
      </c>
      <c r="E177" s="38" t="s">
        <v>1088</v>
      </c>
      <c r="F177" s="3" t="s">
        <v>1174</v>
      </c>
      <c r="G177" s="3"/>
      <c r="H177" s="1" t="s">
        <v>886</v>
      </c>
      <c r="I177" s="1" t="s">
        <v>886</v>
      </c>
      <c r="J177" s="1">
        <v>47.25</v>
      </c>
      <c r="K177" s="1">
        <v>48.42</v>
      </c>
      <c r="L177" s="173">
        <v>54.09</v>
      </c>
      <c r="M177" s="173">
        <v>62.28</v>
      </c>
      <c r="N177" s="173">
        <v>65.069999999999993</v>
      </c>
      <c r="O177" s="173">
        <v>67.95</v>
      </c>
      <c r="P177" s="173">
        <v>71.010000000000005</v>
      </c>
      <c r="Q177" s="173">
        <v>77.67</v>
      </c>
      <c r="R177" s="173">
        <v>92.97</v>
      </c>
      <c r="S177" s="173">
        <v>99.27</v>
      </c>
      <c r="T177" s="173">
        <v>104.76</v>
      </c>
      <c r="U177" s="13">
        <v>110.97</v>
      </c>
      <c r="V177" s="13">
        <v>116.46</v>
      </c>
      <c r="W177" s="13">
        <v>122.22</v>
      </c>
      <c r="X177" s="13">
        <v>128.25</v>
      </c>
      <c r="Y177" s="13">
        <v>132.12</v>
      </c>
      <c r="Z177" s="13">
        <v>132.12</v>
      </c>
      <c r="AA177" s="13">
        <v>136.71</v>
      </c>
      <c r="AB177" s="13">
        <v>141.47999999999999</v>
      </c>
      <c r="AC177" s="13">
        <v>144.27000000000001</v>
      </c>
      <c r="AD177" s="13">
        <v>147.15</v>
      </c>
      <c r="AE177" s="175">
        <v>152.1</v>
      </c>
      <c r="AF177" s="175">
        <v>157.05000000000001</v>
      </c>
      <c r="AG177" s="175">
        <v>169.02</v>
      </c>
      <c r="AH177" s="175">
        <v>192.96</v>
      </c>
      <c r="AI177" s="175">
        <v>198.63</v>
      </c>
      <c r="AJ177" s="175">
        <v>208.53</v>
      </c>
    </row>
    <row r="178" spans="1:36" x14ac:dyDescent="0.2">
      <c r="A178" s="38" t="s">
        <v>1398</v>
      </c>
      <c r="B178" s="11" t="s">
        <v>263</v>
      </c>
      <c r="C178" s="11"/>
      <c r="D178" s="3" t="s">
        <v>264</v>
      </c>
      <c r="E178" s="38" t="s">
        <v>1088</v>
      </c>
      <c r="F178" s="3" t="s">
        <v>1076</v>
      </c>
      <c r="G178" s="3"/>
      <c r="H178" s="1">
        <v>93.38</v>
      </c>
      <c r="I178" s="1">
        <v>72</v>
      </c>
      <c r="J178" s="1">
        <v>72</v>
      </c>
      <c r="K178" s="1">
        <v>65.05</v>
      </c>
      <c r="L178" s="173">
        <v>69.19</v>
      </c>
      <c r="M178" s="173">
        <v>67.47</v>
      </c>
      <c r="N178" s="173">
        <v>79.41</v>
      </c>
      <c r="O178" s="173">
        <v>82.51</v>
      </c>
      <c r="P178" s="173">
        <v>86.22</v>
      </c>
      <c r="Q178" s="173">
        <v>92.69</v>
      </c>
      <c r="R178" s="173">
        <v>97.94</v>
      </c>
      <c r="S178" s="173">
        <v>102.74</v>
      </c>
      <c r="T178" s="173">
        <v>104.32</v>
      </c>
      <c r="U178" s="13">
        <v>106.93</v>
      </c>
      <c r="V178" s="13">
        <v>110.03</v>
      </c>
      <c r="W178" s="13">
        <v>114.98</v>
      </c>
      <c r="X178" s="13">
        <v>119.46</v>
      </c>
      <c r="Y178" s="13">
        <v>124.84</v>
      </c>
      <c r="Z178" s="13">
        <v>124.84</v>
      </c>
      <c r="AA178" s="13">
        <v>124.84</v>
      </c>
      <c r="AB178" s="13">
        <v>129.84</v>
      </c>
      <c r="AC178" s="13">
        <v>132.41999999999999</v>
      </c>
      <c r="AD178" s="13">
        <v>135.05000000000001</v>
      </c>
      <c r="AE178" s="175">
        <v>140.05000000000001</v>
      </c>
      <c r="AF178" s="175">
        <v>145.05000000000001</v>
      </c>
      <c r="AG178" s="175">
        <v>150.05000000000001</v>
      </c>
      <c r="AH178" s="175">
        <v>155.05000000000001</v>
      </c>
      <c r="AI178" s="175">
        <v>160.05000000000001</v>
      </c>
      <c r="AJ178" s="175">
        <v>165.05</v>
      </c>
    </row>
    <row r="179" spans="1:36" x14ac:dyDescent="0.2">
      <c r="A179" s="38" t="s">
        <v>1399</v>
      </c>
      <c r="B179" s="11" t="s">
        <v>265</v>
      </c>
      <c r="C179" s="11"/>
      <c r="D179" s="3" t="s">
        <v>266</v>
      </c>
      <c r="E179" s="38" t="s">
        <v>1088</v>
      </c>
      <c r="F179" s="3" t="s">
        <v>1076</v>
      </c>
      <c r="G179" s="3"/>
      <c r="H179" s="1">
        <v>74.25</v>
      </c>
      <c r="I179" s="1">
        <v>74.25</v>
      </c>
      <c r="J179" s="1">
        <v>82.13</v>
      </c>
      <c r="K179" s="1">
        <v>86.31</v>
      </c>
      <c r="L179" s="173">
        <v>90.27</v>
      </c>
      <c r="M179" s="173">
        <v>95.04</v>
      </c>
      <c r="N179" s="173">
        <v>99.27</v>
      </c>
      <c r="O179" s="173">
        <v>102.42</v>
      </c>
      <c r="P179" s="173">
        <v>105.39</v>
      </c>
      <c r="Q179" s="173">
        <v>110.61</v>
      </c>
      <c r="R179" s="173">
        <v>120.24</v>
      </c>
      <c r="S179" s="173">
        <v>123.3</v>
      </c>
      <c r="T179" s="173">
        <v>126.27</v>
      </c>
      <c r="U179" s="13">
        <v>128.69999999999999</v>
      </c>
      <c r="V179" s="13">
        <v>132.57</v>
      </c>
      <c r="W179" s="13">
        <v>136.53</v>
      </c>
      <c r="X179" s="13">
        <v>140.22</v>
      </c>
      <c r="Y179" s="13">
        <v>140.22</v>
      </c>
      <c r="Z179" s="13">
        <v>140.22</v>
      </c>
      <c r="AA179" s="13">
        <v>140.22</v>
      </c>
      <c r="AB179" s="13">
        <v>140.22</v>
      </c>
      <c r="AC179" s="13">
        <v>140.22</v>
      </c>
      <c r="AD179" s="13">
        <v>140.22</v>
      </c>
      <c r="AE179" s="175">
        <v>145.22</v>
      </c>
      <c r="AF179" s="175">
        <v>150.22</v>
      </c>
      <c r="AG179" s="175">
        <v>155.22</v>
      </c>
      <c r="AH179" s="175">
        <v>160.22</v>
      </c>
      <c r="AI179" s="175">
        <v>165.22</v>
      </c>
      <c r="AJ179" s="175">
        <v>170.22</v>
      </c>
    </row>
    <row r="180" spans="1:36" x14ac:dyDescent="0.2">
      <c r="A180" s="38" t="s">
        <v>1400</v>
      </c>
      <c r="B180" s="11" t="s">
        <v>267</v>
      </c>
      <c r="C180" s="11"/>
      <c r="D180" s="3" t="s">
        <v>268</v>
      </c>
      <c r="E180" s="38" t="s">
        <v>1088</v>
      </c>
      <c r="F180" s="3" t="s">
        <v>1076</v>
      </c>
      <c r="G180" s="3"/>
      <c r="H180" s="1">
        <v>73.13</v>
      </c>
      <c r="I180" s="1">
        <v>52.88</v>
      </c>
      <c r="J180" s="1">
        <v>76.5</v>
      </c>
      <c r="K180" s="1">
        <v>85.62</v>
      </c>
      <c r="L180" s="173">
        <v>92.24</v>
      </c>
      <c r="M180" s="173">
        <v>99.84</v>
      </c>
      <c r="N180" s="173">
        <v>104.27</v>
      </c>
      <c r="O180" s="173">
        <v>111.53</v>
      </c>
      <c r="P180" s="173">
        <v>118.38</v>
      </c>
      <c r="Q180" s="173">
        <v>145.97999999999999</v>
      </c>
      <c r="R180" s="173">
        <v>195.33</v>
      </c>
      <c r="S180" s="173">
        <v>211.17</v>
      </c>
      <c r="T180" s="173">
        <v>218.9</v>
      </c>
      <c r="U180" s="13">
        <v>226.04</v>
      </c>
      <c r="V180" s="13">
        <v>235.98</v>
      </c>
      <c r="W180" s="13">
        <v>245.85</v>
      </c>
      <c r="X180" s="13">
        <v>256.86</v>
      </c>
      <c r="Y180" s="13">
        <v>264.33</v>
      </c>
      <c r="Z180" s="13">
        <v>265.38</v>
      </c>
      <c r="AA180" s="13">
        <v>267.72000000000003</v>
      </c>
      <c r="AB180" s="13">
        <v>274.83</v>
      </c>
      <c r="AC180" s="13">
        <v>277.91000000000003</v>
      </c>
      <c r="AD180" s="13">
        <v>281.37</v>
      </c>
      <c r="AE180" s="175">
        <v>293.19</v>
      </c>
      <c r="AF180" s="175">
        <v>299.8</v>
      </c>
      <c r="AG180" s="175">
        <v>307.43</v>
      </c>
      <c r="AH180" s="175">
        <v>306.87</v>
      </c>
      <c r="AI180" s="175">
        <v>308.92</v>
      </c>
      <c r="AJ180" s="175">
        <v>308.51</v>
      </c>
    </row>
    <row r="181" spans="1:36" x14ac:dyDescent="0.2">
      <c r="A181" s="38" t="s">
        <v>1401</v>
      </c>
      <c r="B181" s="11" t="s">
        <v>607</v>
      </c>
      <c r="C181" s="11"/>
      <c r="D181" s="123" t="s">
        <v>1257</v>
      </c>
      <c r="E181" s="38" t="s">
        <v>1088</v>
      </c>
      <c r="F181" s="3" t="s">
        <v>1076</v>
      </c>
      <c r="G181" s="3"/>
      <c r="H181" s="1">
        <v>126</v>
      </c>
      <c r="I181" s="1">
        <v>119.25</v>
      </c>
      <c r="J181" s="1">
        <v>124.88</v>
      </c>
      <c r="K181" s="1">
        <v>118.52</v>
      </c>
      <c r="L181" s="173">
        <v>118.52</v>
      </c>
      <c r="M181" s="173">
        <v>125.73</v>
      </c>
      <c r="N181" s="173">
        <v>125.73</v>
      </c>
      <c r="O181" s="173">
        <v>136.91</v>
      </c>
      <c r="P181" s="173">
        <v>144.99</v>
      </c>
      <c r="Q181" s="173">
        <v>157.9</v>
      </c>
      <c r="R181" s="173">
        <v>172.9</v>
      </c>
      <c r="S181" s="173">
        <v>207.35</v>
      </c>
      <c r="T181" s="173">
        <v>227.39</v>
      </c>
      <c r="U181" s="13">
        <v>238.97</v>
      </c>
      <c r="V181" s="13">
        <v>248.37</v>
      </c>
      <c r="W181" s="13">
        <v>260.18</v>
      </c>
      <c r="X181" s="13">
        <v>272.60000000000002</v>
      </c>
      <c r="Y181" s="13">
        <v>280.85000000000002</v>
      </c>
      <c r="Z181" s="13">
        <v>280.73</v>
      </c>
      <c r="AA181" s="13">
        <v>283.33</v>
      </c>
      <c r="AB181" s="13">
        <v>289.42</v>
      </c>
      <c r="AC181" s="13">
        <v>287.73</v>
      </c>
      <c r="AD181" s="13">
        <v>285.12</v>
      </c>
      <c r="AE181" s="175">
        <v>295.89999999999998</v>
      </c>
      <c r="AF181" s="175">
        <v>305.76</v>
      </c>
      <c r="AG181" s="175">
        <v>318</v>
      </c>
      <c r="AH181" s="175">
        <v>322.56</v>
      </c>
      <c r="AI181" s="175">
        <v>333.54</v>
      </c>
      <c r="AJ181" s="175">
        <v>341.13</v>
      </c>
    </row>
    <row r="182" spans="1:36" x14ac:dyDescent="0.2">
      <c r="A182" s="38" t="s">
        <v>1675</v>
      </c>
      <c r="B182" s="11" t="s">
        <v>269</v>
      </c>
      <c r="C182" s="11"/>
      <c r="D182" s="3" t="s">
        <v>270</v>
      </c>
      <c r="E182" s="38" t="s">
        <v>1089</v>
      </c>
      <c r="F182" s="3" t="s">
        <v>1076</v>
      </c>
      <c r="G182" s="3"/>
      <c r="H182" s="1">
        <v>31.5</v>
      </c>
      <c r="I182" s="1">
        <v>34.880000000000003</v>
      </c>
      <c r="J182" s="1">
        <v>25.88</v>
      </c>
      <c r="K182" s="1">
        <v>54.69</v>
      </c>
      <c r="L182" s="173">
        <v>69.900000000000006</v>
      </c>
      <c r="M182" s="173">
        <v>89.18</v>
      </c>
      <c r="N182" s="173">
        <v>88.81</v>
      </c>
      <c r="O182" s="173">
        <v>114.2</v>
      </c>
      <c r="P182" s="173">
        <v>131.36000000000001</v>
      </c>
      <c r="Q182" s="173">
        <v>143.29</v>
      </c>
      <c r="R182" s="173">
        <v>155.75</v>
      </c>
      <c r="S182" s="173">
        <v>168.27</v>
      </c>
      <c r="T182" s="173">
        <v>176.58</v>
      </c>
      <c r="U182" s="13">
        <v>181.22</v>
      </c>
      <c r="V182" s="13">
        <v>186.64</v>
      </c>
      <c r="W182" s="13">
        <v>192.59</v>
      </c>
      <c r="X182" s="13">
        <v>201.82</v>
      </c>
      <c r="Y182" s="13">
        <v>210.21</v>
      </c>
      <c r="Z182" s="13">
        <v>211.5</v>
      </c>
      <c r="AA182" s="13">
        <v>217.14</v>
      </c>
      <c r="AB182" s="13">
        <v>216.23</v>
      </c>
      <c r="AC182" s="13">
        <v>221.16</v>
      </c>
      <c r="AD182" s="13">
        <v>223.17</v>
      </c>
      <c r="AE182" s="175">
        <v>222.96</v>
      </c>
      <c r="AF182" s="175">
        <v>229.43</v>
      </c>
      <c r="AG182" s="175">
        <v>236.56</v>
      </c>
      <c r="AH182" s="175" t="s">
        <v>886</v>
      </c>
      <c r="AI182" s="175" t="s">
        <v>886</v>
      </c>
      <c r="AJ182" s="175" t="s">
        <v>886</v>
      </c>
    </row>
    <row r="183" spans="1:36" x14ac:dyDescent="0.2">
      <c r="A183" s="38" t="s">
        <v>1402</v>
      </c>
      <c r="B183" s="11" t="s">
        <v>271</v>
      </c>
      <c r="C183" s="11"/>
      <c r="D183" s="3" t="s">
        <v>272</v>
      </c>
      <c r="E183" s="38" t="s">
        <v>1088</v>
      </c>
      <c r="F183" s="3" t="s">
        <v>1076</v>
      </c>
      <c r="G183" s="3"/>
      <c r="H183" s="1">
        <v>120.38</v>
      </c>
      <c r="I183" s="1">
        <v>126</v>
      </c>
      <c r="J183" s="1">
        <v>102.38</v>
      </c>
      <c r="K183" s="1">
        <v>125.01</v>
      </c>
      <c r="L183" s="173">
        <v>129.16</v>
      </c>
      <c r="M183" s="173">
        <v>136.68</v>
      </c>
      <c r="N183" s="173">
        <v>141</v>
      </c>
      <c r="O183" s="173">
        <v>152.11000000000001</v>
      </c>
      <c r="P183" s="173">
        <v>157.68</v>
      </c>
      <c r="Q183" s="173">
        <v>167.44</v>
      </c>
      <c r="R183" s="173">
        <v>177.24</v>
      </c>
      <c r="S183" s="173">
        <v>181.75</v>
      </c>
      <c r="T183" s="173">
        <v>187.46</v>
      </c>
      <c r="U183" s="13">
        <v>188.35</v>
      </c>
      <c r="V183" s="13">
        <v>192.73</v>
      </c>
      <c r="W183" s="13">
        <v>199.91</v>
      </c>
      <c r="X183" s="13">
        <v>206.08</v>
      </c>
      <c r="Y183" s="13">
        <v>210.7</v>
      </c>
      <c r="Z183" s="13">
        <v>214.48</v>
      </c>
      <c r="AA183" s="13">
        <v>219.22</v>
      </c>
      <c r="AB183" s="13">
        <v>222.28</v>
      </c>
      <c r="AC183" s="13">
        <v>224.35</v>
      </c>
      <c r="AD183" s="13">
        <v>226.98</v>
      </c>
      <c r="AE183" s="175">
        <v>234.7</v>
      </c>
      <c r="AF183" s="175">
        <v>242.01</v>
      </c>
      <c r="AG183" s="175">
        <v>249.67</v>
      </c>
      <c r="AH183" s="175">
        <v>259.33</v>
      </c>
      <c r="AI183" s="175">
        <v>267.39</v>
      </c>
      <c r="AJ183" s="175">
        <v>275.70999999999998</v>
      </c>
    </row>
    <row r="184" spans="1:36" x14ac:dyDescent="0.2">
      <c r="A184" s="38" t="s">
        <v>1403</v>
      </c>
      <c r="B184" s="11" t="s">
        <v>273</v>
      </c>
      <c r="C184" s="11"/>
      <c r="D184" s="3" t="s">
        <v>274</v>
      </c>
      <c r="E184" s="38" t="s">
        <v>1088</v>
      </c>
      <c r="F184" s="3" t="s">
        <v>1076</v>
      </c>
      <c r="G184" s="3"/>
      <c r="H184" s="1">
        <v>65.25</v>
      </c>
      <c r="I184" s="1">
        <v>72</v>
      </c>
      <c r="J184" s="1">
        <v>74.25</v>
      </c>
      <c r="K184" s="1">
        <v>86.75</v>
      </c>
      <c r="L184" s="173">
        <v>93.04</v>
      </c>
      <c r="M184" s="173">
        <v>96.94</v>
      </c>
      <c r="N184" s="173">
        <v>97.12</v>
      </c>
      <c r="O184" s="173">
        <v>100.21</v>
      </c>
      <c r="P184" s="173">
        <v>103.56</v>
      </c>
      <c r="Q184" s="173">
        <v>123.99</v>
      </c>
      <c r="R184" s="173">
        <v>129.06</v>
      </c>
      <c r="S184" s="173">
        <v>142.03</v>
      </c>
      <c r="T184" s="173">
        <v>149.33000000000001</v>
      </c>
      <c r="U184" s="13">
        <v>157.91</v>
      </c>
      <c r="V184" s="13">
        <v>165.45</v>
      </c>
      <c r="W184" s="13">
        <v>184.14</v>
      </c>
      <c r="X184" s="13">
        <v>194.81</v>
      </c>
      <c r="Y184" s="13">
        <v>203.66</v>
      </c>
      <c r="Z184" s="13">
        <v>204.96</v>
      </c>
      <c r="AA184" s="13">
        <v>210.64</v>
      </c>
      <c r="AB184" s="13">
        <v>213.55</v>
      </c>
      <c r="AC184" s="13">
        <v>214.23</v>
      </c>
      <c r="AD184" s="13">
        <v>214.46</v>
      </c>
      <c r="AE184" s="175">
        <v>220.41</v>
      </c>
      <c r="AF184" s="175">
        <v>226.83</v>
      </c>
      <c r="AG184" s="175">
        <v>233.8</v>
      </c>
      <c r="AH184" s="175">
        <v>239.83</v>
      </c>
      <c r="AI184" s="175">
        <v>245.38</v>
      </c>
      <c r="AJ184" s="175">
        <v>250.15</v>
      </c>
    </row>
    <row r="185" spans="1:36" x14ac:dyDescent="0.2">
      <c r="A185" s="38" t="s">
        <v>1404</v>
      </c>
      <c r="B185" s="11" t="s">
        <v>275</v>
      </c>
      <c r="C185" s="11"/>
      <c r="D185" s="3" t="s">
        <v>276</v>
      </c>
      <c r="E185" s="38" t="s">
        <v>1088</v>
      </c>
      <c r="F185" s="3" t="s">
        <v>1081</v>
      </c>
      <c r="G185" s="3"/>
      <c r="H185" s="1">
        <v>636.75</v>
      </c>
      <c r="I185" s="1">
        <v>600.75</v>
      </c>
      <c r="J185" s="1">
        <v>658.13</v>
      </c>
      <c r="K185" s="1">
        <v>713.18</v>
      </c>
      <c r="L185" s="173">
        <v>784.23</v>
      </c>
      <c r="M185" s="173">
        <v>835.1</v>
      </c>
      <c r="N185" s="173">
        <v>871.94</v>
      </c>
      <c r="O185" s="173">
        <v>911.02</v>
      </c>
      <c r="P185" s="173">
        <v>953.64</v>
      </c>
      <c r="Q185" s="173">
        <v>1015.29</v>
      </c>
      <c r="R185" s="173">
        <v>1114.8699999999999</v>
      </c>
      <c r="S185" s="173">
        <v>1170.44</v>
      </c>
      <c r="T185" s="173">
        <v>1226.98</v>
      </c>
      <c r="U185" s="13">
        <v>1278.96</v>
      </c>
      <c r="V185" s="13">
        <v>1323.71</v>
      </c>
      <c r="W185" s="13">
        <v>1375.29</v>
      </c>
      <c r="X185" s="13">
        <v>1416.41</v>
      </c>
      <c r="Y185" s="13">
        <v>1443.32</v>
      </c>
      <c r="Z185" s="13">
        <v>1443.33</v>
      </c>
      <c r="AA185" s="13">
        <v>1443.32</v>
      </c>
      <c r="AB185" s="13">
        <v>1443.36</v>
      </c>
      <c r="AC185" s="13">
        <v>1443.33</v>
      </c>
      <c r="AD185" s="13">
        <v>1471.47</v>
      </c>
      <c r="AE185" s="175">
        <v>1530.21</v>
      </c>
      <c r="AF185" s="175">
        <v>1606.6</v>
      </c>
      <c r="AG185" s="175">
        <v>1686.84</v>
      </c>
      <c r="AH185" s="175">
        <v>1754.14</v>
      </c>
      <c r="AI185" s="175">
        <v>1824.13</v>
      </c>
      <c r="AJ185" s="175">
        <v>1915.15</v>
      </c>
    </row>
    <row r="186" spans="1:36" x14ac:dyDescent="0.2">
      <c r="A186" s="38" t="s">
        <v>1405</v>
      </c>
      <c r="B186" s="11" t="s">
        <v>277</v>
      </c>
      <c r="C186" s="11"/>
      <c r="D186" s="3" t="s">
        <v>278</v>
      </c>
      <c r="E186" s="38" t="s">
        <v>1088</v>
      </c>
      <c r="F186" s="3" t="s">
        <v>1076</v>
      </c>
      <c r="G186" s="3"/>
      <c r="H186" s="1">
        <v>78.75</v>
      </c>
      <c r="I186" s="1">
        <v>83.25</v>
      </c>
      <c r="J186" s="1">
        <v>84.38</v>
      </c>
      <c r="K186" s="1">
        <v>85.94</v>
      </c>
      <c r="L186" s="173">
        <v>90.5</v>
      </c>
      <c r="M186" s="173">
        <v>95.25</v>
      </c>
      <c r="N186" s="173">
        <v>98.94</v>
      </c>
      <c r="O186" s="173">
        <v>102.88</v>
      </c>
      <c r="P186" s="173">
        <v>106.07</v>
      </c>
      <c r="Q186" s="173">
        <v>116.08</v>
      </c>
      <c r="R186" s="173">
        <v>119.9</v>
      </c>
      <c r="S186" s="173">
        <v>128.38999999999999</v>
      </c>
      <c r="T186" s="173">
        <v>134.37</v>
      </c>
      <c r="U186" s="13">
        <v>138.44999999999999</v>
      </c>
      <c r="V186" s="13">
        <v>142.5</v>
      </c>
      <c r="W186" s="13">
        <v>146.91999999999999</v>
      </c>
      <c r="X186" s="13">
        <v>150.52000000000001</v>
      </c>
      <c r="Y186" s="13">
        <v>153.41</v>
      </c>
      <c r="Z186" s="13">
        <v>154.01</v>
      </c>
      <c r="AA186" s="13">
        <v>161.21</v>
      </c>
      <c r="AB186" s="13">
        <v>166.78</v>
      </c>
      <c r="AC186" s="13">
        <v>167.94</v>
      </c>
      <c r="AD186" s="13">
        <v>168.12</v>
      </c>
      <c r="AE186" s="175">
        <v>169.25</v>
      </c>
      <c r="AF186" s="175">
        <v>175.52</v>
      </c>
      <c r="AG186" s="175">
        <v>181.43</v>
      </c>
      <c r="AH186" s="175">
        <v>182.38</v>
      </c>
      <c r="AI186" s="175">
        <v>187.85</v>
      </c>
      <c r="AJ186" s="175">
        <v>193.16</v>
      </c>
    </row>
    <row r="187" spans="1:36" x14ac:dyDescent="0.2">
      <c r="A187" s="38" t="s">
        <v>886</v>
      </c>
      <c r="B187" s="5" t="s">
        <v>919</v>
      </c>
      <c r="C187" s="5"/>
      <c r="D187" s="3" t="s">
        <v>866</v>
      </c>
      <c r="E187" s="38" t="s">
        <v>1089</v>
      </c>
      <c r="F187" s="3" t="s">
        <v>1076</v>
      </c>
      <c r="G187" s="3"/>
      <c r="H187" s="1">
        <v>73.13</v>
      </c>
      <c r="I187" s="1">
        <v>72</v>
      </c>
      <c r="J187" s="1">
        <v>65.25</v>
      </c>
      <c r="K187" s="1">
        <v>71</v>
      </c>
      <c r="L187" s="173">
        <v>77</v>
      </c>
      <c r="M187" s="173" t="s">
        <v>886</v>
      </c>
      <c r="N187" s="173" t="s">
        <v>886</v>
      </c>
      <c r="O187" s="173" t="s">
        <v>886</v>
      </c>
      <c r="P187" s="173" t="s">
        <v>886</v>
      </c>
      <c r="Q187" s="173" t="s">
        <v>886</v>
      </c>
      <c r="R187" s="173" t="s">
        <v>886</v>
      </c>
      <c r="S187" s="173" t="s">
        <v>886</v>
      </c>
      <c r="T187" s="173" t="s">
        <v>886</v>
      </c>
      <c r="U187" s="13" t="s">
        <v>886</v>
      </c>
      <c r="V187" s="13" t="s">
        <v>886</v>
      </c>
      <c r="W187" s="13" t="s">
        <v>886</v>
      </c>
      <c r="X187" s="13" t="s">
        <v>886</v>
      </c>
      <c r="Y187" s="13" t="s">
        <v>886</v>
      </c>
      <c r="Z187" s="13" t="s">
        <v>886</v>
      </c>
      <c r="AA187" s="13" t="s">
        <v>886</v>
      </c>
      <c r="AB187" s="13" t="s">
        <v>886</v>
      </c>
      <c r="AC187" s="13" t="s">
        <v>886</v>
      </c>
      <c r="AD187" s="13" t="s">
        <v>886</v>
      </c>
      <c r="AE187" s="13" t="s">
        <v>886</v>
      </c>
      <c r="AF187" s="175" t="s">
        <v>886</v>
      </c>
      <c r="AG187" s="175" t="s">
        <v>886</v>
      </c>
      <c r="AH187" s="175" t="s">
        <v>886</v>
      </c>
      <c r="AI187" s="175" t="s">
        <v>886</v>
      </c>
      <c r="AJ187" s="175" t="s">
        <v>886</v>
      </c>
    </row>
    <row r="188" spans="1:36" x14ac:dyDescent="0.2">
      <c r="A188" s="38" t="s">
        <v>886</v>
      </c>
      <c r="B188" s="5" t="s">
        <v>920</v>
      </c>
      <c r="C188" s="5"/>
      <c r="D188" s="3" t="s">
        <v>867</v>
      </c>
      <c r="E188" s="38" t="s">
        <v>1089</v>
      </c>
      <c r="F188" s="3" t="s">
        <v>1076</v>
      </c>
      <c r="G188" s="3"/>
      <c r="H188" s="1">
        <v>95.63</v>
      </c>
      <c r="I188" s="1">
        <v>93.38</v>
      </c>
      <c r="J188" s="1">
        <v>73.13</v>
      </c>
      <c r="K188" s="1" t="s">
        <v>886</v>
      </c>
      <c r="L188" s="173" t="s">
        <v>886</v>
      </c>
      <c r="M188" s="173" t="s">
        <v>886</v>
      </c>
      <c r="N188" s="173" t="s">
        <v>886</v>
      </c>
      <c r="O188" s="173" t="s">
        <v>886</v>
      </c>
      <c r="P188" s="173" t="s">
        <v>886</v>
      </c>
      <c r="Q188" s="173" t="s">
        <v>886</v>
      </c>
      <c r="R188" s="173" t="s">
        <v>886</v>
      </c>
      <c r="S188" s="173" t="s">
        <v>886</v>
      </c>
      <c r="T188" s="173" t="s">
        <v>886</v>
      </c>
      <c r="U188" s="13" t="s">
        <v>886</v>
      </c>
      <c r="V188" s="13" t="s">
        <v>886</v>
      </c>
      <c r="W188" s="13" t="s">
        <v>886</v>
      </c>
      <c r="X188" s="13" t="s">
        <v>886</v>
      </c>
      <c r="Y188" s="13" t="s">
        <v>886</v>
      </c>
      <c r="Z188" s="13" t="s">
        <v>886</v>
      </c>
      <c r="AA188" s="13" t="s">
        <v>886</v>
      </c>
      <c r="AB188" s="13" t="s">
        <v>886</v>
      </c>
      <c r="AC188" s="13" t="s">
        <v>886</v>
      </c>
      <c r="AD188" s="13" t="s">
        <v>886</v>
      </c>
      <c r="AE188" s="13" t="s">
        <v>886</v>
      </c>
      <c r="AF188" s="175" t="s">
        <v>886</v>
      </c>
      <c r="AG188" s="175" t="s">
        <v>886</v>
      </c>
      <c r="AH188" s="175" t="s">
        <v>886</v>
      </c>
      <c r="AI188" s="175" t="s">
        <v>886</v>
      </c>
      <c r="AJ188" s="175" t="s">
        <v>886</v>
      </c>
    </row>
    <row r="189" spans="1:36" x14ac:dyDescent="0.2">
      <c r="A189" s="38" t="s">
        <v>1406</v>
      </c>
      <c r="B189" s="11" t="s">
        <v>279</v>
      </c>
      <c r="C189" s="11"/>
      <c r="D189" s="3" t="s">
        <v>280</v>
      </c>
      <c r="E189" s="38" t="s">
        <v>1088</v>
      </c>
      <c r="F189" s="3" t="s">
        <v>1076</v>
      </c>
      <c r="G189" s="3"/>
      <c r="H189" s="1">
        <v>76.5</v>
      </c>
      <c r="I189" s="1">
        <v>59.63</v>
      </c>
      <c r="J189" s="1">
        <v>55.13</v>
      </c>
      <c r="K189" s="1">
        <v>71.52</v>
      </c>
      <c r="L189" s="173">
        <v>91.48</v>
      </c>
      <c r="M189" s="173">
        <v>106.1</v>
      </c>
      <c r="N189" s="173">
        <v>115.1</v>
      </c>
      <c r="O189" s="173">
        <v>118.02</v>
      </c>
      <c r="P189" s="173">
        <v>126.3</v>
      </c>
      <c r="Q189" s="173">
        <v>135.46</v>
      </c>
      <c r="R189" s="173">
        <v>141.76</v>
      </c>
      <c r="S189" s="173">
        <v>152.83000000000001</v>
      </c>
      <c r="T189" s="173">
        <v>157.44999999999999</v>
      </c>
      <c r="U189" s="13">
        <v>162.38999999999999</v>
      </c>
      <c r="V189" s="13">
        <v>167.72</v>
      </c>
      <c r="W189" s="13">
        <v>174.53</v>
      </c>
      <c r="X189" s="13">
        <v>181.1</v>
      </c>
      <c r="Y189" s="13">
        <v>185.63</v>
      </c>
      <c r="Z189" s="13">
        <v>185.57</v>
      </c>
      <c r="AA189" s="13">
        <v>185.68</v>
      </c>
      <c r="AB189" s="13">
        <v>186.11</v>
      </c>
      <c r="AC189" s="13">
        <v>186.18</v>
      </c>
      <c r="AD189" s="13">
        <v>186.51</v>
      </c>
      <c r="AE189" s="175">
        <v>191.62</v>
      </c>
      <c r="AF189" s="175">
        <v>196.86</v>
      </c>
      <c r="AG189" s="175">
        <v>202.67</v>
      </c>
      <c r="AH189" s="175">
        <v>208.48</v>
      </c>
      <c r="AI189" s="175">
        <v>213.5</v>
      </c>
      <c r="AJ189" s="175">
        <v>218.49</v>
      </c>
    </row>
    <row r="190" spans="1:36" x14ac:dyDescent="0.2">
      <c r="A190" s="199" t="s">
        <v>1712</v>
      </c>
      <c r="B190" s="11" t="s">
        <v>281</v>
      </c>
      <c r="C190" s="11"/>
      <c r="D190" s="3" t="s">
        <v>282</v>
      </c>
      <c r="E190" s="38" t="s">
        <v>1088</v>
      </c>
      <c r="F190" s="3" t="s">
        <v>1077</v>
      </c>
      <c r="G190" s="3"/>
      <c r="H190" s="1">
        <v>507.38</v>
      </c>
      <c r="I190" s="1">
        <v>497.25</v>
      </c>
      <c r="J190" s="1">
        <v>452.25</v>
      </c>
      <c r="K190" s="1">
        <v>458.63</v>
      </c>
      <c r="L190" s="173">
        <v>485.53</v>
      </c>
      <c r="M190" s="173">
        <v>537.16</v>
      </c>
      <c r="N190" s="173">
        <v>577.42999999999995</v>
      </c>
      <c r="O190" s="173">
        <v>634.14</v>
      </c>
      <c r="P190" s="173">
        <v>680.73</v>
      </c>
      <c r="Q190" s="173">
        <v>746.27</v>
      </c>
      <c r="R190" s="173">
        <v>843.81</v>
      </c>
      <c r="S190" s="173">
        <v>888.76</v>
      </c>
      <c r="T190" s="173">
        <v>923</v>
      </c>
      <c r="U190" s="13">
        <v>955.23</v>
      </c>
      <c r="V190" s="13">
        <v>988.02</v>
      </c>
      <c r="W190" s="13">
        <v>1036.3699999999999</v>
      </c>
      <c r="X190" s="13">
        <v>1065.94</v>
      </c>
      <c r="Y190" s="13">
        <v>1090.5</v>
      </c>
      <c r="Z190" s="13">
        <v>1090.5</v>
      </c>
      <c r="AA190" s="13">
        <v>1090.5</v>
      </c>
      <c r="AB190" s="13">
        <v>1090.5</v>
      </c>
      <c r="AC190" s="13">
        <v>1090.5</v>
      </c>
      <c r="AD190" s="13">
        <v>1090.5</v>
      </c>
      <c r="AE190" s="175">
        <v>1134.01</v>
      </c>
      <c r="AF190" s="175">
        <v>1179.26</v>
      </c>
      <c r="AG190" s="175">
        <v>1232.21</v>
      </c>
      <c r="AH190" s="175">
        <v>1293.7</v>
      </c>
      <c r="AI190" s="175">
        <v>1345.32</v>
      </c>
      <c r="AJ190" s="175">
        <v>1409.22</v>
      </c>
    </row>
    <row r="191" spans="1:36" x14ac:dyDescent="0.2">
      <c r="A191" s="38" t="s">
        <v>1407</v>
      </c>
      <c r="B191" s="11" t="s">
        <v>1186</v>
      </c>
      <c r="C191" s="11"/>
      <c r="D191" s="3" t="s">
        <v>284</v>
      </c>
      <c r="E191" s="38" t="s">
        <v>1088</v>
      </c>
      <c r="F191" s="3" t="s">
        <v>1174</v>
      </c>
      <c r="G191" s="3"/>
      <c r="H191" s="1" t="s">
        <v>886</v>
      </c>
      <c r="I191" s="1" t="s">
        <v>886</v>
      </c>
      <c r="J191" s="1">
        <v>45</v>
      </c>
      <c r="K191" s="6">
        <v>44.96</v>
      </c>
      <c r="L191" s="173">
        <v>51.17</v>
      </c>
      <c r="M191" s="173">
        <v>57.74</v>
      </c>
      <c r="N191" s="173">
        <v>68.900000000000006</v>
      </c>
      <c r="O191" s="173">
        <v>77.98</v>
      </c>
      <c r="P191" s="173">
        <v>82.05</v>
      </c>
      <c r="Q191" s="173">
        <v>94.01</v>
      </c>
      <c r="R191" s="173">
        <v>142.59</v>
      </c>
      <c r="S191" s="173">
        <v>156.71</v>
      </c>
      <c r="T191" s="173">
        <v>162.9</v>
      </c>
      <c r="U191" s="13">
        <v>170.96</v>
      </c>
      <c r="V191" s="13">
        <v>179.49</v>
      </c>
      <c r="W191" s="13">
        <v>188.45</v>
      </c>
      <c r="X191" s="13">
        <v>193.99</v>
      </c>
      <c r="Y191" s="13">
        <v>199.69</v>
      </c>
      <c r="Z191" s="13">
        <v>199.69</v>
      </c>
      <c r="AA191" s="13">
        <v>199.69</v>
      </c>
      <c r="AB191" s="13">
        <v>203.68</v>
      </c>
      <c r="AC191" s="13">
        <v>207.73</v>
      </c>
      <c r="AD191" s="13">
        <v>207.73</v>
      </c>
      <c r="AE191" s="175">
        <v>210.31</v>
      </c>
      <c r="AF191" s="175">
        <v>214.49</v>
      </c>
      <c r="AG191" s="175">
        <v>226.49</v>
      </c>
      <c r="AH191" s="175">
        <v>250.49</v>
      </c>
      <c r="AI191" s="175">
        <v>257.25</v>
      </c>
      <c r="AJ191" s="175">
        <v>270.08</v>
      </c>
    </row>
    <row r="192" spans="1:36" x14ac:dyDescent="0.2">
      <c r="A192" s="38" t="s">
        <v>1408</v>
      </c>
      <c r="B192" s="11" t="s">
        <v>285</v>
      </c>
      <c r="C192" s="11"/>
      <c r="D192" s="3" t="s">
        <v>286</v>
      </c>
      <c r="E192" s="38" t="s">
        <v>1088</v>
      </c>
      <c r="F192" s="3" t="s">
        <v>1076</v>
      </c>
      <c r="G192" s="3"/>
      <c r="H192" s="1">
        <v>122.63</v>
      </c>
      <c r="I192" s="1">
        <v>94.5</v>
      </c>
      <c r="J192" s="1">
        <v>100.13</v>
      </c>
      <c r="K192" s="1">
        <v>108.85</v>
      </c>
      <c r="L192" s="173">
        <v>102.8</v>
      </c>
      <c r="M192" s="173">
        <v>111.7</v>
      </c>
      <c r="N192" s="173">
        <v>122.65</v>
      </c>
      <c r="O192" s="173">
        <v>128</v>
      </c>
      <c r="P192" s="173">
        <v>140.72</v>
      </c>
      <c r="Q192" s="173">
        <v>149</v>
      </c>
      <c r="R192" s="173">
        <v>156.30000000000001</v>
      </c>
      <c r="S192" s="173">
        <v>174.33</v>
      </c>
      <c r="T192" s="173">
        <v>178.93</v>
      </c>
      <c r="U192" s="13">
        <v>183.3</v>
      </c>
      <c r="V192" s="13">
        <v>190.63</v>
      </c>
      <c r="W192" s="13">
        <v>197.87</v>
      </c>
      <c r="X192" s="13">
        <v>202.81</v>
      </c>
      <c r="Y192" s="13">
        <v>202.81</v>
      </c>
      <c r="Z192" s="13">
        <v>202.81</v>
      </c>
      <c r="AA192" s="13">
        <v>202.81</v>
      </c>
      <c r="AB192" s="13">
        <v>202.81</v>
      </c>
      <c r="AC192" s="13">
        <v>202.81</v>
      </c>
      <c r="AD192" s="13">
        <v>202.81</v>
      </c>
      <c r="AE192" s="175">
        <v>207.81</v>
      </c>
      <c r="AF192" s="175">
        <v>212.81</v>
      </c>
      <c r="AG192" s="175">
        <v>219.19</v>
      </c>
      <c r="AH192" s="175">
        <v>225.75</v>
      </c>
      <c r="AI192" s="175">
        <v>230.75</v>
      </c>
      <c r="AJ192" s="175">
        <v>235.75</v>
      </c>
    </row>
    <row r="193" spans="1:36" x14ac:dyDescent="0.2">
      <c r="A193" s="38" t="s">
        <v>1409</v>
      </c>
      <c r="B193" s="11" t="s">
        <v>287</v>
      </c>
      <c r="C193" s="11"/>
      <c r="D193" s="3" t="s">
        <v>288</v>
      </c>
      <c r="E193" s="38" t="s">
        <v>1088</v>
      </c>
      <c r="F193" s="3" t="s">
        <v>1076</v>
      </c>
      <c r="G193" s="3"/>
      <c r="H193" s="1">
        <v>46.13</v>
      </c>
      <c r="I193" s="1">
        <v>47.25</v>
      </c>
      <c r="J193" s="1">
        <v>47.25</v>
      </c>
      <c r="K193" s="1">
        <v>47.98</v>
      </c>
      <c r="L193" s="173">
        <v>53.21</v>
      </c>
      <c r="M193" s="173">
        <v>73.41</v>
      </c>
      <c r="N193" s="173">
        <v>76.37</v>
      </c>
      <c r="O193" s="173">
        <v>85.51</v>
      </c>
      <c r="P193" s="173">
        <v>91.82</v>
      </c>
      <c r="Q193" s="173">
        <v>113.81</v>
      </c>
      <c r="R193" s="173">
        <v>125.59</v>
      </c>
      <c r="S193" s="173">
        <v>131.66999999999999</v>
      </c>
      <c r="T193" s="173">
        <v>138.46</v>
      </c>
      <c r="U193" s="13">
        <v>145.4</v>
      </c>
      <c r="V193" s="13">
        <v>152.28</v>
      </c>
      <c r="W193" s="13">
        <v>159.93</v>
      </c>
      <c r="X193" s="13">
        <v>167.56</v>
      </c>
      <c r="Y193" s="13">
        <v>171.86</v>
      </c>
      <c r="Z193" s="13">
        <v>172.1</v>
      </c>
      <c r="AA193" s="13">
        <v>177.88</v>
      </c>
      <c r="AB193" s="13">
        <v>182.23</v>
      </c>
      <c r="AC193" s="13">
        <v>185.7</v>
      </c>
      <c r="AD193" s="13">
        <v>189.29</v>
      </c>
      <c r="AE193" s="175">
        <v>195.28</v>
      </c>
      <c r="AF193" s="175">
        <v>200.57</v>
      </c>
      <c r="AG193" s="175">
        <v>206.79</v>
      </c>
      <c r="AH193" s="175">
        <v>213.14</v>
      </c>
      <c r="AI193" s="175">
        <v>218.8</v>
      </c>
      <c r="AJ193" s="175">
        <v>224.74</v>
      </c>
    </row>
    <row r="194" spans="1:36" x14ac:dyDescent="0.2">
      <c r="A194" s="38" t="s">
        <v>886</v>
      </c>
      <c r="B194" s="5" t="s">
        <v>921</v>
      </c>
      <c r="C194" s="5"/>
      <c r="D194" s="3" t="s">
        <v>868</v>
      </c>
      <c r="E194" s="38" t="s">
        <v>1089</v>
      </c>
      <c r="F194" s="3" t="s">
        <v>1076</v>
      </c>
      <c r="G194" s="3"/>
      <c r="H194" s="1">
        <v>162</v>
      </c>
      <c r="I194" s="1">
        <v>119.25</v>
      </c>
      <c r="J194" s="1">
        <v>133.88</v>
      </c>
      <c r="K194" s="1" t="s">
        <v>886</v>
      </c>
      <c r="L194" s="173" t="s">
        <v>886</v>
      </c>
      <c r="M194" s="173" t="s">
        <v>886</v>
      </c>
      <c r="N194" s="173" t="s">
        <v>886</v>
      </c>
      <c r="O194" s="173" t="s">
        <v>886</v>
      </c>
      <c r="P194" s="173" t="s">
        <v>886</v>
      </c>
      <c r="Q194" s="173" t="s">
        <v>886</v>
      </c>
      <c r="R194" s="173" t="s">
        <v>886</v>
      </c>
      <c r="S194" s="173" t="s">
        <v>886</v>
      </c>
      <c r="T194" s="173" t="s">
        <v>886</v>
      </c>
      <c r="U194" s="13" t="s">
        <v>886</v>
      </c>
      <c r="V194" s="13" t="s">
        <v>886</v>
      </c>
      <c r="W194" s="13" t="s">
        <v>886</v>
      </c>
      <c r="X194" s="13" t="s">
        <v>886</v>
      </c>
      <c r="Y194" s="13" t="s">
        <v>886</v>
      </c>
      <c r="Z194" s="13" t="s">
        <v>886</v>
      </c>
      <c r="AA194" s="13" t="s">
        <v>886</v>
      </c>
      <c r="AB194" s="13" t="s">
        <v>886</v>
      </c>
      <c r="AC194" s="13" t="s">
        <v>886</v>
      </c>
      <c r="AD194" s="13" t="s">
        <v>886</v>
      </c>
      <c r="AE194" s="13" t="s">
        <v>886</v>
      </c>
      <c r="AF194" s="175" t="s">
        <v>886</v>
      </c>
      <c r="AG194" s="175" t="s">
        <v>886</v>
      </c>
      <c r="AH194" s="175" t="s">
        <v>886</v>
      </c>
      <c r="AI194" s="175" t="s">
        <v>886</v>
      </c>
      <c r="AJ194" s="175" t="s">
        <v>886</v>
      </c>
    </row>
    <row r="195" spans="1:36" x14ac:dyDescent="0.2">
      <c r="A195" s="38" t="s">
        <v>1410</v>
      </c>
      <c r="B195" s="11" t="s">
        <v>289</v>
      </c>
      <c r="C195" s="11"/>
      <c r="D195" s="3" t="s">
        <v>290</v>
      </c>
      <c r="E195" s="38" t="s">
        <v>1088</v>
      </c>
      <c r="F195" s="3" t="s">
        <v>1076</v>
      </c>
      <c r="G195" s="3"/>
      <c r="H195" s="1">
        <v>69.75</v>
      </c>
      <c r="I195" s="1">
        <v>57.38</v>
      </c>
      <c r="J195" s="1">
        <v>31.5</v>
      </c>
      <c r="K195" s="1">
        <v>67.28</v>
      </c>
      <c r="L195" s="173">
        <v>78.319999999999993</v>
      </c>
      <c r="M195" s="173">
        <v>83.2</v>
      </c>
      <c r="N195" s="173">
        <v>98.54</v>
      </c>
      <c r="O195" s="173">
        <v>99.4</v>
      </c>
      <c r="P195" s="173">
        <v>106.01</v>
      </c>
      <c r="Q195" s="173">
        <v>109.43</v>
      </c>
      <c r="R195" s="173">
        <v>115.94</v>
      </c>
      <c r="S195" s="173">
        <v>123.54</v>
      </c>
      <c r="T195" s="173">
        <v>129.05000000000001</v>
      </c>
      <c r="U195" s="13">
        <v>135.06</v>
      </c>
      <c r="V195" s="13">
        <v>142</v>
      </c>
      <c r="W195" s="13">
        <v>145.94</v>
      </c>
      <c r="X195" s="13">
        <v>152.82</v>
      </c>
      <c r="Y195" s="13">
        <v>155.41</v>
      </c>
      <c r="Z195" s="13">
        <v>155.58000000000001</v>
      </c>
      <c r="AA195" s="13">
        <v>155.94</v>
      </c>
      <c r="AB195" s="13">
        <v>156.62</v>
      </c>
      <c r="AC195" s="13">
        <v>157.9</v>
      </c>
      <c r="AD195" s="13">
        <v>158.41</v>
      </c>
      <c r="AE195" s="175">
        <v>159.72999999999999</v>
      </c>
      <c r="AF195" s="175">
        <v>164.44</v>
      </c>
      <c r="AG195" s="175">
        <v>169.95</v>
      </c>
      <c r="AH195" s="175">
        <v>176.52</v>
      </c>
      <c r="AI195" s="175">
        <v>182.97</v>
      </c>
      <c r="AJ195" s="175">
        <v>189.45</v>
      </c>
    </row>
    <row r="196" spans="1:36" x14ac:dyDescent="0.2">
      <c r="A196" s="38" t="s">
        <v>1760</v>
      </c>
      <c r="B196" s="11" t="s">
        <v>291</v>
      </c>
      <c r="C196" s="11"/>
      <c r="D196" s="3" t="s">
        <v>292</v>
      </c>
      <c r="E196" s="38" t="s">
        <v>1088</v>
      </c>
      <c r="F196" s="3" t="s">
        <v>1084</v>
      </c>
      <c r="G196" s="3"/>
      <c r="H196" s="1" t="s">
        <v>886</v>
      </c>
      <c r="I196" s="1" t="s">
        <v>886</v>
      </c>
      <c r="J196" s="1" t="s">
        <v>886</v>
      </c>
      <c r="K196" s="1" t="s">
        <v>886</v>
      </c>
      <c r="L196" s="173" t="s">
        <v>886</v>
      </c>
      <c r="M196" s="173" t="s">
        <v>886</v>
      </c>
      <c r="N196" s="173" t="s">
        <v>886</v>
      </c>
      <c r="O196" s="173">
        <v>122.98</v>
      </c>
      <c r="P196" s="173">
        <v>150.88</v>
      </c>
      <c r="Q196" s="173">
        <v>173.88</v>
      </c>
      <c r="R196" s="173">
        <v>224.4</v>
      </c>
      <c r="S196" s="173">
        <v>241.33</v>
      </c>
      <c r="T196" s="173">
        <v>254.62</v>
      </c>
      <c r="U196" s="13">
        <v>288.61</v>
      </c>
      <c r="V196" s="13">
        <v>303.88</v>
      </c>
      <c r="W196" s="13">
        <v>309.82</v>
      </c>
      <c r="X196" s="13">
        <v>309.82</v>
      </c>
      <c r="Y196" s="13">
        <v>309.82</v>
      </c>
      <c r="Z196" s="13">
        <v>309.82</v>
      </c>
      <c r="AA196" s="13">
        <v>306.72000000000003</v>
      </c>
      <c r="AB196" s="13">
        <v>303</v>
      </c>
      <c r="AC196" s="13">
        <v>299</v>
      </c>
      <c r="AD196" s="13">
        <v>295</v>
      </c>
      <c r="AE196" s="175">
        <v>276</v>
      </c>
      <c r="AF196" s="175">
        <v>280.02000388416502</v>
      </c>
      <c r="AG196" s="175">
        <v>294.23</v>
      </c>
      <c r="AH196" s="175">
        <v>320.51</v>
      </c>
      <c r="AI196" s="175">
        <v>332.07</v>
      </c>
      <c r="AJ196" s="175">
        <v>363.66</v>
      </c>
    </row>
    <row r="197" spans="1:36" x14ac:dyDescent="0.2">
      <c r="A197" s="38" t="s">
        <v>1411</v>
      </c>
      <c r="B197" s="126" t="s">
        <v>1246</v>
      </c>
      <c r="C197" s="126"/>
      <c r="D197" s="123" t="s">
        <v>1244</v>
      </c>
      <c r="E197" s="38" t="s">
        <v>1088</v>
      </c>
      <c r="F197" s="123" t="s">
        <v>1174</v>
      </c>
      <c r="G197" s="3"/>
      <c r="H197" s="1" t="s">
        <v>886</v>
      </c>
      <c r="I197" s="1" t="s">
        <v>886</v>
      </c>
      <c r="J197" s="1" t="s">
        <v>886</v>
      </c>
      <c r="K197" s="1" t="s">
        <v>886</v>
      </c>
      <c r="L197" s="173" t="s">
        <v>886</v>
      </c>
      <c r="M197" s="173" t="s">
        <v>886</v>
      </c>
      <c r="N197" s="173" t="s">
        <v>886</v>
      </c>
      <c r="O197" s="1" t="s">
        <v>886</v>
      </c>
      <c r="P197" s="1" t="s">
        <v>886</v>
      </c>
      <c r="Q197" s="1" t="s">
        <v>886</v>
      </c>
      <c r="R197" s="1" t="s">
        <v>886</v>
      </c>
      <c r="S197" s="173" t="s">
        <v>886</v>
      </c>
      <c r="T197" s="173" t="s">
        <v>886</v>
      </c>
      <c r="U197" s="173" t="s">
        <v>886</v>
      </c>
      <c r="V197" s="1" t="s">
        <v>886</v>
      </c>
      <c r="W197" s="1" t="s">
        <v>886</v>
      </c>
      <c r="X197" s="1" t="s">
        <v>886</v>
      </c>
      <c r="Y197" s="1" t="s">
        <v>886</v>
      </c>
      <c r="Z197" s="173" t="s">
        <v>886</v>
      </c>
      <c r="AA197" s="173" t="s">
        <v>886</v>
      </c>
      <c r="AB197" s="173" t="s">
        <v>886</v>
      </c>
      <c r="AC197" s="1" t="s">
        <v>886</v>
      </c>
      <c r="AD197" s="1" t="s">
        <v>886</v>
      </c>
      <c r="AE197" s="1" t="s">
        <v>886</v>
      </c>
      <c r="AF197" s="134" t="s">
        <v>886</v>
      </c>
      <c r="AG197" s="175">
        <v>174.3</v>
      </c>
      <c r="AH197" s="175">
        <v>198.3</v>
      </c>
      <c r="AI197" s="175">
        <v>208.3</v>
      </c>
      <c r="AJ197" s="175">
        <v>218.3</v>
      </c>
    </row>
    <row r="198" spans="1:36" x14ac:dyDescent="0.2">
      <c r="B198" s="126" t="s">
        <v>1247</v>
      </c>
      <c r="C198" s="126"/>
      <c r="D198" s="123" t="s">
        <v>1243</v>
      </c>
      <c r="E198" s="38" t="s">
        <v>1088</v>
      </c>
      <c r="F198" s="123" t="s">
        <v>1235</v>
      </c>
      <c r="G198" s="3"/>
      <c r="H198" s="1" t="s">
        <v>886</v>
      </c>
      <c r="I198" s="1" t="s">
        <v>886</v>
      </c>
      <c r="J198" s="1" t="s">
        <v>886</v>
      </c>
      <c r="K198" s="1" t="s">
        <v>886</v>
      </c>
      <c r="L198" s="173" t="s">
        <v>886</v>
      </c>
      <c r="M198" s="173" t="s">
        <v>886</v>
      </c>
      <c r="N198" s="173" t="s">
        <v>886</v>
      </c>
      <c r="O198" s="1" t="s">
        <v>886</v>
      </c>
      <c r="P198" s="1" t="s">
        <v>886</v>
      </c>
      <c r="Q198" s="1" t="s">
        <v>886</v>
      </c>
      <c r="R198" s="1" t="s">
        <v>886</v>
      </c>
      <c r="S198" s="173" t="s">
        <v>886</v>
      </c>
      <c r="T198" s="173" t="s">
        <v>886</v>
      </c>
      <c r="U198" s="173" t="s">
        <v>886</v>
      </c>
      <c r="V198" s="1" t="s">
        <v>886</v>
      </c>
      <c r="W198" s="1" t="s">
        <v>886</v>
      </c>
      <c r="X198" s="1" t="s">
        <v>886</v>
      </c>
      <c r="Y198" s="1" t="s">
        <v>886</v>
      </c>
      <c r="Z198" s="173" t="s">
        <v>886</v>
      </c>
      <c r="AA198" s="173" t="s">
        <v>886</v>
      </c>
      <c r="AB198" s="173" t="s">
        <v>886</v>
      </c>
      <c r="AC198" s="1" t="s">
        <v>886</v>
      </c>
      <c r="AD198" s="1" t="s">
        <v>886</v>
      </c>
      <c r="AE198" s="1" t="s">
        <v>886</v>
      </c>
      <c r="AF198" s="134" t="s">
        <v>886</v>
      </c>
      <c r="AG198" s="175">
        <v>67.95</v>
      </c>
      <c r="AH198" s="175">
        <v>76.95</v>
      </c>
      <c r="AI198" s="175">
        <v>90.95</v>
      </c>
      <c r="AJ198" s="175">
        <v>90.95</v>
      </c>
    </row>
    <row r="199" spans="1:36" x14ac:dyDescent="0.2">
      <c r="A199" s="38" t="s">
        <v>1753</v>
      </c>
      <c r="B199" s="11" t="s">
        <v>293</v>
      </c>
      <c r="C199" s="11"/>
      <c r="D199" s="184" t="s">
        <v>294</v>
      </c>
      <c r="E199" s="38" t="s">
        <v>1089</v>
      </c>
      <c r="F199" s="3" t="s">
        <v>1085</v>
      </c>
      <c r="G199" s="3"/>
      <c r="H199" s="1">
        <v>16.88</v>
      </c>
      <c r="I199" s="1">
        <v>18</v>
      </c>
      <c r="J199" s="1">
        <v>20.25</v>
      </c>
      <c r="K199" s="6">
        <v>25.09</v>
      </c>
      <c r="L199" s="173">
        <v>26.58</v>
      </c>
      <c r="M199" s="173">
        <v>27.29</v>
      </c>
      <c r="N199" s="173">
        <v>28.92</v>
      </c>
      <c r="O199" s="173">
        <v>29.79</v>
      </c>
      <c r="P199" s="173">
        <v>30.96</v>
      </c>
      <c r="Q199" s="173">
        <v>32.49</v>
      </c>
      <c r="R199" s="173">
        <v>39.96</v>
      </c>
      <c r="S199" s="173">
        <v>42.66</v>
      </c>
      <c r="T199" s="173">
        <v>44.73</v>
      </c>
      <c r="U199" s="13">
        <v>46.38</v>
      </c>
      <c r="V199" s="13">
        <v>48</v>
      </c>
      <c r="W199" s="13">
        <v>49.68</v>
      </c>
      <c r="X199" s="13">
        <v>51.37</v>
      </c>
      <c r="Y199" s="13">
        <v>52.65</v>
      </c>
      <c r="Z199" s="13">
        <v>52.65</v>
      </c>
      <c r="AA199" s="13">
        <v>52.65</v>
      </c>
      <c r="AB199" s="13">
        <v>57.64</v>
      </c>
      <c r="AC199" s="13">
        <v>57.64</v>
      </c>
      <c r="AD199" s="13">
        <v>57.64</v>
      </c>
      <c r="AE199" s="175">
        <v>58.78</v>
      </c>
      <c r="AF199" s="175">
        <v>59.95</v>
      </c>
      <c r="AG199" s="175" t="s">
        <v>886</v>
      </c>
      <c r="AH199" s="175" t="s">
        <v>886</v>
      </c>
      <c r="AI199" s="175" t="s">
        <v>886</v>
      </c>
      <c r="AJ199" s="175" t="s">
        <v>886</v>
      </c>
    </row>
    <row r="200" spans="1:36" x14ac:dyDescent="0.2">
      <c r="A200" s="38" t="s">
        <v>1411</v>
      </c>
      <c r="B200" s="11" t="s">
        <v>1187</v>
      </c>
      <c r="C200" s="11"/>
      <c r="D200" s="184" t="s">
        <v>296</v>
      </c>
      <c r="E200" s="38" t="s">
        <v>1089</v>
      </c>
      <c r="F200" s="3" t="s">
        <v>1174</v>
      </c>
      <c r="G200" s="3"/>
      <c r="H200" s="1">
        <v>41.63</v>
      </c>
      <c r="I200" s="1">
        <v>43.88</v>
      </c>
      <c r="J200" s="1">
        <v>45</v>
      </c>
      <c r="K200" s="6">
        <v>45.86</v>
      </c>
      <c r="L200" s="173">
        <v>54.1</v>
      </c>
      <c r="M200" s="173">
        <v>56.28</v>
      </c>
      <c r="N200" s="173">
        <v>60.22</v>
      </c>
      <c r="O200" s="173">
        <v>62.72</v>
      </c>
      <c r="P200" s="173">
        <v>64.66</v>
      </c>
      <c r="Q200" s="173">
        <v>68.86</v>
      </c>
      <c r="R200" s="173">
        <v>91.65</v>
      </c>
      <c r="S200" s="173">
        <v>98.52</v>
      </c>
      <c r="T200" s="173">
        <v>105.41</v>
      </c>
      <c r="U200" s="13">
        <v>110.67</v>
      </c>
      <c r="V200" s="13">
        <v>116.19</v>
      </c>
      <c r="W200" s="13">
        <v>124.9</v>
      </c>
      <c r="X200" s="13">
        <v>134.26</v>
      </c>
      <c r="Y200" s="13">
        <v>144.33000000000001</v>
      </c>
      <c r="Z200" s="13">
        <v>144.33000000000001</v>
      </c>
      <c r="AA200" s="13">
        <v>144.33000000000001</v>
      </c>
      <c r="AB200" s="13">
        <v>149.33000000000001</v>
      </c>
      <c r="AC200" s="13">
        <v>152.30000000000001</v>
      </c>
      <c r="AD200" s="13">
        <v>152.30000000000001</v>
      </c>
      <c r="AE200" s="175">
        <v>157.30000000000001</v>
      </c>
      <c r="AF200" s="175">
        <v>162.30000000000001</v>
      </c>
      <c r="AG200" s="175" t="s">
        <v>886</v>
      </c>
      <c r="AH200" s="175" t="s">
        <v>886</v>
      </c>
      <c r="AI200" s="175" t="s">
        <v>886</v>
      </c>
      <c r="AJ200" s="175" t="s">
        <v>886</v>
      </c>
    </row>
    <row r="201" spans="1:36" x14ac:dyDescent="0.2">
      <c r="A201" s="38" t="s">
        <v>1412</v>
      </c>
      <c r="B201" s="11" t="s">
        <v>297</v>
      </c>
      <c r="C201" s="11"/>
      <c r="D201" s="3" t="s">
        <v>298</v>
      </c>
      <c r="E201" s="38" t="s">
        <v>1088</v>
      </c>
      <c r="F201" s="3" t="s">
        <v>1083</v>
      </c>
      <c r="G201" s="3"/>
      <c r="H201" s="1">
        <v>618.75</v>
      </c>
      <c r="I201" s="1">
        <v>460.13</v>
      </c>
      <c r="J201" s="1">
        <v>563.63</v>
      </c>
      <c r="K201" s="1">
        <v>674.24</v>
      </c>
      <c r="L201" s="173">
        <v>720.18</v>
      </c>
      <c r="M201" s="173">
        <v>769.74</v>
      </c>
      <c r="N201" s="173">
        <v>763.16</v>
      </c>
      <c r="O201" s="173">
        <v>743.53</v>
      </c>
      <c r="P201" s="173">
        <v>760.37</v>
      </c>
      <c r="Q201" s="173">
        <v>779.76</v>
      </c>
      <c r="R201" s="173">
        <v>863.97</v>
      </c>
      <c r="S201" s="173">
        <v>899.37</v>
      </c>
      <c r="T201" s="173">
        <v>925.21</v>
      </c>
      <c r="U201" s="13">
        <v>933.95</v>
      </c>
      <c r="V201" s="13">
        <v>961.97</v>
      </c>
      <c r="W201" s="13">
        <v>981.03</v>
      </c>
      <c r="X201" s="13">
        <v>981.03</v>
      </c>
      <c r="Y201" s="13">
        <v>981.04</v>
      </c>
      <c r="Z201" s="13">
        <v>981.04</v>
      </c>
      <c r="AA201" s="13">
        <v>981.04</v>
      </c>
      <c r="AB201" s="13">
        <v>981.04</v>
      </c>
      <c r="AC201" s="13">
        <v>981.04</v>
      </c>
      <c r="AD201" s="13">
        <v>981.04</v>
      </c>
      <c r="AE201" s="175">
        <v>1020.18</v>
      </c>
      <c r="AF201" s="175">
        <v>1071.08</v>
      </c>
      <c r="AG201" s="175">
        <v>1135.23</v>
      </c>
      <c r="AH201" s="175">
        <v>1169.17</v>
      </c>
      <c r="AI201" s="175">
        <v>1215.82</v>
      </c>
      <c r="AJ201" s="175">
        <v>1276.48</v>
      </c>
    </row>
    <row r="202" spans="1:36" x14ac:dyDescent="0.2">
      <c r="A202" s="38" t="s">
        <v>1413</v>
      </c>
      <c r="B202" s="11" t="s">
        <v>299</v>
      </c>
      <c r="C202" s="11"/>
      <c r="D202" s="3" t="s">
        <v>300</v>
      </c>
      <c r="E202" s="38" t="s">
        <v>1088</v>
      </c>
      <c r="F202" s="3" t="s">
        <v>1076</v>
      </c>
      <c r="G202" s="3"/>
      <c r="H202" s="1">
        <v>111.38</v>
      </c>
      <c r="I202" s="1">
        <v>82.13</v>
      </c>
      <c r="J202" s="1">
        <v>86.63</v>
      </c>
      <c r="K202" s="1">
        <v>94.66</v>
      </c>
      <c r="L202" s="173">
        <v>102.61</v>
      </c>
      <c r="M202" s="173">
        <v>108.97</v>
      </c>
      <c r="N202" s="173">
        <v>106.08</v>
      </c>
      <c r="O202" s="173">
        <v>111.86</v>
      </c>
      <c r="P202" s="173">
        <v>118.95</v>
      </c>
      <c r="Q202" s="173">
        <v>129.06</v>
      </c>
      <c r="R202" s="173">
        <v>138.53</v>
      </c>
      <c r="S202" s="173">
        <v>143.56</v>
      </c>
      <c r="T202" s="173">
        <v>148.02000000000001</v>
      </c>
      <c r="U202" s="13">
        <v>152.24</v>
      </c>
      <c r="V202" s="13">
        <v>154.63</v>
      </c>
      <c r="W202" s="13">
        <v>159.84</v>
      </c>
      <c r="X202" s="13">
        <v>163.46</v>
      </c>
      <c r="Y202" s="13">
        <v>166.37</v>
      </c>
      <c r="Z202" s="13">
        <v>166.52</v>
      </c>
      <c r="AA202" s="13">
        <v>166.31</v>
      </c>
      <c r="AB202" s="13">
        <v>169.72</v>
      </c>
      <c r="AC202" s="13">
        <v>173.28</v>
      </c>
      <c r="AD202" s="13">
        <v>177.47</v>
      </c>
      <c r="AE202" s="175">
        <v>183.29</v>
      </c>
      <c r="AF202" s="175">
        <v>189.65</v>
      </c>
      <c r="AG202" s="175">
        <v>195.4</v>
      </c>
      <c r="AH202" s="175">
        <v>202.47</v>
      </c>
      <c r="AI202" s="175">
        <v>209.37</v>
      </c>
      <c r="AJ202" s="175">
        <v>215.68</v>
      </c>
    </row>
    <row r="203" spans="1:36" x14ac:dyDescent="0.2">
      <c r="A203" s="38" t="s">
        <v>1414</v>
      </c>
      <c r="B203" s="11" t="s">
        <v>301</v>
      </c>
      <c r="C203" s="11"/>
      <c r="D203" s="3" t="s">
        <v>302</v>
      </c>
      <c r="E203" s="38" t="s">
        <v>1088</v>
      </c>
      <c r="F203" s="3" t="s">
        <v>1083</v>
      </c>
      <c r="G203" s="3"/>
      <c r="H203" s="1">
        <v>534.38</v>
      </c>
      <c r="I203" s="1">
        <v>488.25</v>
      </c>
      <c r="J203" s="1">
        <v>693</v>
      </c>
      <c r="K203" s="1">
        <v>766.08</v>
      </c>
      <c r="L203" s="173">
        <v>695.88</v>
      </c>
      <c r="M203" s="173">
        <v>675.99</v>
      </c>
      <c r="N203" s="173">
        <v>669.41</v>
      </c>
      <c r="O203" s="173">
        <v>701.77</v>
      </c>
      <c r="P203" s="173">
        <v>771.95</v>
      </c>
      <c r="Q203" s="173">
        <v>849.15</v>
      </c>
      <c r="R203" s="173">
        <v>934.07</v>
      </c>
      <c r="S203" s="173">
        <v>979.84</v>
      </c>
      <c r="T203" s="173">
        <v>998.45</v>
      </c>
      <c r="U203" s="13">
        <v>998.45</v>
      </c>
      <c r="V203" s="13">
        <v>998.45</v>
      </c>
      <c r="W203" s="13">
        <v>998.45</v>
      </c>
      <c r="X203" s="13">
        <v>998.45</v>
      </c>
      <c r="Y203" s="13">
        <v>998.45</v>
      </c>
      <c r="Z203" s="13">
        <v>998.45</v>
      </c>
      <c r="AA203" s="13">
        <v>998.45</v>
      </c>
      <c r="AB203" s="13">
        <v>998.45</v>
      </c>
      <c r="AC203" s="13">
        <v>998.45</v>
      </c>
      <c r="AD203" s="13">
        <v>998.45</v>
      </c>
      <c r="AE203" s="175">
        <v>1018.42</v>
      </c>
      <c r="AF203" s="175">
        <v>1048.97</v>
      </c>
      <c r="AG203" s="175">
        <v>1080.44</v>
      </c>
      <c r="AH203" s="175">
        <v>1134.3499999999999</v>
      </c>
      <c r="AI203" s="175">
        <v>1179.6099999999999</v>
      </c>
      <c r="AJ203" s="175">
        <v>1238.47</v>
      </c>
    </row>
    <row r="204" spans="1:36" x14ac:dyDescent="0.2">
      <c r="A204" s="38" t="s">
        <v>886</v>
      </c>
      <c r="B204" s="16" t="s">
        <v>1035</v>
      </c>
      <c r="C204" s="16"/>
      <c r="D204" s="17" t="s">
        <v>1000</v>
      </c>
      <c r="E204" s="38" t="s">
        <v>1089</v>
      </c>
      <c r="F204" s="3" t="s">
        <v>1076</v>
      </c>
      <c r="G204" s="3"/>
      <c r="H204" s="1">
        <v>120.38</v>
      </c>
      <c r="I204" s="1">
        <v>81</v>
      </c>
      <c r="J204" s="1">
        <v>72</v>
      </c>
      <c r="K204" s="1">
        <v>61</v>
      </c>
      <c r="L204" s="173">
        <v>76</v>
      </c>
      <c r="M204" s="173" t="s">
        <v>886</v>
      </c>
      <c r="N204" s="173" t="s">
        <v>886</v>
      </c>
      <c r="O204" s="173" t="s">
        <v>886</v>
      </c>
      <c r="P204" s="173" t="s">
        <v>886</v>
      </c>
      <c r="Q204" s="173" t="s">
        <v>886</v>
      </c>
      <c r="R204" s="173" t="s">
        <v>886</v>
      </c>
      <c r="S204" s="173" t="s">
        <v>886</v>
      </c>
      <c r="T204" s="173" t="s">
        <v>886</v>
      </c>
      <c r="U204" s="13" t="s">
        <v>886</v>
      </c>
      <c r="V204" s="13" t="s">
        <v>886</v>
      </c>
      <c r="W204" s="13" t="s">
        <v>886</v>
      </c>
      <c r="X204" s="13" t="s">
        <v>886</v>
      </c>
      <c r="Y204" s="13" t="s">
        <v>886</v>
      </c>
      <c r="Z204" s="13" t="s">
        <v>886</v>
      </c>
      <c r="AA204" s="13" t="s">
        <v>886</v>
      </c>
      <c r="AB204" s="13" t="s">
        <v>886</v>
      </c>
      <c r="AC204" s="13" t="s">
        <v>886</v>
      </c>
      <c r="AD204" s="13" t="s">
        <v>886</v>
      </c>
      <c r="AE204" s="13" t="s">
        <v>886</v>
      </c>
      <c r="AF204" s="175" t="s">
        <v>886</v>
      </c>
      <c r="AG204" s="175" t="s">
        <v>886</v>
      </c>
      <c r="AH204" s="175" t="s">
        <v>886</v>
      </c>
      <c r="AI204" s="175" t="s">
        <v>886</v>
      </c>
      <c r="AJ204" s="175" t="s">
        <v>886</v>
      </c>
    </row>
    <row r="205" spans="1:36" x14ac:dyDescent="0.2">
      <c r="A205" s="38" t="s">
        <v>1415</v>
      </c>
      <c r="B205" s="11" t="s">
        <v>303</v>
      </c>
      <c r="C205" s="11"/>
      <c r="D205" s="3" t="s">
        <v>304</v>
      </c>
      <c r="E205" s="38" t="s">
        <v>1088</v>
      </c>
      <c r="F205" s="3" t="s">
        <v>1082</v>
      </c>
      <c r="G205" s="3"/>
      <c r="H205" s="173" t="s">
        <v>886</v>
      </c>
      <c r="I205" s="173" t="s">
        <v>886</v>
      </c>
      <c r="J205" s="173" t="s">
        <v>886</v>
      </c>
      <c r="K205" s="173" t="s">
        <v>886</v>
      </c>
      <c r="L205" s="173" t="s">
        <v>886</v>
      </c>
      <c r="M205" s="173">
        <v>590</v>
      </c>
      <c r="N205" s="173">
        <v>623.03</v>
      </c>
      <c r="O205" s="173">
        <v>676.2</v>
      </c>
      <c r="P205" s="173">
        <v>737.02</v>
      </c>
      <c r="Q205" s="173">
        <v>792.29</v>
      </c>
      <c r="R205" s="173">
        <v>922.12</v>
      </c>
      <c r="S205" s="173">
        <v>916.71</v>
      </c>
      <c r="T205" s="173">
        <v>961.61</v>
      </c>
      <c r="U205" s="13">
        <v>1004.87</v>
      </c>
      <c r="V205" s="13">
        <v>1044.17</v>
      </c>
      <c r="W205" s="13">
        <v>1080.92</v>
      </c>
      <c r="X205" s="13">
        <v>1117.8399999999999</v>
      </c>
      <c r="Y205" s="13">
        <v>1139.08</v>
      </c>
      <c r="Z205" s="13">
        <v>1139.25</v>
      </c>
      <c r="AA205" s="13">
        <v>1139.44</v>
      </c>
      <c r="AB205" s="13">
        <v>1161.5</v>
      </c>
      <c r="AC205" s="13">
        <v>1183.49</v>
      </c>
      <c r="AD205" s="13">
        <v>1205.94</v>
      </c>
      <c r="AE205" s="175">
        <v>1253.51</v>
      </c>
      <c r="AF205" s="175">
        <v>1314.87</v>
      </c>
      <c r="AG205" s="175">
        <v>1381.08</v>
      </c>
      <c r="AH205" s="175">
        <v>1422.46</v>
      </c>
      <c r="AI205" s="175">
        <v>1479.88</v>
      </c>
      <c r="AJ205" s="175">
        <v>1553.51</v>
      </c>
    </row>
    <row r="206" spans="1:36" x14ac:dyDescent="0.2">
      <c r="A206" s="38" t="s">
        <v>1416</v>
      </c>
      <c r="B206" s="11" t="s">
        <v>305</v>
      </c>
      <c r="C206" s="11"/>
      <c r="D206" s="3" t="s">
        <v>306</v>
      </c>
      <c r="E206" s="38" t="s">
        <v>1088</v>
      </c>
      <c r="F206" s="3" t="s">
        <v>1076</v>
      </c>
      <c r="G206" s="3"/>
      <c r="H206" s="1">
        <v>-11.25</v>
      </c>
      <c r="I206" s="1">
        <v>-21.38</v>
      </c>
      <c r="J206" s="1">
        <v>-20.25</v>
      </c>
      <c r="K206" s="1">
        <v>12.28</v>
      </c>
      <c r="L206" s="173">
        <v>33.26</v>
      </c>
      <c r="M206" s="173">
        <v>43.18</v>
      </c>
      <c r="N206" s="173">
        <v>54.27</v>
      </c>
      <c r="O206" s="173">
        <v>60.79</v>
      </c>
      <c r="P206" s="173">
        <v>67.2</v>
      </c>
      <c r="Q206" s="173">
        <v>74.489999999999995</v>
      </c>
      <c r="R206" s="173">
        <v>82.19</v>
      </c>
      <c r="S206" s="173">
        <v>88.9</v>
      </c>
      <c r="T206" s="173">
        <v>96.14</v>
      </c>
      <c r="U206" s="13">
        <v>99.6</v>
      </c>
      <c r="V206" s="13">
        <v>105.78</v>
      </c>
      <c r="W206" s="13">
        <v>112.81</v>
      </c>
      <c r="X206" s="13">
        <v>117.08</v>
      </c>
      <c r="Y206" s="13">
        <v>119.88</v>
      </c>
      <c r="Z206" s="13">
        <v>120.98</v>
      </c>
      <c r="AA206" s="13">
        <v>122.89</v>
      </c>
      <c r="AB206" s="13">
        <v>123.67</v>
      </c>
      <c r="AC206" s="13">
        <v>125.65</v>
      </c>
      <c r="AD206" s="13">
        <v>126.21</v>
      </c>
      <c r="AE206" s="175">
        <v>132.41</v>
      </c>
      <c r="AF206" s="175">
        <v>138.78</v>
      </c>
      <c r="AG206" s="175">
        <v>144.81</v>
      </c>
      <c r="AH206" s="175">
        <v>150.25</v>
      </c>
      <c r="AI206" s="175">
        <v>156.18</v>
      </c>
      <c r="AJ206" s="175">
        <v>157.4</v>
      </c>
    </row>
    <row r="207" spans="1:36" x14ac:dyDescent="0.2">
      <c r="A207" s="38" t="s">
        <v>1417</v>
      </c>
      <c r="B207" s="11" t="s">
        <v>307</v>
      </c>
      <c r="C207" s="11"/>
      <c r="D207" s="3" t="s">
        <v>308</v>
      </c>
      <c r="E207" s="38" t="s">
        <v>1088</v>
      </c>
      <c r="F207" s="3" t="s">
        <v>1083</v>
      </c>
      <c r="G207" s="3"/>
      <c r="H207" s="1">
        <v>384.75</v>
      </c>
      <c r="I207" s="1">
        <v>354.38</v>
      </c>
      <c r="J207" s="1">
        <v>534.38</v>
      </c>
      <c r="K207" s="1">
        <v>635.95000000000005</v>
      </c>
      <c r="L207" s="173">
        <v>689.26</v>
      </c>
      <c r="M207" s="173">
        <v>676.39</v>
      </c>
      <c r="N207" s="173">
        <v>706.83</v>
      </c>
      <c r="O207" s="173">
        <v>738.58</v>
      </c>
      <c r="P207" s="173">
        <v>772.41</v>
      </c>
      <c r="Q207" s="173">
        <v>772.41</v>
      </c>
      <c r="R207" s="173">
        <v>848.49</v>
      </c>
      <c r="S207" s="173">
        <v>890.07</v>
      </c>
      <c r="T207" s="173">
        <v>903.42</v>
      </c>
      <c r="U207" s="13">
        <v>916.97</v>
      </c>
      <c r="V207" s="13">
        <v>889.45</v>
      </c>
      <c r="W207" s="13">
        <v>862.77</v>
      </c>
      <c r="X207" s="13">
        <v>836.89</v>
      </c>
      <c r="Y207" s="13">
        <v>811.78</v>
      </c>
      <c r="Z207" s="13">
        <v>811.78</v>
      </c>
      <c r="AA207" s="13">
        <v>781.34</v>
      </c>
      <c r="AB207" s="13">
        <v>757.9</v>
      </c>
      <c r="AC207" s="13">
        <v>735.16</v>
      </c>
      <c r="AD207" s="13">
        <v>727.81</v>
      </c>
      <c r="AE207" s="175">
        <v>727.81</v>
      </c>
      <c r="AF207" s="175">
        <v>727.81</v>
      </c>
      <c r="AG207" s="175">
        <v>727.81</v>
      </c>
      <c r="AH207" s="175">
        <v>762.02</v>
      </c>
      <c r="AI207" s="175">
        <v>792.42</v>
      </c>
      <c r="AJ207" s="175">
        <v>831.96</v>
      </c>
    </row>
    <row r="208" spans="1:36" x14ac:dyDescent="0.2">
      <c r="A208" s="199" t="s">
        <v>1713</v>
      </c>
      <c r="B208" s="11" t="s">
        <v>309</v>
      </c>
      <c r="C208" s="11"/>
      <c r="D208" s="3" t="s">
        <v>310</v>
      </c>
      <c r="E208" s="38" t="s">
        <v>1088</v>
      </c>
      <c r="F208" s="3" t="s">
        <v>1077</v>
      </c>
      <c r="G208" s="3"/>
      <c r="H208" s="1">
        <v>369</v>
      </c>
      <c r="I208" s="1">
        <v>420.75</v>
      </c>
      <c r="J208" s="1">
        <v>434.25</v>
      </c>
      <c r="K208" s="1">
        <v>455</v>
      </c>
      <c r="L208" s="173">
        <v>503.91</v>
      </c>
      <c r="M208" s="173">
        <v>557.37</v>
      </c>
      <c r="N208" s="173">
        <v>609.66</v>
      </c>
      <c r="O208" s="173">
        <v>644.85</v>
      </c>
      <c r="P208" s="173">
        <v>680.58</v>
      </c>
      <c r="Q208" s="173">
        <v>734.67</v>
      </c>
      <c r="R208" s="173">
        <v>844.56</v>
      </c>
      <c r="S208" s="173">
        <v>840.15</v>
      </c>
      <c r="T208" s="173">
        <v>869.4</v>
      </c>
      <c r="U208" s="13">
        <v>910.62</v>
      </c>
      <c r="V208" s="13">
        <v>955.62</v>
      </c>
      <c r="W208" s="13">
        <v>999</v>
      </c>
      <c r="X208" s="13">
        <v>1018.17</v>
      </c>
      <c r="Y208" s="13">
        <v>1037.8800000000001</v>
      </c>
      <c r="Z208" s="13">
        <v>1037.8800000000001</v>
      </c>
      <c r="AA208" s="13">
        <v>1037.8800000000001</v>
      </c>
      <c r="AB208" s="13">
        <v>1037.8800000000001</v>
      </c>
      <c r="AC208" s="13">
        <v>1037.8800000000001</v>
      </c>
      <c r="AD208" s="13">
        <v>1037.8800000000001</v>
      </c>
      <c r="AE208" s="175">
        <v>1079.28</v>
      </c>
      <c r="AF208" s="175">
        <v>1133.0999999999999</v>
      </c>
      <c r="AG208" s="175">
        <v>1200.96</v>
      </c>
      <c r="AH208" s="175">
        <v>1236.8699999999999</v>
      </c>
      <c r="AI208" s="175">
        <v>1286.28</v>
      </c>
      <c r="AJ208" s="175">
        <v>1350.45</v>
      </c>
    </row>
    <row r="209" spans="1:36" x14ac:dyDescent="0.2">
      <c r="A209" s="38" t="s">
        <v>1418</v>
      </c>
      <c r="B209" s="14" t="s">
        <v>967</v>
      </c>
      <c r="C209" s="14"/>
      <c r="D209" s="15" t="s">
        <v>968</v>
      </c>
      <c r="E209" s="38" t="s">
        <v>1089</v>
      </c>
      <c r="F209" s="3" t="s">
        <v>1079</v>
      </c>
      <c r="G209" s="3"/>
      <c r="H209" s="173" t="s">
        <v>886</v>
      </c>
      <c r="I209" s="173" t="s">
        <v>886</v>
      </c>
      <c r="J209" s="173" t="s">
        <v>886</v>
      </c>
      <c r="K209" s="173" t="s">
        <v>886</v>
      </c>
      <c r="L209" s="173" t="s">
        <v>886</v>
      </c>
      <c r="M209" s="173" t="s">
        <v>886</v>
      </c>
      <c r="N209" s="173" t="s">
        <v>886</v>
      </c>
      <c r="O209" s="173" t="s">
        <v>886</v>
      </c>
      <c r="P209" s="173" t="s">
        <v>886</v>
      </c>
      <c r="Q209" s="173" t="s">
        <v>886</v>
      </c>
      <c r="R209" s="173" t="s">
        <v>886</v>
      </c>
      <c r="S209" s="78">
        <v>51.3</v>
      </c>
      <c r="T209" s="6">
        <v>52.11</v>
      </c>
      <c r="U209" s="13">
        <v>53.64</v>
      </c>
      <c r="V209" s="13">
        <v>56.07</v>
      </c>
      <c r="W209" s="13">
        <v>58.23</v>
      </c>
      <c r="X209" s="13">
        <v>60.3</v>
      </c>
      <c r="Y209" s="13">
        <v>61.38</v>
      </c>
      <c r="Z209" s="13">
        <v>61.38</v>
      </c>
      <c r="AA209" s="13">
        <v>61.38</v>
      </c>
      <c r="AB209" s="13">
        <v>61.38</v>
      </c>
      <c r="AC209" s="13">
        <v>61.38</v>
      </c>
      <c r="AD209" s="13">
        <v>61.38</v>
      </c>
      <c r="AE209" s="175">
        <v>62.6</v>
      </c>
      <c r="AF209" s="175">
        <v>63.84</v>
      </c>
      <c r="AG209" s="175">
        <v>65.739999999999995</v>
      </c>
      <c r="AH209" s="175">
        <v>67.709999999999994</v>
      </c>
      <c r="AI209" s="175">
        <v>69.06</v>
      </c>
      <c r="AJ209" s="175" t="s">
        <v>886</v>
      </c>
    </row>
    <row r="210" spans="1:36" x14ac:dyDescent="0.2">
      <c r="A210" s="38" t="s">
        <v>1773</v>
      </c>
      <c r="B210" s="143" t="s">
        <v>1767</v>
      </c>
      <c r="C210" s="14"/>
      <c r="D210" s="165" t="s">
        <v>1768</v>
      </c>
      <c r="E210" s="38" t="s">
        <v>1088</v>
      </c>
      <c r="F210" s="123" t="s">
        <v>1079</v>
      </c>
      <c r="G210" s="3"/>
      <c r="H210" s="173" t="s">
        <v>886</v>
      </c>
      <c r="I210" s="173" t="s">
        <v>886</v>
      </c>
      <c r="J210" s="173" t="s">
        <v>886</v>
      </c>
      <c r="K210" s="173" t="s">
        <v>886</v>
      </c>
      <c r="L210" s="173" t="s">
        <v>886</v>
      </c>
      <c r="M210" s="173" t="s">
        <v>886</v>
      </c>
      <c r="N210" s="173" t="s">
        <v>886</v>
      </c>
      <c r="O210" s="173" t="s">
        <v>886</v>
      </c>
      <c r="P210" s="173" t="s">
        <v>886</v>
      </c>
      <c r="Q210" s="173" t="s">
        <v>886</v>
      </c>
      <c r="R210" s="173" t="s">
        <v>886</v>
      </c>
      <c r="S210" s="173" t="s">
        <v>886</v>
      </c>
      <c r="T210" s="173" t="s">
        <v>886</v>
      </c>
      <c r="U210" s="173" t="s">
        <v>886</v>
      </c>
      <c r="V210" s="173" t="s">
        <v>886</v>
      </c>
      <c r="W210" s="173" t="s">
        <v>886</v>
      </c>
      <c r="X210" s="173" t="s">
        <v>886</v>
      </c>
      <c r="Y210" s="173" t="s">
        <v>886</v>
      </c>
      <c r="Z210" s="173" t="s">
        <v>886</v>
      </c>
      <c r="AA210" s="173" t="s">
        <v>886</v>
      </c>
      <c r="AB210" s="173" t="s">
        <v>886</v>
      </c>
      <c r="AC210" s="173" t="s">
        <v>886</v>
      </c>
      <c r="AD210" s="173" t="s">
        <v>886</v>
      </c>
      <c r="AE210" s="173" t="s">
        <v>886</v>
      </c>
      <c r="AF210" s="173" t="s">
        <v>886</v>
      </c>
      <c r="AG210" s="173" t="s">
        <v>886</v>
      </c>
      <c r="AH210" s="173" t="s">
        <v>886</v>
      </c>
      <c r="AI210" s="173" t="s">
        <v>886</v>
      </c>
      <c r="AJ210" s="175">
        <v>70.430000000000007</v>
      </c>
    </row>
    <row r="211" spans="1:36" x14ac:dyDescent="0.2">
      <c r="A211" s="38" t="s">
        <v>1419</v>
      </c>
      <c r="B211" s="11" t="s">
        <v>1188</v>
      </c>
      <c r="C211" s="11"/>
      <c r="D211" s="3" t="s">
        <v>312</v>
      </c>
      <c r="E211" s="38" t="s">
        <v>1088</v>
      </c>
      <c r="F211" s="3" t="s">
        <v>1174</v>
      </c>
      <c r="G211" s="3"/>
      <c r="H211" s="1" t="s">
        <v>886</v>
      </c>
      <c r="I211" s="1" t="s">
        <v>886</v>
      </c>
      <c r="J211" s="1">
        <v>45</v>
      </c>
      <c r="K211" s="6">
        <v>45.81</v>
      </c>
      <c r="L211" s="173">
        <v>51.75</v>
      </c>
      <c r="M211" s="173">
        <v>50.13</v>
      </c>
      <c r="N211" s="173">
        <v>53.91</v>
      </c>
      <c r="O211" s="173">
        <v>55.08</v>
      </c>
      <c r="P211" s="173">
        <v>59.04</v>
      </c>
      <c r="Q211" s="173">
        <v>75.150000000000006</v>
      </c>
      <c r="R211" s="173">
        <v>97.29</v>
      </c>
      <c r="S211" s="173">
        <v>108.36</v>
      </c>
      <c r="T211" s="173">
        <v>113.76</v>
      </c>
      <c r="U211" s="13">
        <v>119.43</v>
      </c>
      <c r="V211" s="13">
        <v>125.37</v>
      </c>
      <c r="W211" s="13">
        <v>135.54</v>
      </c>
      <c r="X211" s="13">
        <v>142.11000000000001</v>
      </c>
      <c r="Y211" s="13">
        <v>146.25</v>
      </c>
      <c r="Z211" s="13">
        <v>146.25</v>
      </c>
      <c r="AA211" s="13">
        <v>146.25</v>
      </c>
      <c r="AB211" s="13">
        <v>151.25</v>
      </c>
      <c r="AC211" s="13">
        <v>154.26</v>
      </c>
      <c r="AD211" s="13">
        <v>157.33000000000001</v>
      </c>
      <c r="AE211" s="175">
        <v>160.46</v>
      </c>
      <c r="AF211" s="175">
        <v>165.46</v>
      </c>
      <c r="AG211" s="175">
        <v>177.46</v>
      </c>
      <c r="AH211" s="175">
        <v>201.46</v>
      </c>
      <c r="AI211" s="175">
        <v>211.46</v>
      </c>
      <c r="AJ211" s="175">
        <v>226.46</v>
      </c>
    </row>
    <row r="212" spans="1:36" x14ac:dyDescent="0.2">
      <c r="A212" s="38" t="s">
        <v>1420</v>
      </c>
      <c r="B212" s="11" t="s">
        <v>313</v>
      </c>
      <c r="C212" s="11"/>
      <c r="D212" s="3" t="s">
        <v>314</v>
      </c>
      <c r="E212" s="38" t="s">
        <v>1088</v>
      </c>
      <c r="F212" s="3" t="s">
        <v>1076</v>
      </c>
      <c r="G212" s="3"/>
      <c r="H212" s="1">
        <v>88.88</v>
      </c>
      <c r="I212" s="1">
        <v>91.13</v>
      </c>
      <c r="J212" s="1">
        <v>94.5</v>
      </c>
      <c r="K212" s="1">
        <v>90.8</v>
      </c>
      <c r="L212" s="173">
        <v>97.37</v>
      </c>
      <c r="M212" s="173">
        <v>106.69</v>
      </c>
      <c r="N212" s="173">
        <v>116.09</v>
      </c>
      <c r="O212" s="173">
        <v>120.63</v>
      </c>
      <c r="P212" s="173">
        <v>128.44999999999999</v>
      </c>
      <c r="Q212" s="173">
        <v>147.51</v>
      </c>
      <c r="R212" s="173">
        <v>158.91999999999999</v>
      </c>
      <c r="S212" s="173">
        <v>167.87</v>
      </c>
      <c r="T212" s="173">
        <v>173.88</v>
      </c>
      <c r="U212" s="13">
        <v>180.67</v>
      </c>
      <c r="V212" s="13">
        <v>185.34</v>
      </c>
      <c r="W212" s="13">
        <v>194.05</v>
      </c>
      <c r="X212" s="13">
        <v>200.74</v>
      </c>
      <c r="Y212" s="13">
        <v>205.92</v>
      </c>
      <c r="Z212" s="13">
        <v>203.7</v>
      </c>
      <c r="AA212" s="13">
        <v>203.42</v>
      </c>
      <c r="AB212" s="13">
        <v>202.89</v>
      </c>
      <c r="AC212" s="13">
        <v>204.7</v>
      </c>
      <c r="AD212" s="13">
        <v>198.74</v>
      </c>
      <c r="AE212" s="175">
        <v>202.34</v>
      </c>
      <c r="AF212" s="175">
        <v>210.11</v>
      </c>
      <c r="AG212" s="175">
        <v>214.52</v>
      </c>
      <c r="AH212" s="175">
        <v>217.58</v>
      </c>
      <c r="AI212" s="175">
        <v>220.47</v>
      </c>
      <c r="AJ212" s="175">
        <v>229.06</v>
      </c>
    </row>
    <row r="213" spans="1:36" x14ac:dyDescent="0.2">
      <c r="A213" s="38" t="s">
        <v>1421</v>
      </c>
      <c r="B213" s="11" t="s">
        <v>315</v>
      </c>
      <c r="C213" s="11"/>
      <c r="D213" s="3" t="s">
        <v>316</v>
      </c>
      <c r="E213" s="38" t="s">
        <v>1088</v>
      </c>
      <c r="F213" s="3" t="s">
        <v>1080</v>
      </c>
      <c r="G213" s="3"/>
      <c r="H213" s="1">
        <v>580.5</v>
      </c>
      <c r="I213" s="1">
        <v>534.38</v>
      </c>
      <c r="J213" s="1">
        <v>689.63</v>
      </c>
      <c r="K213" s="1">
        <v>709.98</v>
      </c>
      <c r="L213" s="173">
        <v>745.54</v>
      </c>
      <c r="M213" s="173">
        <v>759.68</v>
      </c>
      <c r="N213" s="173">
        <v>792.99</v>
      </c>
      <c r="O213" s="173">
        <v>809.02</v>
      </c>
      <c r="P213" s="173">
        <v>809.12</v>
      </c>
      <c r="Q213" s="173">
        <v>809.12</v>
      </c>
      <c r="R213" s="173">
        <v>949.6</v>
      </c>
      <c r="S213" s="173">
        <v>1017.97</v>
      </c>
      <c r="T213" s="173">
        <v>1068.26</v>
      </c>
      <c r="U213" s="13">
        <v>1094.98</v>
      </c>
      <c r="V213" s="13">
        <v>1127.83</v>
      </c>
      <c r="W213" s="13">
        <v>1161.6600000000001</v>
      </c>
      <c r="X213" s="13">
        <v>1184.32</v>
      </c>
      <c r="Y213" s="13">
        <v>1184.32</v>
      </c>
      <c r="Z213" s="13">
        <v>1184.32</v>
      </c>
      <c r="AA213" s="13">
        <v>1184.32</v>
      </c>
      <c r="AB213" s="13">
        <v>1184.32</v>
      </c>
      <c r="AC213" s="13">
        <v>1184.32</v>
      </c>
      <c r="AD213" s="13">
        <v>1184.32</v>
      </c>
      <c r="AE213" s="175">
        <v>1208.01</v>
      </c>
      <c r="AF213" s="175">
        <v>1244.25</v>
      </c>
      <c r="AG213" s="175">
        <v>1281.57</v>
      </c>
      <c r="AH213" s="175">
        <v>1319.89</v>
      </c>
      <c r="AI213" s="175">
        <v>1372.56</v>
      </c>
      <c r="AJ213" s="175">
        <v>1441.04</v>
      </c>
    </row>
    <row r="214" spans="1:36" x14ac:dyDescent="0.2">
      <c r="A214" s="38" t="s">
        <v>1422</v>
      </c>
      <c r="B214" s="11" t="s">
        <v>317</v>
      </c>
      <c r="C214" s="11"/>
      <c r="D214" s="3" t="s">
        <v>318</v>
      </c>
      <c r="E214" s="38" t="s">
        <v>1088</v>
      </c>
      <c r="F214" s="3" t="s">
        <v>1076</v>
      </c>
      <c r="G214" s="3"/>
      <c r="H214" s="1">
        <v>555.75</v>
      </c>
      <c r="I214" s="1">
        <v>249.75</v>
      </c>
      <c r="J214" s="1">
        <v>194.63</v>
      </c>
      <c r="K214" s="1">
        <v>196.59</v>
      </c>
      <c r="L214" s="173">
        <v>164.83</v>
      </c>
      <c r="M214" s="173">
        <v>199.93</v>
      </c>
      <c r="N214" s="173">
        <v>208.92</v>
      </c>
      <c r="O214" s="173">
        <v>208.92</v>
      </c>
      <c r="P214" s="173">
        <v>215.19</v>
      </c>
      <c r="Q214" s="173">
        <v>215.19</v>
      </c>
      <c r="R214" s="173">
        <v>208.73</v>
      </c>
      <c r="S214" s="173">
        <v>216</v>
      </c>
      <c r="T214" s="173">
        <v>224.37</v>
      </c>
      <c r="U214" s="13">
        <v>230.85</v>
      </c>
      <c r="V214" s="13">
        <v>235.26</v>
      </c>
      <c r="W214" s="13">
        <v>242.1</v>
      </c>
      <c r="X214" s="13">
        <v>251.55</v>
      </c>
      <c r="Y214" s="13">
        <v>251.55</v>
      </c>
      <c r="Z214" s="13">
        <v>251.55</v>
      </c>
      <c r="AA214" s="13">
        <v>251.55</v>
      </c>
      <c r="AB214" s="13">
        <v>255.33</v>
      </c>
      <c r="AC214" s="13">
        <v>259.13</v>
      </c>
      <c r="AD214" s="13">
        <v>263.02</v>
      </c>
      <c r="AE214" s="175">
        <v>266.97000000000003</v>
      </c>
      <c r="AF214" s="175">
        <v>272.27999999999997</v>
      </c>
      <c r="AG214" s="175">
        <v>272.27999999999997</v>
      </c>
      <c r="AH214" s="175">
        <v>277.73</v>
      </c>
      <c r="AI214" s="175">
        <v>283.26</v>
      </c>
      <c r="AJ214" s="175">
        <v>288.89999999999998</v>
      </c>
    </row>
    <row r="215" spans="1:36" x14ac:dyDescent="0.2">
      <c r="A215" s="38" t="s">
        <v>1423</v>
      </c>
      <c r="B215" s="11" t="s">
        <v>319</v>
      </c>
      <c r="C215" s="11"/>
      <c r="D215" s="3" t="s">
        <v>320</v>
      </c>
      <c r="E215" s="38" t="s">
        <v>1088</v>
      </c>
      <c r="F215" s="3" t="s">
        <v>1076</v>
      </c>
      <c r="G215" s="3"/>
      <c r="H215" s="1">
        <v>144</v>
      </c>
      <c r="I215" s="1">
        <v>118.13</v>
      </c>
      <c r="J215" s="1">
        <v>122.63</v>
      </c>
      <c r="K215" s="1">
        <v>128.78</v>
      </c>
      <c r="L215" s="173">
        <v>131.72</v>
      </c>
      <c r="M215" s="173">
        <v>116.6</v>
      </c>
      <c r="N215" s="173">
        <v>123.59</v>
      </c>
      <c r="O215" s="173">
        <v>134.62</v>
      </c>
      <c r="P215" s="173">
        <v>148.37</v>
      </c>
      <c r="Q215" s="173">
        <v>159.22999999999999</v>
      </c>
      <c r="R215" s="173">
        <v>171.81</v>
      </c>
      <c r="S215" s="173">
        <v>184.54</v>
      </c>
      <c r="T215" s="173">
        <v>193.42</v>
      </c>
      <c r="U215" s="13">
        <v>201.92</v>
      </c>
      <c r="V215" s="13">
        <v>210.71</v>
      </c>
      <c r="W215" s="13">
        <v>219.65</v>
      </c>
      <c r="X215" s="13">
        <v>228.37</v>
      </c>
      <c r="Y215" s="13">
        <v>228.46</v>
      </c>
      <c r="Z215" s="13">
        <v>228.56</v>
      </c>
      <c r="AA215" s="13">
        <v>229.71</v>
      </c>
      <c r="AB215" s="13">
        <v>229.9</v>
      </c>
      <c r="AC215" s="13">
        <v>230.38</v>
      </c>
      <c r="AD215" s="13">
        <v>230.47</v>
      </c>
      <c r="AE215" s="175">
        <v>237.12</v>
      </c>
      <c r="AF215" s="175">
        <v>243.37</v>
      </c>
      <c r="AG215" s="175">
        <v>249.13</v>
      </c>
      <c r="AH215" s="175">
        <v>258.29000000000002</v>
      </c>
      <c r="AI215" s="175">
        <v>263.75</v>
      </c>
      <c r="AJ215" s="175">
        <v>269.08999999999997</v>
      </c>
    </row>
    <row r="216" spans="1:36" x14ac:dyDescent="0.2">
      <c r="A216" s="38" t="s">
        <v>1424</v>
      </c>
      <c r="B216" s="11" t="s">
        <v>321</v>
      </c>
      <c r="C216" s="11"/>
      <c r="D216" s="3" t="s">
        <v>322</v>
      </c>
      <c r="E216" s="38" t="s">
        <v>1088</v>
      </c>
      <c r="F216" s="3" t="s">
        <v>1080</v>
      </c>
      <c r="G216" s="3"/>
      <c r="H216" s="1">
        <v>407.25</v>
      </c>
      <c r="I216" s="1">
        <v>396</v>
      </c>
      <c r="J216" s="1">
        <v>492.75</v>
      </c>
      <c r="K216" s="1">
        <v>509.34</v>
      </c>
      <c r="L216" s="173">
        <v>586.94000000000005</v>
      </c>
      <c r="M216" s="173">
        <v>627.19000000000005</v>
      </c>
      <c r="N216" s="173">
        <v>682.52</v>
      </c>
      <c r="O216" s="173">
        <v>729.65</v>
      </c>
      <c r="P216" s="173">
        <v>788.07</v>
      </c>
      <c r="Q216" s="173">
        <v>835.38</v>
      </c>
      <c r="R216" s="173">
        <v>1001.16</v>
      </c>
      <c r="S216" s="173">
        <v>1033.8900000000001</v>
      </c>
      <c r="T216" s="173">
        <v>1041.28</v>
      </c>
      <c r="U216" s="13">
        <v>1067.19</v>
      </c>
      <c r="V216" s="13">
        <v>1119.5</v>
      </c>
      <c r="W216" s="13">
        <v>1152.55</v>
      </c>
      <c r="X216" s="13">
        <v>1186.55</v>
      </c>
      <c r="Y216" s="13">
        <v>1186.55</v>
      </c>
      <c r="Z216" s="13">
        <v>1186.55</v>
      </c>
      <c r="AA216" s="13">
        <v>1186.55</v>
      </c>
      <c r="AB216" s="13">
        <v>1210.28</v>
      </c>
      <c r="AC216" s="13">
        <v>1210.28</v>
      </c>
      <c r="AD216" s="13">
        <v>1234.3599999999999</v>
      </c>
      <c r="AE216" s="175">
        <v>1283.6099999999999</v>
      </c>
      <c r="AF216" s="175">
        <v>1347.66</v>
      </c>
      <c r="AG216" s="175">
        <v>1394.69</v>
      </c>
      <c r="AH216" s="175">
        <v>1464.29</v>
      </c>
      <c r="AI216" s="175">
        <v>1522.72</v>
      </c>
      <c r="AJ216" s="175">
        <v>1598.7</v>
      </c>
    </row>
    <row r="217" spans="1:36" x14ac:dyDescent="0.2">
      <c r="A217" s="38" t="s">
        <v>1425</v>
      </c>
      <c r="B217" s="11" t="s">
        <v>323</v>
      </c>
      <c r="C217" s="11"/>
      <c r="D217" s="3" t="s">
        <v>324</v>
      </c>
      <c r="E217" s="38" t="s">
        <v>1088</v>
      </c>
      <c r="F217" s="3" t="s">
        <v>1076</v>
      </c>
      <c r="G217" s="3"/>
      <c r="H217" s="1">
        <v>97.88</v>
      </c>
      <c r="I217" s="1">
        <v>96.75</v>
      </c>
      <c r="J217" s="1">
        <v>88.88</v>
      </c>
      <c r="K217" s="1">
        <v>94.48</v>
      </c>
      <c r="L217" s="173">
        <v>96.95</v>
      </c>
      <c r="M217" s="173">
        <v>110.71</v>
      </c>
      <c r="N217" s="173">
        <v>115.75</v>
      </c>
      <c r="O217" s="173">
        <v>123.27</v>
      </c>
      <c r="P217" s="173">
        <v>130.96</v>
      </c>
      <c r="Q217" s="173">
        <v>158.38999999999999</v>
      </c>
      <c r="R217" s="173">
        <v>162.85</v>
      </c>
      <c r="S217" s="173">
        <v>168.56</v>
      </c>
      <c r="T217" s="173">
        <v>175.19</v>
      </c>
      <c r="U217" s="13">
        <v>179.75</v>
      </c>
      <c r="V217" s="13">
        <v>187.72</v>
      </c>
      <c r="W217" s="13">
        <v>196.19</v>
      </c>
      <c r="X217" s="13">
        <v>204.53</v>
      </c>
      <c r="Y217" s="13">
        <v>210.35</v>
      </c>
      <c r="Z217" s="13">
        <v>210.49</v>
      </c>
      <c r="AA217" s="13">
        <v>210.78</v>
      </c>
      <c r="AB217" s="13">
        <v>211.33</v>
      </c>
      <c r="AC217" s="13">
        <v>211.8</v>
      </c>
      <c r="AD217" s="13">
        <v>213.42</v>
      </c>
      <c r="AE217" s="175">
        <v>230.67</v>
      </c>
      <c r="AF217" s="175">
        <v>237.11</v>
      </c>
      <c r="AG217" s="175">
        <v>243.8</v>
      </c>
      <c r="AH217" s="175">
        <v>251.28</v>
      </c>
      <c r="AI217" s="175">
        <v>259.44</v>
      </c>
      <c r="AJ217" s="175">
        <v>266.20999999999998</v>
      </c>
    </row>
    <row r="218" spans="1:36" x14ac:dyDescent="0.2">
      <c r="A218" s="38" t="s">
        <v>886</v>
      </c>
      <c r="B218" s="16" t="s">
        <v>1039</v>
      </c>
      <c r="C218" s="16"/>
      <c r="D218" s="17" t="s">
        <v>1040</v>
      </c>
      <c r="E218" s="38" t="s">
        <v>1089</v>
      </c>
      <c r="F218" s="3" t="s">
        <v>1076</v>
      </c>
      <c r="G218" s="3"/>
      <c r="H218" s="1">
        <v>141.75</v>
      </c>
      <c r="I218" s="1">
        <v>145.13</v>
      </c>
      <c r="J218" s="1">
        <v>155.25</v>
      </c>
      <c r="K218" s="1" t="s">
        <v>886</v>
      </c>
      <c r="L218" s="173" t="s">
        <v>886</v>
      </c>
      <c r="M218" s="173" t="s">
        <v>886</v>
      </c>
      <c r="N218" s="173" t="s">
        <v>886</v>
      </c>
      <c r="O218" s="173" t="s">
        <v>886</v>
      </c>
      <c r="P218" s="173" t="s">
        <v>886</v>
      </c>
      <c r="Q218" s="173" t="s">
        <v>886</v>
      </c>
      <c r="R218" s="173" t="s">
        <v>886</v>
      </c>
      <c r="S218" s="173" t="s">
        <v>886</v>
      </c>
      <c r="T218" s="173" t="s">
        <v>886</v>
      </c>
      <c r="U218" s="13" t="s">
        <v>886</v>
      </c>
      <c r="V218" s="13" t="s">
        <v>886</v>
      </c>
      <c r="W218" s="13" t="s">
        <v>886</v>
      </c>
      <c r="X218" s="13" t="s">
        <v>886</v>
      </c>
      <c r="Y218" s="13" t="s">
        <v>886</v>
      </c>
      <c r="Z218" s="13" t="s">
        <v>886</v>
      </c>
      <c r="AA218" s="13" t="s">
        <v>886</v>
      </c>
      <c r="AB218" s="13" t="s">
        <v>886</v>
      </c>
      <c r="AC218" s="13" t="s">
        <v>886</v>
      </c>
      <c r="AD218" s="13" t="s">
        <v>886</v>
      </c>
      <c r="AE218" s="13" t="s">
        <v>886</v>
      </c>
      <c r="AF218" s="175" t="s">
        <v>886</v>
      </c>
      <c r="AG218" s="175" t="s">
        <v>886</v>
      </c>
      <c r="AH218" s="175" t="s">
        <v>886</v>
      </c>
      <c r="AI218" s="175" t="s">
        <v>886</v>
      </c>
      <c r="AJ218" s="175" t="s">
        <v>886</v>
      </c>
    </row>
    <row r="219" spans="1:36" x14ac:dyDescent="0.2">
      <c r="A219" s="38" t="s">
        <v>1426</v>
      </c>
      <c r="B219" s="11" t="s">
        <v>325</v>
      </c>
      <c r="C219" s="11"/>
      <c r="D219" s="3" t="s">
        <v>326</v>
      </c>
      <c r="E219" s="38" t="s">
        <v>1088</v>
      </c>
      <c r="F219" s="3" t="s">
        <v>1082</v>
      </c>
      <c r="G219" s="3"/>
      <c r="H219" s="173" t="s">
        <v>886</v>
      </c>
      <c r="I219" s="173" t="s">
        <v>886</v>
      </c>
      <c r="J219" s="173" t="s">
        <v>886</v>
      </c>
      <c r="K219" s="1">
        <v>790.82</v>
      </c>
      <c r="L219" s="173">
        <v>830.94</v>
      </c>
      <c r="M219" s="173">
        <v>876.15</v>
      </c>
      <c r="N219" s="173">
        <v>915.57</v>
      </c>
      <c r="O219" s="173">
        <v>956.77</v>
      </c>
      <c r="P219" s="173">
        <v>999.82</v>
      </c>
      <c r="Q219" s="173">
        <v>1044.81</v>
      </c>
      <c r="R219" s="173">
        <v>1091.83</v>
      </c>
      <c r="S219" s="173">
        <v>1111.57</v>
      </c>
      <c r="T219" s="173">
        <v>1166.04</v>
      </c>
      <c r="U219" s="13">
        <v>1222.99</v>
      </c>
      <c r="V219" s="13">
        <v>1282.92</v>
      </c>
      <c r="W219" s="13">
        <v>1332.92</v>
      </c>
      <c r="X219" s="13">
        <v>1384.96</v>
      </c>
      <c r="Y219" s="13">
        <v>1419.64</v>
      </c>
      <c r="Z219" s="13">
        <v>1419.62</v>
      </c>
      <c r="AA219" s="13">
        <v>1419.61</v>
      </c>
      <c r="AB219" s="13">
        <v>1419.69</v>
      </c>
      <c r="AC219" s="13">
        <v>1419.69</v>
      </c>
      <c r="AD219" s="13">
        <v>1419.76</v>
      </c>
      <c r="AE219" s="175">
        <v>1475.14</v>
      </c>
      <c r="AF219" s="175">
        <v>1547.45</v>
      </c>
      <c r="AG219" s="175">
        <v>1623.38</v>
      </c>
      <c r="AH219" s="175">
        <v>1686.68</v>
      </c>
      <c r="AI219" s="175">
        <v>1752.44</v>
      </c>
      <c r="AJ219" s="175">
        <v>1752.66</v>
      </c>
    </row>
    <row r="220" spans="1:36" x14ac:dyDescent="0.2">
      <c r="A220" s="38" t="s">
        <v>1427</v>
      </c>
      <c r="B220" s="11" t="s">
        <v>327</v>
      </c>
      <c r="C220" s="11"/>
      <c r="D220" s="3" t="s">
        <v>328</v>
      </c>
      <c r="E220" s="38" t="s">
        <v>1088</v>
      </c>
      <c r="F220" s="3" t="s">
        <v>1076</v>
      </c>
      <c r="G220" s="3"/>
      <c r="H220" s="1">
        <v>96.75</v>
      </c>
      <c r="I220" s="1">
        <v>101.25</v>
      </c>
      <c r="J220" s="1">
        <v>97.88</v>
      </c>
      <c r="K220" s="1">
        <v>113.14</v>
      </c>
      <c r="L220" s="173">
        <v>123.76</v>
      </c>
      <c r="M220" s="173">
        <v>132.28</v>
      </c>
      <c r="N220" s="173">
        <v>138.22999999999999</v>
      </c>
      <c r="O220" s="173">
        <v>144.44999999999999</v>
      </c>
      <c r="P220" s="173">
        <v>153.12</v>
      </c>
      <c r="Q220" s="173">
        <v>163.46</v>
      </c>
      <c r="R220" s="173">
        <v>187.98</v>
      </c>
      <c r="S220" s="173">
        <v>196.44</v>
      </c>
      <c r="T220" s="173">
        <v>203.86</v>
      </c>
      <c r="U220" s="13">
        <v>208.75</v>
      </c>
      <c r="V220" s="13">
        <v>216.06</v>
      </c>
      <c r="W220" s="13">
        <v>223.62</v>
      </c>
      <c r="X220" s="13">
        <v>231.45</v>
      </c>
      <c r="Y220" s="13">
        <v>235.85</v>
      </c>
      <c r="Z220" s="13">
        <v>235.85</v>
      </c>
      <c r="AA220" s="13">
        <v>235.85</v>
      </c>
      <c r="AB220" s="13">
        <v>235.85</v>
      </c>
      <c r="AC220" s="13">
        <v>235.85</v>
      </c>
      <c r="AD220" s="13">
        <v>240.33</v>
      </c>
      <c r="AE220" s="175">
        <v>245.33</v>
      </c>
      <c r="AF220" s="175">
        <v>250.33</v>
      </c>
      <c r="AG220" s="175">
        <v>257.81</v>
      </c>
      <c r="AH220" s="175">
        <v>265.5</v>
      </c>
      <c r="AI220" s="175">
        <v>270.77999999999997</v>
      </c>
      <c r="AJ220" s="175">
        <v>276.17</v>
      </c>
    </row>
    <row r="221" spans="1:36" x14ac:dyDescent="0.2">
      <c r="A221" s="38" t="s">
        <v>1428</v>
      </c>
      <c r="B221" s="11" t="s">
        <v>329</v>
      </c>
      <c r="C221" s="11"/>
      <c r="D221" s="3" t="s">
        <v>330</v>
      </c>
      <c r="E221" s="38" t="s">
        <v>1088</v>
      </c>
      <c r="F221" s="3" t="s">
        <v>1076</v>
      </c>
      <c r="G221" s="3"/>
      <c r="H221" s="1">
        <v>148.5</v>
      </c>
      <c r="I221" s="1">
        <v>120.38</v>
      </c>
      <c r="J221" s="1">
        <v>120.38</v>
      </c>
      <c r="K221" s="1">
        <v>113.11</v>
      </c>
      <c r="L221" s="173">
        <v>109.28</v>
      </c>
      <c r="M221" s="173">
        <v>106.73</v>
      </c>
      <c r="N221" s="173">
        <v>111.51</v>
      </c>
      <c r="O221" s="173">
        <v>116.54</v>
      </c>
      <c r="P221" s="173">
        <v>123.2</v>
      </c>
      <c r="Q221" s="173">
        <v>131.69</v>
      </c>
      <c r="R221" s="173">
        <v>143.55000000000001</v>
      </c>
      <c r="S221" s="173">
        <v>151.88</v>
      </c>
      <c r="T221" s="173">
        <v>161.77000000000001</v>
      </c>
      <c r="U221" s="13">
        <v>169.38</v>
      </c>
      <c r="V221" s="13">
        <v>176.9</v>
      </c>
      <c r="W221" s="13">
        <v>185.58</v>
      </c>
      <c r="X221" s="13">
        <v>192.78</v>
      </c>
      <c r="Y221" s="13">
        <v>192.78</v>
      </c>
      <c r="Z221" s="13">
        <v>192.78</v>
      </c>
      <c r="AA221" s="13">
        <v>192.78</v>
      </c>
      <c r="AB221" s="13">
        <v>192.78</v>
      </c>
      <c r="AC221" s="13">
        <v>192.78</v>
      </c>
      <c r="AD221" s="13">
        <v>192.78</v>
      </c>
      <c r="AE221" s="175">
        <v>192.78</v>
      </c>
      <c r="AF221" s="175">
        <v>192.78</v>
      </c>
      <c r="AG221" s="175">
        <v>198.54</v>
      </c>
      <c r="AH221" s="175">
        <v>204.48</v>
      </c>
      <c r="AI221" s="175">
        <v>209.48</v>
      </c>
      <c r="AJ221" s="175">
        <v>214.48</v>
      </c>
    </row>
    <row r="222" spans="1:36" x14ac:dyDescent="0.2">
      <c r="A222" s="38" t="s">
        <v>1429</v>
      </c>
      <c r="B222" s="11" t="s">
        <v>331</v>
      </c>
      <c r="C222" s="11"/>
      <c r="D222" s="3" t="s">
        <v>332</v>
      </c>
      <c r="E222" s="38" t="s">
        <v>1088</v>
      </c>
      <c r="F222" s="3" t="s">
        <v>1080</v>
      </c>
      <c r="G222" s="3"/>
      <c r="H222" s="1">
        <v>389.25</v>
      </c>
      <c r="I222" s="1">
        <v>342</v>
      </c>
      <c r="J222" s="1">
        <v>482.63</v>
      </c>
      <c r="K222" s="1">
        <v>524.65</v>
      </c>
      <c r="L222" s="173">
        <v>572.24</v>
      </c>
      <c r="M222" s="173">
        <v>627.67999999999995</v>
      </c>
      <c r="N222" s="173">
        <v>684.99</v>
      </c>
      <c r="O222" s="173">
        <v>730.02</v>
      </c>
      <c r="P222" s="173">
        <v>808.12</v>
      </c>
      <c r="Q222" s="173">
        <v>863.12</v>
      </c>
      <c r="R222" s="173">
        <v>991.6</v>
      </c>
      <c r="S222" s="173">
        <v>1042.67</v>
      </c>
      <c r="T222" s="173">
        <v>1073.3800000000001</v>
      </c>
      <c r="U222" s="13">
        <v>1091.3900000000001</v>
      </c>
      <c r="V222" s="13">
        <v>1129.1199999999999</v>
      </c>
      <c r="W222" s="13">
        <v>1173.18</v>
      </c>
      <c r="X222" s="13">
        <v>1201.18</v>
      </c>
      <c r="Y222" s="13">
        <v>1195.18</v>
      </c>
      <c r="Z222" s="13">
        <v>1195.18</v>
      </c>
      <c r="AA222" s="13">
        <v>1195.18</v>
      </c>
      <c r="AB222" s="13">
        <v>1195.18</v>
      </c>
      <c r="AC222" s="13">
        <v>1195.18</v>
      </c>
      <c r="AD222" s="13">
        <v>1219</v>
      </c>
      <c r="AE222" s="175">
        <v>1267.6400000000001</v>
      </c>
      <c r="AF222" s="175">
        <v>1317.71</v>
      </c>
      <c r="AG222" s="175">
        <v>1363.83</v>
      </c>
      <c r="AH222" s="175">
        <v>1408.15</v>
      </c>
      <c r="AI222" s="175">
        <v>1463.77</v>
      </c>
      <c r="AJ222" s="175">
        <v>1529.64</v>
      </c>
    </row>
    <row r="223" spans="1:36" x14ac:dyDescent="0.2">
      <c r="A223" s="38" t="s">
        <v>886</v>
      </c>
      <c r="B223" s="5" t="s">
        <v>922</v>
      </c>
      <c r="C223" s="5"/>
      <c r="D223" s="3" t="s">
        <v>898</v>
      </c>
      <c r="E223" s="38" t="s">
        <v>1089</v>
      </c>
      <c r="F223" s="3" t="s">
        <v>1076</v>
      </c>
      <c r="G223" s="3"/>
      <c r="H223" s="1">
        <v>66.38</v>
      </c>
      <c r="I223" s="1">
        <v>67.5</v>
      </c>
      <c r="J223" s="1">
        <v>81</v>
      </c>
      <c r="K223" s="1">
        <v>85</v>
      </c>
      <c r="L223" s="173">
        <v>92</v>
      </c>
      <c r="M223" s="173" t="s">
        <v>886</v>
      </c>
      <c r="N223" s="173" t="s">
        <v>886</v>
      </c>
      <c r="O223" s="173" t="s">
        <v>886</v>
      </c>
      <c r="P223" s="173" t="s">
        <v>886</v>
      </c>
      <c r="Q223" s="173" t="s">
        <v>886</v>
      </c>
      <c r="R223" s="173" t="s">
        <v>886</v>
      </c>
      <c r="S223" s="173" t="s">
        <v>886</v>
      </c>
      <c r="T223" s="173" t="s">
        <v>886</v>
      </c>
      <c r="U223" s="13" t="s">
        <v>886</v>
      </c>
      <c r="V223" s="13" t="s">
        <v>886</v>
      </c>
      <c r="W223" s="13" t="s">
        <v>886</v>
      </c>
      <c r="X223" s="13" t="s">
        <v>886</v>
      </c>
      <c r="Y223" s="13" t="s">
        <v>886</v>
      </c>
      <c r="Z223" s="13" t="s">
        <v>886</v>
      </c>
      <c r="AA223" s="13" t="s">
        <v>886</v>
      </c>
      <c r="AB223" s="13" t="s">
        <v>886</v>
      </c>
      <c r="AC223" s="13" t="s">
        <v>886</v>
      </c>
      <c r="AD223" s="13" t="s">
        <v>886</v>
      </c>
      <c r="AE223" s="13" t="s">
        <v>886</v>
      </c>
      <c r="AF223" s="175" t="s">
        <v>886</v>
      </c>
      <c r="AG223" s="175" t="s">
        <v>886</v>
      </c>
      <c r="AH223" s="175" t="s">
        <v>886</v>
      </c>
      <c r="AI223" s="175" t="s">
        <v>886</v>
      </c>
      <c r="AJ223" s="175" t="s">
        <v>886</v>
      </c>
    </row>
    <row r="224" spans="1:36" x14ac:dyDescent="0.2">
      <c r="A224" s="38" t="s">
        <v>1430</v>
      </c>
      <c r="B224" s="14" t="s">
        <v>969</v>
      </c>
      <c r="C224" s="14"/>
      <c r="D224" s="15" t="s">
        <v>970</v>
      </c>
      <c r="E224" s="38" t="s">
        <v>1088</v>
      </c>
      <c r="F224" s="3" t="s">
        <v>1079</v>
      </c>
      <c r="G224" s="3"/>
      <c r="H224" s="173" t="s">
        <v>886</v>
      </c>
      <c r="I224" s="173" t="s">
        <v>886</v>
      </c>
      <c r="J224" s="173" t="s">
        <v>886</v>
      </c>
      <c r="K224" s="173" t="s">
        <v>886</v>
      </c>
      <c r="L224" s="173" t="s">
        <v>886</v>
      </c>
      <c r="M224" s="173" t="s">
        <v>886</v>
      </c>
      <c r="N224" s="173" t="s">
        <v>886</v>
      </c>
      <c r="O224" s="173" t="s">
        <v>886</v>
      </c>
      <c r="P224" s="173" t="s">
        <v>886</v>
      </c>
      <c r="Q224" s="173" t="s">
        <v>886</v>
      </c>
      <c r="R224" s="173" t="s">
        <v>886</v>
      </c>
      <c r="S224" s="78">
        <v>56.48</v>
      </c>
      <c r="T224" s="6">
        <v>59.05</v>
      </c>
      <c r="U224" s="13">
        <v>61.95</v>
      </c>
      <c r="V224" s="13">
        <v>65.010000000000005</v>
      </c>
      <c r="W224" s="13">
        <v>68.209999999999994</v>
      </c>
      <c r="X224" s="13">
        <v>71.569999999999993</v>
      </c>
      <c r="Y224" s="13">
        <v>73.64</v>
      </c>
      <c r="Z224" s="13">
        <v>73.64</v>
      </c>
      <c r="AA224" s="13">
        <v>73.64</v>
      </c>
      <c r="AB224" s="13">
        <v>73.64</v>
      </c>
      <c r="AC224" s="13">
        <v>75.06</v>
      </c>
      <c r="AD224" s="13">
        <v>76.5</v>
      </c>
      <c r="AE224" s="175">
        <v>78</v>
      </c>
      <c r="AF224" s="175">
        <v>79.53</v>
      </c>
      <c r="AG224" s="175">
        <v>81.900000000000006</v>
      </c>
      <c r="AH224" s="175">
        <v>84.34</v>
      </c>
      <c r="AI224" s="175">
        <v>85.99</v>
      </c>
      <c r="AJ224" s="175">
        <v>87.68</v>
      </c>
    </row>
    <row r="225" spans="1:36" x14ac:dyDescent="0.2">
      <c r="A225" s="38" t="s">
        <v>886</v>
      </c>
      <c r="B225" s="5" t="s">
        <v>923</v>
      </c>
      <c r="C225" s="5"/>
      <c r="D225" s="3" t="s">
        <v>900</v>
      </c>
      <c r="E225" s="38" t="s">
        <v>1089</v>
      </c>
      <c r="F225" s="3" t="s">
        <v>1077</v>
      </c>
      <c r="G225" s="3"/>
      <c r="H225" s="1">
        <v>430.88</v>
      </c>
      <c r="I225" s="1">
        <v>459</v>
      </c>
      <c r="J225" s="1">
        <v>423</v>
      </c>
      <c r="K225" s="1">
        <v>447</v>
      </c>
      <c r="L225" s="173">
        <v>465</v>
      </c>
      <c r="M225" s="173" t="s">
        <v>886</v>
      </c>
      <c r="N225" s="173" t="s">
        <v>886</v>
      </c>
      <c r="O225" s="173" t="s">
        <v>886</v>
      </c>
      <c r="P225" s="173" t="s">
        <v>886</v>
      </c>
      <c r="Q225" s="173" t="s">
        <v>886</v>
      </c>
      <c r="R225" s="173" t="s">
        <v>886</v>
      </c>
      <c r="S225" s="173" t="s">
        <v>886</v>
      </c>
      <c r="T225" s="173" t="s">
        <v>886</v>
      </c>
      <c r="U225" s="13" t="s">
        <v>886</v>
      </c>
      <c r="V225" s="13" t="s">
        <v>886</v>
      </c>
      <c r="W225" s="13" t="s">
        <v>886</v>
      </c>
      <c r="X225" s="13" t="s">
        <v>886</v>
      </c>
      <c r="Y225" s="13" t="s">
        <v>886</v>
      </c>
      <c r="Z225" s="13" t="s">
        <v>886</v>
      </c>
      <c r="AA225" s="13" t="s">
        <v>886</v>
      </c>
      <c r="AB225" s="13" t="s">
        <v>886</v>
      </c>
      <c r="AC225" s="13" t="s">
        <v>886</v>
      </c>
      <c r="AD225" s="13" t="s">
        <v>886</v>
      </c>
      <c r="AE225" s="13" t="s">
        <v>886</v>
      </c>
      <c r="AF225" s="175" t="s">
        <v>886</v>
      </c>
      <c r="AG225" s="175" t="s">
        <v>886</v>
      </c>
      <c r="AH225" s="175" t="s">
        <v>886</v>
      </c>
      <c r="AI225" s="175" t="s">
        <v>886</v>
      </c>
      <c r="AJ225" s="175" t="s">
        <v>886</v>
      </c>
    </row>
    <row r="226" spans="1:36" ht="14.25" x14ac:dyDescent="0.2">
      <c r="A226" s="199" t="s">
        <v>1733</v>
      </c>
      <c r="B226" s="11" t="s">
        <v>333</v>
      </c>
      <c r="C226" s="244" t="s">
        <v>1761</v>
      </c>
      <c r="D226" s="3" t="s">
        <v>334</v>
      </c>
      <c r="E226" s="38" t="s">
        <v>1088</v>
      </c>
      <c r="F226" s="3" t="s">
        <v>1082</v>
      </c>
      <c r="G226" s="3"/>
      <c r="H226" s="1" t="s">
        <v>886</v>
      </c>
      <c r="I226" s="1" t="s">
        <v>886</v>
      </c>
      <c r="J226" s="1" t="s">
        <v>886</v>
      </c>
      <c r="K226" s="1" t="s">
        <v>886</v>
      </c>
      <c r="L226" s="173" t="s">
        <v>886</v>
      </c>
      <c r="M226" s="173">
        <v>604.53</v>
      </c>
      <c r="N226" s="173">
        <v>670.11</v>
      </c>
      <c r="O226" s="173">
        <v>700.61</v>
      </c>
      <c r="P226" s="173">
        <v>767.46</v>
      </c>
      <c r="Q226" s="173">
        <v>832.36</v>
      </c>
      <c r="R226" s="173">
        <v>951.13</v>
      </c>
      <c r="S226" s="173">
        <v>983.54</v>
      </c>
      <c r="T226" s="173">
        <v>1026.4100000000001</v>
      </c>
      <c r="U226" s="13">
        <v>1073.1199999999999</v>
      </c>
      <c r="V226" s="13">
        <v>1113.3900000000001</v>
      </c>
      <c r="W226" s="13">
        <v>1165.6199999999999</v>
      </c>
      <c r="X226" s="13">
        <v>1209.3399999999999</v>
      </c>
      <c r="Y226" s="13">
        <v>1240.26</v>
      </c>
      <c r="Z226" s="13">
        <v>1240.8900000000001</v>
      </c>
      <c r="AA226" s="13">
        <v>1242.56</v>
      </c>
      <c r="AB226" s="13">
        <v>1266.8800000000001</v>
      </c>
      <c r="AC226" s="13">
        <v>1295.02</v>
      </c>
      <c r="AD226" s="13">
        <v>1321.56</v>
      </c>
      <c r="AE226" s="175">
        <v>1377.19</v>
      </c>
      <c r="AF226" s="175">
        <v>1433.11</v>
      </c>
      <c r="AG226" s="175">
        <v>1506.5</v>
      </c>
      <c r="AH226" s="175">
        <v>1581.86</v>
      </c>
      <c r="AI226" s="175">
        <v>1643.58</v>
      </c>
      <c r="AJ226" s="175">
        <v>1723.74</v>
      </c>
    </row>
    <row r="227" spans="1:36" x14ac:dyDescent="0.2">
      <c r="A227" s="199" t="s">
        <v>1714</v>
      </c>
      <c r="B227" s="11" t="s">
        <v>335</v>
      </c>
      <c r="C227" s="11"/>
      <c r="D227" s="3" t="s">
        <v>336</v>
      </c>
      <c r="E227" s="38" t="s">
        <v>1088</v>
      </c>
      <c r="F227" s="3" t="s">
        <v>1077</v>
      </c>
      <c r="G227" s="3"/>
      <c r="H227" s="1">
        <v>445.5</v>
      </c>
      <c r="I227" s="1">
        <v>437.63</v>
      </c>
      <c r="J227" s="1">
        <v>427.5</v>
      </c>
      <c r="K227" s="1">
        <v>450.77</v>
      </c>
      <c r="L227" s="173">
        <v>471.74</v>
      </c>
      <c r="M227" s="173">
        <v>529.41999999999996</v>
      </c>
      <c r="N227" s="173">
        <v>581.4</v>
      </c>
      <c r="O227" s="173">
        <v>619.19000000000005</v>
      </c>
      <c r="P227" s="173">
        <v>656.34</v>
      </c>
      <c r="Q227" s="173">
        <v>718.73</v>
      </c>
      <c r="R227" s="173">
        <v>849.74</v>
      </c>
      <c r="S227" s="173">
        <v>894.57</v>
      </c>
      <c r="T227" s="173">
        <v>938.47</v>
      </c>
      <c r="U227" s="13">
        <v>984.95</v>
      </c>
      <c r="V227" s="13">
        <v>1034.1300000000001</v>
      </c>
      <c r="W227" s="13">
        <v>1081.1199999999999</v>
      </c>
      <c r="X227" s="13">
        <v>1118.83</v>
      </c>
      <c r="Y227" s="13">
        <v>1118.83</v>
      </c>
      <c r="Z227" s="13">
        <v>1118.83</v>
      </c>
      <c r="AA227" s="13">
        <v>1118.83</v>
      </c>
      <c r="AB227" s="13">
        <v>1118.83</v>
      </c>
      <c r="AC227" s="13">
        <v>1118.83</v>
      </c>
      <c r="AD227" s="13">
        <v>1141.0899999999999</v>
      </c>
      <c r="AE227" s="175">
        <v>1186.6199999999999</v>
      </c>
      <c r="AF227" s="175">
        <v>1245.83</v>
      </c>
      <c r="AG227" s="175">
        <v>1320.46</v>
      </c>
      <c r="AH227" s="175">
        <v>1359.94</v>
      </c>
      <c r="AI227" s="175">
        <v>1414.2</v>
      </c>
      <c r="AJ227" s="175">
        <v>1470.63</v>
      </c>
    </row>
    <row r="228" spans="1:36" x14ac:dyDescent="0.2">
      <c r="A228" s="38" t="s">
        <v>1431</v>
      </c>
      <c r="B228" s="11" t="s">
        <v>1211</v>
      </c>
      <c r="C228" s="11"/>
      <c r="D228" s="45" t="s">
        <v>1053</v>
      </c>
      <c r="E228" s="38" t="s">
        <v>1088</v>
      </c>
      <c r="F228" s="3" t="s">
        <v>1174</v>
      </c>
      <c r="G228" s="3"/>
      <c r="H228" s="1" t="s">
        <v>886</v>
      </c>
      <c r="I228" s="1" t="s">
        <v>886</v>
      </c>
      <c r="J228" s="1">
        <v>45</v>
      </c>
      <c r="K228" s="1">
        <v>46.02</v>
      </c>
      <c r="L228" s="173">
        <v>51.51</v>
      </c>
      <c r="M228" s="173">
        <v>58.83</v>
      </c>
      <c r="N228" s="173">
        <v>63.54</v>
      </c>
      <c r="O228" s="173">
        <v>67.989999999999995</v>
      </c>
      <c r="P228" s="173">
        <v>72.39</v>
      </c>
      <c r="Q228" s="173">
        <v>81.010000000000005</v>
      </c>
      <c r="R228" s="173">
        <v>98.28</v>
      </c>
      <c r="S228" s="173">
        <v>112.53</v>
      </c>
      <c r="T228" s="173">
        <v>118.09</v>
      </c>
      <c r="U228" s="13">
        <v>123.98</v>
      </c>
      <c r="V228" s="13">
        <v>130.16999999999999</v>
      </c>
      <c r="W228" s="13">
        <v>136.66999999999999</v>
      </c>
      <c r="X228" s="13">
        <v>142.82</v>
      </c>
      <c r="Y228" s="13">
        <v>147.82</v>
      </c>
      <c r="Z228" s="13">
        <v>147.82</v>
      </c>
      <c r="AA228" s="13">
        <v>147.82</v>
      </c>
      <c r="AB228" s="13">
        <v>147.82</v>
      </c>
      <c r="AC228" s="13">
        <v>147.82</v>
      </c>
      <c r="AD228" s="13">
        <v>147.82</v>
      </c>
      <c r="AE228" s="175">
        <v>147</v>
      </c>
      <c r="AF228" s="175">
        <v>152</v>
      </c>
      <c r="AG228" s="175">
        <v>164</v>
      </c>
      <c r="AH228" s="175">
        <v>188</v>
      </c>
      <c r="AI228" s="175">
        <v>198</v>
      </c>
      <c r="AJ228" s="175">
        <v>213</v>
      </c>
    </row>
    <row r="229" spans="1:36" x14ac:dyDescent="0.2">
      <c r="A229" s="38" t="s">
        <v>1432</v>
      </c>
      <c r="B229" s="11" t="s">
        <v>338</v>
      </c>
      <c r="C229" s="11"/>
      <c r="D229" s="3" t="s">
        <v>339</v>
      </c>
      <c r="E229" s="38" t="s">
        <v>1088</v>
      </c>
      <c r="F229" s="3" t="s">
        <v>1076</v>
      </c>
      <c r="G229" s="3"/>
      <c r="H229" s="1">
        <v>103.5</v>
      </c>
      <c r="I229" s="1">
        <v>88.88</v>
      </c>
      <c r="J229" s="1">
        <v>95.63</v>
      </c>
      <c r="K229" s="1">
        <v>91.52</v>
      </c>
      <c r="L229" s="173">
        <v>90.64</v>
      </c>
      <c r="M229" s="173">
        <v>100.85</v>
      </c>
      <c r="N229" s="173">
        <v>104.39</v>
      </c>
      <c r="O229" s="173">
        <v>109.09</v>
      </c>
      <c r="P229" s="173">
        <v>113.99</v>
      </c>
      <c r="Q229" s="173">
        <v>118.69</v>
      </c>
      <c r="R229" s="173">
        <v>139.38</v>
      </c>
      <c r="S229" s="173">
        <v>146.21</v>
      </c>
      <c r="T229" s="173">
        <v>153.37</v>
      </c>
      <c r="U229" s="13">
        <v>160.74</v>
      </c>
      <c r="V229" s="13">
        <v>168.41</v>
      </c>
      <c r="W229" s="13">
        <v>175.27</v>
      </c>
      <c r="X229" s="13">
        <v>180.18</v>
      </c>
      <c r="Y229" s="13">
        <v>180.18</v>
      </c>
      <c r="Z229" s="13">
        <v>180.01</v>
      </c>
      <c r="AA229" s="13">
        <v>180.02</v>
      </c>
      <c r="AB229" s="13">
        <v>180.45</v>
      </c>
      <c r="AC229" s="13">
        <v>181.18</v>
      </c>
      <c r="AD229" s="13">
        <v>181.42</v>
      </c>
      <c r="AE229" s="175">
        <v>190.95</v>
      </c>
      <c r="AF229" s="175">
        <v>196.46</v>
      </c>
      <c r="AG229" s="175">
        <v>201.86</v>
      </c>
      <c r="AH229" s="175">
        <v>207.25</v>
      </c>
      <c r="AI229" s="175">
        <v>212.73</v>
      </c>
      <c r="AJ229" s="175">
        <v>216.58</v>
      </c>
    </row>
    <row r="230" spans="1:36" x14ac:dyDescent="0.2">
      <c r="A230" s="38" t="s">
        <v>1433</v>
      </c>
      <c r="B230" s="11" t="s">
        <v>340</v>
      </c>
      <c r="C230" s="11"/>
      <c r="D230" s="3" t="s">
        <v>341</v>
      </c>
      <c r="E230" s="38" t="s">
        <v>1088</v>
      </c>
      <c r="F230" s="3" t="s">
        <v>1076</v>
      </c>
      <c r="G230" s="3"/>
      <c r="H230" s="1">
        <v>87.75</v>
      </c>
      <c r="I230" s="1">
        <v>93.38</v>
      </c>
      <c r="J230" s="1">
        <v>97.88</v>
      </c>
      <c r="K230" s="1">
        <v>103.7</v>
      </c>
      <c r="L230" s="173">
        <v>105.83</v>
      </c>
      <c r="M230" s="173">
        <v>106.57</v>
      </c>
      <c r="N230" s="173">
        <v>111.25</v>
      </c>
      <c r="O230" s="173">
        <v>130.78</v>
      </c>
      <c r="P230" s="173">
        <v>134.54</v>
      </c>
      <c r="Q230" s="173">
        <v>141.47</v>
      </c>
      <c r="R230" s="173">
        <v>153.69</v>
      </c>
      <c r="S230" s="173">
        <v>161.07</v>
      </c>
      <c r="T230" s="173">
        <v>167.85</v>
      </c>
      <c r="U230" s="13">
        <v>173.55</v>
      </c>
      <c r="V230" s="13">
        <v>178.78</v>
      </c>
      <c r="W230" s="13">
        <v>184.15</v>
      </c>
      <c r="X230" s="13">
        <v>188.66</v>
      </c>
      <c r="Y230" s="13">
        <v>191.5</v>
      </c>
      <c r="Z230" s="13">
        <v>191.6</v>
      </c>
      <c r="AA230" s="13">
        <v>191.96</v>
      </c>
      <c r="AB230" s="13">
        <v>192.72</v>
      </c>
      <c r="AC230" s="13">
        <v>192.29</v>
      </c>
      <c r="AD230" s="13">
        <v>192.33</v>
      </c>
      <c r="AE230" s="175">
        <v>195.98</v>
      </c>
      <c r="AF230" s="175">
        <v>199.78</v>
      </c>
      <c r="AG230" s="175">
        <v>205.56</v>
      </c>
      <c r="AH230" s="175">
        <v>211.38</v>
      </c>
      <c r="AI230" s="175">
        <v>215.49</v>
      </c>
      <c r="AJ230" s="175">
        <v>222.64</v>
      </c>
    </row>
    <row r="231" spans="1:36" x14ac:dyDescent="0.2">
      <c r="A231" s="38" t="s">
        <v>1434</v>
      </c>
      <c r="B231" s="11" t="s">
        <v>342</v>
      </c>
      <c r="C231" s="11"/>
      <c r="D231" s="3" t="s">
        <v>343</v>
      </c>
      <c r="E231" s="38" t="s">
        <v>1088</v>
      </c>
      <c r="F231" s="3" t="s">
        <v>1080</v>
      </c>
      <c r="G231" s="3"/>
      <c r="H231" s="1">
        <v>379.13</v>
      </c>
      <c r="I231" s="1">
        <v>393.75</v>
      </c>
      <c r="J231" s="1">
        <v>504</v>
      </c>
      <c r="K231" s="1">
        <v>522.97</v>
      </c>
      <c r="L231" s="173">
        <v>545.65</v>
      </c>
      <c r="M231" s="173">
        <v>607.52</v>
      </c>
      <c r="N231" s="173">
        <v>658.65</v>
      </c>
      <c r="O231" s="173">
        <v>701.13</v>
      </c>
      <c r="P231" s="173">
        <v>760.83</v>
      </c>
      <c r="Q231" s="173">
        <v>818.57</v>
      </c>
      <c r="R231" s="173">
        <v>929.27</v>
      </c>
      <c r="S231" s="173">
        <v>974.07</v>
      </c>
      <c r="T231" s="173">
        <v>1012.11</v>
      </c>
      <c r="U231" s="13">
        <v>1041.46</v>
      </c>
      <c r="V231" s="13">
        <v>1080.51</v>
      </c>
      <c r="W231" s="13">
        <v>1112.93</v>
      </c>
      <c r="X231" s="13">
        <v>1112.93</v>
      </c>
      <c r="Y231" s="13">
        <v>1112.93</v>
      </c>
      <c r="Z231" s="13">
        <v>1112.93</v>
      </c>
      <c r="AA231" s="13">
        <v>1112.93</v>
      </c>
      <c r="AB231" s="13">
        <v>1112.93</v>
      </c>
      <c r="AC231" s="13">
        <v>1112.93</v>
      </c>
      <c r="AD231" s="13">
        <v>1112.93</v>
      </c>
      <c r="AE231" s="175">
        <v>1112.93</v>
      </c>
      <c r="AF231" s="175">
        <v>1112.93</v>
      </c>
      <c r="AG231" s="175">
        <v>1112.93</v>
      </c>
      <c r="AH231" s="175">
        <v>1139.6400000000001</v>
      </c>
      <c r="AI231" s="175">
        <v>1182.94</v>
      </c>
      <c r="AJ231" s="175">
        <v>1239.72</v>
      </c>
    </row>
    <row r="232" spans="1:36" x14ac:dyDescent="0.2">
      <c r="A232" s="38" t="s">
        <v>1435</v>
      </c>
      <c r="B232" s="11" t="s">
        <v>344</v>
      </c>
      <c r="C232" s="11"/>
      <c r="D232" s="3" t="s">
        <v>345</v>
      </c>
      <c r="E232" s="38" t="s">
        <v>1088</v>
      </c>
      <c r="F232" s="3" t="s">
        <v>1076</v>
      </c>
      <c r="G232" s="3"/>
      <c r="H232" s="1">
        <v>4.5</v>
      </c>
      <c r="I232" s="1">
        <v>30.38</v>
      </c>
      <c r="J232" s="1">
        <v>30.38</v>
      </c>
      <c r="K232" s="1">
        <v>58.33</v>
      </c>
      <c r="L232" s="173">
        <v>71.12</v>
      </c>
      <c r="M232" s="173">
        <v>73.569999999999993</v>
      </c>
      <c r="N232" s="173">
        <v>77.28</v>
      </c>
      <c r="O232" s="173">
        <v>87.04</v>
      </c>
      <c r="P232" s="173">
        <v>94.71</v>
      </c>
      <c r="Q232" s="173">
        <v>101.82</v>
      </c>
      <c r="R232" s="173">
        <v>108.86</v>
      </c>
      <c r="S232" s="173">
        <v>117.95</v>
      </c>
      <c r="T232" s="173">
        <v>125.88</v>
      </c>
      <c r="U232" s="13">
        <v>130.19999999999999</v>
      </c>
      <c r="V232" s="13">
        <v>138.9</v>
      </c>
      <c r="W232" s="13">
        <v>144.41999999999999</v>
      </c>
      <c r="X232" s="13">
        <v>148.24</v>
      </c>
      <c r="Y232" s="13">
        <v>150.59</v>
      </c>
      <c r="Z232" s="13">
        <v>151.66999999999999</v>
      </c>
      <c r="AA232" s="13">
        <v>152.12</v>
      </c>
      <c r="AB232" s="13">
        <v>153.6</v>
      </c>
      <c r="AC232" s="13">
        <v>153.97</v>
      </c>
      <c r="AD232" s="13">
        <v>155.22</v>
      </c>
      <c r="AE232" s="175">
        <v>164.96</v>
      </c>
      <c r="AF232" s="175">
        <v>171.89</v>
      </c>
      <c r="AG232" s="175">
        <v>179.61</v>
      </c>
      <c r="AH232" s="175">
        <v>186.22</v>
      </c>
      <c r="AI232" s="175">
        <v>190.76</v>
      </c>
      <c r="AJ232" s="175">
        <v>196.91</v>
      </c>
    </row>
    <row r="233" spans="1:36" x14ac:dyDescent="0.2">
      <c r="A233" s="38" t="s">
        <v>886</v>
      </c>
      <c r="B233" s="5" t="s">
        <v>924</v>
      </c>
      <c r="C233" s="5"/>
      <c r="D233" s="3" t="s">
        <v>869</v>
      </c>
      <c r="E233" s="38" t="s">
        <v>1089</v>
      </c>
      <c r="F233" s="3" t="s">
        <v>1076</v>
      </c>
      <c r="G233" s="3"/>
      <c r="H233" s="1">
        <v>82.13</v>
      </c>
      <c r="I233" s="1">
        <v>79.88</v>
      </c>
      <c r="J233" s="1">
        <v>83.25</v>
      </c>
      <c r="K233" s="1" t="s">
        <v>886</v>
      </c>
      <c r="L233" s="173" t="s">
        <v>886</v>
      </c>
      <c r="M233" s="173" t="s">
        <v>886</v>
      </c>
      <c r="N233" s="173" t="s">
        <v>886</v>
      </c>
      <c r="O233" s="173" t="s">
        <v>886</v>
      </c>
      <c r="P233" s="173" t="s">
        <v>886</v>
      </c>
      <c r="Q233" s="173" t="s">
        <v>886</v>
      </c>
      <c r="R233" s="173" t="s">
        <v>886</v>
      </c>
      <c r="S233" s="173" t="s">
        <v>886</v>
      </c>
      <c r="T233" s="173" t="s">
        <v>886</v>
      </c>
      <c r="U233" s="13" t="s">
        <v>886</v>
      </c>
      <c r="V233" s="13" t="s">
        <v>886</v>
      </c>
      <c r="W233" s="13" t="s">
        <v>886</v>
      </c>
      <c r="X233" s="13" t="s">
        <v>886</v>
      </c>
      <c r="Y233" s="13" t="s">
        <v>886</v>
      </c>
      <c r="Z233" s="13" t="s">
        <v>886</v>
      </c>
      <c r="AA233" s="13" t="s">
        <v>886</v>
      </c>
      <c r="AB233" s="13" t="s">
        <v>886</v>
      </c>
      <c r="AC233" s="13" t="s">
        <v>886</v>
      </c>
      <c r="AD233" s="13" t="s">
        <v>886</v>
      </c>
      <c r="AE233" s="13" t="s">
        <v>886</v>
      </c>
      <c r="AF233" s="175" t="s">
        <v>886</v>
      </c>
      <c r="AG233" s="175" t="s">
        <v>886</v>
      </c>
      <c r="AH233" s="175" t="s">
        <v>886</v>
      </c>
      <c r="AI233" s="175" t="s">
        <v>886</v>
      </c>
      <c r="AJ233" s="175" t="s">
        <v>886</v>
      </c>
    </row>
    <row r="234" spans="1:36" x14ac:dyDescent="0.2">
      <c r="A234" s="38" t="s">
        <v>1436</v>
      </c>
      <c r="B234" s="11" t="s">
        <v>346</v>
      </c>
      <c r="C234" s="11"/>
      <c r="D234" s="3" t="s">
        <v>347</v>
      </c>
      <c r="E234" s="38" t="s">
        <v>1088</v>
      </c>
      <c r="F234" s="3" t="s">
        <v>1076</v>
      </c>
      <c r="G234" s="3"/>
      <c r="H234" s="1">
        <v>75.38</v>
      </c>
      <c r="I234" s="1">
        <v>74.25</v>
      </c>
      <c r="J234" s="1">
        <v>76.5</v>
      </c>
      <c r="K234" s="1">
        <v>91.5</v>
      </c>
      <c r="L234" s="173">
        <v>97.79</v>
      </c>
      <c r="M234" s="173">
        <v>103.4</v>
      </c>
      <c r="N234" s="173">
        <v>104.61</v>
      </c>
      <c r="O234" s="173">
        <v>111.92</v>
      </c>
      <c r="P234" s="173">
        <v>117.44</v>
      </c>
      <c r="Q234" s="173">
        <v>129.06</v>
      </c>
      <c r="R234" s="173">
        <v>137.22</v>
      </c>
      <c r="S234" s="173">
        <v>142.32</v>
      </c>
      <c r="T234" s="173">
        <v>150.04</v>
      </c>
      <c r="U234" s="13">
        <v>157.44</v>
      </c>
      <c r="V234" s="13">
        <v>163.19</v>
      </c>
      <c r="W234" s="13">
        <v>169.5</v>
      </c>
      <c r="X234" s="13">
        <v>174.42</v>
      </c>
      <c r="Y234" s="13">
        <v>178.54</v>
      </c>
      <c r="Z234" s="13">
        <v>178.76</v>
      </c>
      <c r="AA234" s="13">
        <v>179.32</v>
      </c>
      <c r="AB234" s="13">
        <v>181.31</v>
      </c>
      <c r="AC234" s="13">
        <v>182.59</v>
      </c>
      <c r="AD234" s="13">
        <v>183.35</v>
      </c>
      <c r="AE234" s="175">
        <v>187.58</v>
      </c>
      <c r="AF234" s="175">
        <v>193.78</v>
      </c>
      <c r="AG234" s="175">
        <v>203.26</v>
      </c>
      <c r="AH234" s="175">
        <v>212.2</v>
      </c>
      <c r="AI234" s="175">
        <v>218.75</v>
      </c>
      <c r="AJ234" s="175">
        <v>224.84</v>
      </c>
    </row>
    <row r="235" spans="1:36" x14ac:dyDescent="0.2">
      <c r="A235" s="38" t="s">
        <v>1437</v>
      </c>
      <c r="B235" s="11" t="s">
        <v>348</v>
      </c>
      <c r="C235" s="11"/>
      <c r="D235" s="3" t="s">
        <v>349</v>
      </c>
      <c r="E235" s="38" t="s">
        <v>1088</v>
      </c>
      <c r="F235" s="3" t="s">
        <v>1080</v>
      </c>
      <c r="G235" s="3"/>
      <c r="H235" s="1">
        <v>466.88</v>
      </c>
      <c r="I235" s="1">
        <v>435.38</v>
      </c>
      <c r="J235" s="1">
        <v>549</v>
      </c>
      <c r="K235" s="1">
        <v>591.33000000000004</v>
      </c>
      <c r="L235" s="173">
        <v>609.25</v>
      </c>
      <c r="M235" s="173">
        <v>633.73</v>
      </c>
      <c r="N235" s="173">
        <v>690.42</v>
      </c>
      <c r="O235" s="173">
        <v>737.17</v>
      </c>
      <c r="P235" s="173">
        <v>803.99</v>
      </c>
      <c r="Q235" s="173">
        <v>848.19</v>
      </c>
      <c r="R235" s="173">
        <v>955.63</v>
      </c>
      <c r="S235" s="173">
        <v>1020.84</v>
      </c>
      <c r="T235" s="173">
        <v>1066</v>
      </c>
      <c r="U235" s="13">
        <v>1090.6500000000001</v>
      </c>
      <c r="V235" s="13">
        <v>1090.6500000000001</v>
      </c>
      <c r="W235" s="13">
        <v>1090.6500000000001</v>
      </c>
      <c r="X235" s="13">
        <v>1090.6500000000001</v>
      </c>
      <c r="Y235" s="13">
        <v>1090.6500000000001</v>
      </c>
      <c r="Z235" s="13">
        <v>1090.6500000000001</v>
      </c>
      <c r="AA235" s="13">
        <v>1090.6500000000001</v>
      </c>
      <c r="AB235" s="13">
        <v>1085.2</v>
      </c>
      <c r="AC235" s="13">
        <v>1079.77</v>
      </c>
      <c r="AD235" s="13">
        <v>1079.77</v>
      </c>
      <c r="AE235" s="175">
        <v>1079.77</v>
      </c>
      <c r="AF235" s="175">
        <v>1122.8499999999999</v>
      </c>
      <c r="AG235" s="175">
        <v>1167.76</v>
      </c>
      <c r="AH235" s="175">
        <v>1226.03</v>
      </c>
      <c r="AI235" s="175">
        <v>1274.95</v>
      </c>
      <c r="AJ235" s="175">
        <v>1338.57</v>
      </c>
    </row>
    <row r="236" spans="1:36" x14ac:dyDescent="0.2">
      <c r="A236" s="38" t="s">
        <v>886</v>
      </c>
      <c r="B236" s="5" t="s">
        <v>925</v>
      </c>
      <c r="C236" s="5"/>
      <c r="D236" s="3" t="s">
        <v>870</v>
      </c>
      <c r="E236" s="38" t="s">
        <v>1089</v>
      </c>
      <c r="F236" s="3" t="s">
        <v>1076</v>
      </c>
      <c r="G236" s="3"/>
      <c r="H236" s="1">
        <v>85.5</v>
      </c>
      <c r="I236" s="1">
        <v>85.5</v>
      </c>
      <c r="J236" s="1">
        <v>86.63</v>
      </c>
      <c r="K236" s="1">
        <v>74</v>
      </c>
      <c r="L236" s="173" t="s">
        <v>886</v>
      </c>
      <c r="M236" s="173" t="s">
        <v>886</v>
      </c>
      <c r="N236" s="173" t="s">
        <v>886</v>
      </c>
      <c r="O236" s="173" t="s">
        <v>886</v>
      </c>
      <c r="P236" s="173" t="s">
        <v>886</v>
      </c>
      <c r="Q236" s="173" t="s">
        <v>886</v>
      </c>
      <c r="R236" s="173" t="s">
        <v>886</v>
      </c>
      <c r="S236" s="173" t="s">
        <v>886</v>
      </c>
      <c r="T236" s="173" t="s">
        <v>886</v>
      </c>
      <c r="U236" s="13" t="s">
        <v>886</v>
      </c>
      <c r="V236" s="13" t="s">
        <v>886</v>
      </c>
      <c r="W236" s="13" t="s">
        <v>886</v>
      </c>
      <c r="X236" s="13" t="s">
        <v>886</v>
      </c>
      <c r="Y236" s="13" t="s">
        <v>886</v>
      </c>
      <c r="Z236" s="13" t="s">
        <v>886</v>
      </c>
      <c r="AA236" s="13" t="s">
        <v>886</v>
      </c>
      <c r="AB236" s="13" t="s">
        <v>886</v>
      </c>
      <c r="AC236" s="13" t="s">
        <v>886</v>
      </c>
      <c r="AD236" s="13" t="s">
        <v>886</v>
      </c>
      <c r="AE236" s="13" t="s">
        <v>886</v>
      </c>
      <c r="AF236" s="175" t="s">
        <v>886</v>
      </c>
      <c r="AG236" s="175" t="s">
        <v>886</v>
      </c>
      <c r="AH236" s="175" t="s">
        <v>886</v>
      </c>
      <c r="AI236" s="175" t="s">
        <v>886</v>
      </c>
      <c r="AJ236" s="175" t="s">
        <v>886</v>
      </c>
    </row>
    <row r="237" spans="1:36" x14ac:dyDescent="0.2">
      <c r="A237" s="38" t="s">
        <v>886</v>
      </c>
      <c r="B237" s="5" t="s">
        <v>926</v>
      </c>
      <c r="C237" s="5"/>
      <c r="D237" s="3" t="s">
        <v>905</v>
      </c>
      <c r="E237" s="38" t="s">
        <v>1089</v>
      </c>
      <c r="F237" s="3" t="s">
        <v>1077</v>
      </c>
      <c r="G237" s="3"/>
      <c r="H237" s="1">
        <v>522</v>
      </c>
      <c r="I237" s="1" t="s">
        <v>886</v>
      </c>
      <c r="J237" s="1">
        <v>561.38</v>
      </c>
      <c r="K237" s="1" t="s">
        <v>886</v>
      </c>
      <c r="L237" s="173" t="s">
        <v>886</v>
      </c>
      <c r="M237" s="173" t="s">
        <v>886</v>
      </c>
      <c r="N237" s="173" t="s">
        <v>886</v>
      </c>
      <c r="O237" s="173" t="s">
        <v>886</v>
      </c>
      <c r="P237" s="173" t="s">
        <v>886</v>
      </c>
      <c r="Q237" s="173" t="s">
        <v>886</v>
      </c>
      <c r="R237" s="173" t="s">
        <v>886</v>
      </c>
      <c r="S237" s="173" t="s">
        <v>886</v>
      </c>
      <c r="T237" s="173" t="s">
        <v>886</v>
      </c>
      <c r="U237" s="13" t="s">
        <v>886</v>
      </c>
      <c r="V237" s="13" t="s">
        <v>886</v>
      </c>
      <c r="W237" s="13" t="s">
        <v>886</v>
      </c>
      <c r="X237" s="13" t="s">
        <v>886</v>
      </c>
      <c r="Y237" s="13" t="s">
        <v>886</v>
      </c>
      <c r="Z237" s="13" t="s">
        <v>886</v>
      </c>
      <c r="AA237" s="13" t="s">
        <v>886</v>
      </c>
      <c r="AB237" s="13" t="s">
        <v>886</v>
      </c>
      <c r="AC237" s="13" t="s">
        <v>886</v>
      </c>
      <c r="AD237" s="13" t="s">
        <v>886</v>
      </c>
      <c r="AE237" s="13" t="s">
        <v>886</v>
      </c>
      <c r="AF237" s="175" t="s">
        <v>886</v>
      </c>
      <c r="AG237" s="175" t="s">
        <v>886</v>
      </c>
      <c r="AH237" s="175" t="s">
        <v>886</v>
      </c>
      <c r="AI237" s="175" t="s">
        <v>886</v>
      </c>
      <c r="AJ237" s="175" t="s">
        <v>886</v>
      </c>
    </row>
    <row r="238" spans="1:36" x14ac:dyDescent="0.2">
      <c r="A238" s="38" t="s">
        <v>1438</v>
      </c>
      <c r="B238" s="14" t="s">
        <v>971</v>
      </c>
      <c r="C238" s="14"/>
      <c r="D238" s="15" t="s">
        <v>972</v>
      </c>
      <c r="E238" s="38" t="s">
        <v>1088</v>
      </c>
      <c r="F238" s="3" t="s">
        <v>1079</v>
      </c>
      <c r="G238" s="3"/>
      <c r="H238" s="173" t="s">
        <v>886</v>
      </c>
      <c r="I238" s="173" t="s">
        <v>886</v>
      </c>
      <c r="J238" s="173" t="s">
        <v>886</v>
      </c>
      <c r="K238" s="173" t="s">
        <v>886</v>
      </c>
      <c r="L238" s="173" t="s">
        <v>886</v>
      </c>
      <c r="M238" s="173" t="s">
        <v>886</v>
      </c>
      <c r="N238" s="173" t="s">
        <v>886</v>
      </c>
      <c r="O238" s="173" t="s">
        <v>886</v>
      </c>
      <c r="P238" s="173" t="s">
        <v>886</v>
      </c>
      <c r="Q238" s="173" t="s">
        <v>886</v>
      </c>
      <c r="R238" s="173" t="s">
        <v>886</v>
      </c>
      <c r="S238" s="78">
        <v>61.23</v>
      </c>
      <c r="T238" s="6">
        <v>63.92</v>
      </c>
      <c r="U238" s="13">
        <v>67.099999999999994</v>
      </c>
      <c r="V238" s="13">
        <v>70.44</v>
      </c>
      <c r="W238" s="13">
        <v>73.78</v>
      </c>
      <c r="X238" s="13">
        <v>76.66</v>
      </c>
      <c r="Y238" s="13">
        <v>77.92</v>
      </c>
      <c r="Z238" s="13">
        <v>77.92</v>
      </c>
      <c r="AA238" s="13">
        <v>77.92</v>
      </c>
      <c r="AB238" s="13">
        <v>77.92</v>
      </c>
      <c r="AC238" s="13">
        <v>77.92</v>
      </c>
      <c r="AD238" s="13">
        <v>77.92</v>
      </c>
      <c r="AE238" s="175">
        <v>78.89</v>
      </c>
      <c r="AF238" s="175">
        <v>80.150000000000006</v>
      </c>
      <c r="AG238" s="175">
        <v>82.51</v>
      </c>
      <c r="AH238" s="175">
        <v>84.94</v>
      </c>
      <c r="AI238" s="175">
        <v>86.63</v>
      </c>
      <c r="AJ238" s="175">
        <v>88.35</v>
      </c>
    </row>
    <row r="239" spans="1:36" x14ac:dyDescent="0.2">
      <c r="A239" s="38" t="s">
        <v>1439</v>
      </c>
      <c r="B239" s="11" t="s">
        <v>1189</v>
      </c>
      <c r="C239" s="11"/>
      <c r="D239" s="3" t="s">
        <v>351</v>
      </c>
      <c r="E239" s="38" t="s">
        <v>1088</v>
      </c>
      <c r="F239" s="3" t="s">
        <v>1174</v>
      </c>
      <c r="G239" s="3"/>
      <c r="H239" s="1" t="s">
        <v>886</v>
      </c>
      <c r="I239" s="1" t="s">
        <v>886</v>
      </c>
      <c r="J239" s="1">
        <v>45</v>
      </c>
      <c r="K239" s="6">
        <v>45.72</v>
      </c>
      <c r="L239" s="173">
        <v>52.47</v>
      </c>
      <c r="M239" s="173">
        <v>52.47</v>
      </c>
      <c r="N239" s="173">
        <v>54.81</v>
      </c>
      <c r="O239" s="173">
        <v>60.3</v>
      </c>
      <c r="P239" s="173">
        <v>85.77</v>
      </c>
      <c r="Q239" s="173">
        <v>95.4</v>
      </c>
      <c r="R239" s="173">
        <v>113.04</v>
      </c>
      <c r="S239" s="173">
        <v>129.96</v>
      </c>
      <c r="T239" s="173">
        <v>135.72</v>
      </c>
      <c r="U239" s="13">
        <v>142.47</v>
      </c>
      <c r="V239" s="13">
        <v>149.58000000000001</v>
      </c>
      <c r="W239" s="13">
        <v>156.31</v>
      </c>
      <c r="X239" s="13">
        <v>162.41</v>
      </c>
      <c r="Y239" s="13">
        <v>166.47</v>
      </c>
      <c r="Z239" s="13">
        <v>166.47</v>
      </c>
      <c r="AA239" s="13">
        <v>173.12</v>
      </c>
      <c r="AB239" s="13">
        <v>173.12</v>
      </c>
      <c r="AC239" s="13">
        <v>176.57</v>
      </c>
      <c r="AD239" s="13">
        <v>180.08</v>
      </c>
      <c r="AE239" s="175">
        <v>183.67</v>
      </c>
      <c r="AF239" s="175">
        <v>187.33</v>
      </c>
      <c r="AG239" s="175">
        <v>199.32</v>
      </c>
      <c r="AH239" s="175">
        <v>223.31</v>
      </c>
      <c r="AI239" s="175">
        <v>228.22</v>
      </c>
      <c r="AJ239" s="175">
        <v>243.21</v>
      </c>
    </row>
    <row r="240" spans="1:36" x14ac:dyDescent="0.2">
      <c r="A240" s="38" t="s">
        <v>1440</v>
      </c>
      <c r="B240" s="11" t="s">
        <v>1055</v>
      </c>
      <c r="C240" s="11"/>
      <c r="D240" s="3" t="s">
        <v>352</v>
      </c>
      <c r="E240" s="38" t="s">
        <v>1088</v>
      </c>
      <c r="F240" s="3" t="s">
        <v>1076</v>
      </c>
      <c r="G240" s="3"/>
      <c r="H240" s="1">
        <v>-4.5</v>
      </c>
      <c r="I240" s="1">
        <v>19.13</v>
      </c>
      <c r="J240" s="1">
        <v>33.75</v>
      </c>
      <c r="K240" s="1">
        <v>45.88</v>
      </c>
      <c r="L240" s="173">
        <v>56.87</v>
      </c>
      <c r="M240" s="173">
        <v>89.44</v>
      </c>
      <c r="N240" s="173">
        <v>115.13</v>
      </c>
      <c r="O240" s="173">
        <v>118.81</v>
      </c>
      <c r="P240" s="173">
        <v>123.66</v>
      </c>
      <c r="Q240" s="173">
        <v>127.76</v>
      </c>
      <c r="R240" s="173">
        <v>130.15</v>
      </c>
      <c r="S240" s="173">
        <v>144.69</v>
      </c>
      <c r="T240" s="173">
        <v>154.56</v>
      </c>
      <c r="U240" s="13">
        <v>164.42</v>
      </c>
      <c r="V240" s="13">
        <v>171.81</v>
      </c>
      <c r="W240" s="13">
        <v>180.07</v>
      </c>
      <c r="X240" s="13">
        <v>188.7</v>
      </c>
      <c r="Y240" s="13">
        <v>195.66</v>
      </c>
      <c r="Z240" s="13">
        <v>200.41</v>
      </c>
      <c r="AA240" s="13">
        <v>206.81</v>
      </c>
      <c r="AB240" s="13">
        <v>215.66</v>
      </c>
      <c r="AC240" s="13">
        <v>217.21</v>
      </c>
      <c r="AD240" s="13">
        <v>219.42</v>
      </c>
      <c r="AE240" s="175">
        <v>225.35</v>
      </c>
      <c r="AF240" s="175">
        <v>231.18</v>
      </c>
      <c r="AG240" s="175">
        <v>236.08</v>
      </c>
      <c r="AH240" s="175">
        <v>249.88</v>
      </c>
      <c r="AI240" s="175">
        <v>261.26</v>
      </c>
      <c r="AJ240" s="175">
        <v>264.92</v>
      </c>
    </row>
    <row r="241" spans="1:36" x14ac:dyDescent="0.2">
      <c r="A241" s="38" t="s">
        <v>1441</v>
      </c>
      <c r="B241" s="11" t="s">
        <v>353</v>
      </c>
      <c r="C241" s="11"/>
      <c r="D241" s="3" t="s">
        <v>354</v>
      </c>
      <c r="E241" s="38" t="s">
        <v>1088</v>
      </c>
      <c r="F241" s="3" t="s">
        <v>1076</v>
      </c>
      <c r="G241" s="3"/>
      <c r="H241" s="1">
        <v>103.5</v>
      </c>
      <c r="I241" s="1">
        <v>117</v>
      </c>
      <c r="J241" s="1">
        <v>126</v>
      </c>
      <c r="K241" s="1">
        <v>148.29</v>
      </c>
      <c r="L241" s="173">
        <v>165.54</v>
      </c>
      <c r="M241" s="173">
        <v>141.68</v>
      </c>
      <c r="N241" s="173">
        <v>151.53</v>
      </c>
      <c r="O241" s="173">
        <v>151.51</v>
      </c>
      <c r="P241" s="173">
        <v>163.41</v>
      </c>
      <c r="Q241" s="173">
        <v>167.88</v>
      </c>
      <c r="R241" s="173">
        <v>174.42</v>
      </c>
      <c r="S241" s="173">
        <v>181.22</v>
      </c>
      <c r="T241" s="173">
        <v>190.28</v>
      </c>
      <c r="U241" s="13">
        <v>199.7</v>
      </c>
      <c r="V241" s="13">
        <v>209.68</v>
      </c>
      <c r="W241" s="13">
        <v>220.07</v>
      </c>
      <c r="X241" s="13">
        <v>231.04</v>
      </c>
      <c r="Y241" s="13">
        <v>231.1</v>
      </c>
      <c r="Z241" s="13">
        <v>231.06</v>
      </c>
      <c r="AA241" s="13">
        <v>231.06</v>
      </c>
      <c r="AB241" s="13">
        <v>231.14</v>
      </c>
      <c r="AC241" s="13">
        <v>231.14</v>
      </c>
      <c r="AD241" s="13">
        <v>231.13</v>
      </c>
      <c r="AE241" s="175">
        <v>231.12</v>
      </c>
      <c r="AF241" s="175">
        <v>236.13</v>
      </c>
      <c r="AG241" s="175">
        <v>241.14</v>
      </c>
      <c r="AH241" s="175">
        <v>246.13</v>
      </c>
      <c r="AI241" s="175">
        <v>251.13</v>
      </c>
      <c r="AJ241" s="175">
        <v>256.13</v>
      </c>
    </row>
    <row r="242" spans="1:36" x14ac:dyDescent="0.2">
      <c r="A242" s="38" t="s">
        <v>1442</v>
      </c>
      <c r="B242" s="11" t="s">
        <v>355</v>
      </c>
      <c r="C242" s="11"/>
      <c r="D242" s="3" t="s">
        <v>356</v>
      </c>
      <c r="E242" s="38" t="s">
        <v>1088</v>
      </c>
      <c r="F242" s="3" t="s">
        <v>1076</v>
      </c>
      <c r="G242" s="3"/>
      <c r="H242" s="1">
        <v>204.75</v>
      </c>
      <c r="I242" s="1">
        <v>222.75</v>
      </c>
      <c r="J242" s="1">
        <v>187.88</v>
      </c>
      <c r="K242" s="1">
        <v>159.75</v>
      </c>
      <c r="L242" s="173">
        <v>176.67</v>
      </c>
      <c r="M242" s="173">
        <v>176.67</v>
      </c>
      <c r="N242" s="173">
        <v>187.2</v>
      </c>
      <c r="O242" s="173">
        <v>196.56</v>
      </c>
      <c r="P242" s="173">
        <v>208.35</v>
      </c>
      <c r="Q242" s="173">
        <v>228.89</v>
      </c>
      <c r="R242" s="173">
        <v>256.14</v>
      </c>
      <c r="S242" s="173">
        <v>268.74</v>
      </c>
      <c r="T242" s="173">
        <v>275.22000000000003</v>
      </c>
      <c r="U242" s="13">
        <v>281.33999999999997</v>
      </c>
      <c r="V242" s="13">
        <v>289.62</v>
      </c>
      <c r="W242" s="13">
        <v>298.17</v>
      </c>
      <c r="X242" s="13">
        <v>306.89999999999998</v>
      </c>
      <c r="Y242" s="13">
        <v>312.83999999999997</v>
      </c>
      <c r="Z242" s="13">
        <v>309.69</v>
      </c>
      <c r="AA242" s="13">
        <v>309.69</v>
      </c>
      <c r="AB242" s="13">
        <v>315.81</v>
      </c>
      <c r="AC242" s="13">
        <v>322.11</v>
      </c>
      <c r="AD242" s="13">
        <v>328.32</v>
      </c>
      <c r="AE242" s="175">
        <v>334.8</v>
      </c>
      <c r="AF242" s="175">
        <v>341.46</v>
      </c>
      <c r="AG242" s="175">
        <v>351.63</v>
      </c>
      <c r="AH242" s="175">
        <v>362.16</v>
      </c>
      <c r="AI242" s="175">
        <v>369.36</v>
      </c>
      <c r="AJ242" s="175">
        <v>376.74</v>
      </c>
    </row>
    <row r="243" spans="1:36" ht="14.25" x14ac:dyDescent="0.2">
      <c r="A243" s="38" t="s">
        <v>1443</v>
      </c>
      <c r="B243" s="11" t="s">
        <v>357</v>
      </c>
      <c r="C243" s="244" t="s">
        <v>1785</v>
      </c>
      <c r="D243" s="3" t="s">
        <v>358</v>
      </c>
      <c r="E243" s="38" t="s">
        <v>1088</v>
      </c>
      <c r="F243" s="3" t="s">
        <v>1082</v>
      </c>
      <c r="G243" s="3"/>
      <c r="H243" s="173">
        <v>460.13</v>
      </c>
      <c r="I243" s="173">
        <v>468</v>
      </c>
      <c r="J243" s="1">
        <v>543.38</v>
      </c>
      <c r="K243" s="1">
        <v>594.4</v>
      </c>
      <c r="L243" s="173">
        <v>623.72</v>
      </c>
      <c r="M243" s="173">
        <v>678.11</v>
      </c>
      <c r="N243" s="173">
        <v>739.13</v>
      </c>
      <c r="O243" s="173">
        <v>767.9</v>
      </c>
      <c r="P243" s="173">
        <v>800.2</v>
      </c>
      <c r="Q243" s="173">
        <v>906.68</v>
      </c>
      <c r="R243" s="173">
        <v>1036.73</v>
      </c>
      <c r="S243" s="173">
        <v>1086.51</v>
      </c>
      <c r="T243" s="173">
        <v>1134</v>
      </c>
      <c r="U243" s="13">
        <v>1170.2</v>
      </c>
      <c r="V243" s="13">
        <v>1193.19</v>
      </c>
      <c r="W243" s="13">
        <v>1238.99</v>
      </c>
      <c r="X243" s="13">
        <v>1282.1600000000001</v>
      </c>
      <c r="Y243" s="13">
        <v>1315.42</v>
      </c>
      <c r="Z243" s="13">
        <v>1320.21</v>
      </c>
      <c r="AA243" s="13">
        <v>1321.58</v>
      </c>
      <c r="AB243" s="13">
        <v>1323.83</v>
      </c>
      <c r="AC243" s="13">
        <v>1358.58</v>
      </c>
      <c r="AD243" s="13">
        <v>1390.07</v>
      </c>
      <c r="AE243" s="175">
        <v>1455.44</v>
      </c>
      <c r="AF243" s="175">
        <v>1529.99</v>
      </c>
      <c r="AG243" s="175">
        <v>1629.23</v>
      </c>
      <c r="AH243" s="175">
        <v>1687.24</v>
      </c>
      <c r="AI243" s="175">
        <v>1753.94</v>
      </c>
      <c r="AJ243" s="175">
        <v>1775.18</v>
      </c>
    </row>
    <row r="244" spans="1:36" x14ac:dyDescent="0.2">
      <c r="A244" s="38" t="s">
        <v>1444</v>
      </c>
      <c r="B244" s="11" t="s">
        <v>359</v>
      </c>
      <c r="C244" s="11"/>
      <c r="D244" s="3" t="s">
        <v>360</v>
      </c>
      <c r="E244" s="38" t="s">
        <v>1088</v>
      </c>
      <c r="F244" s="3" t="s">
        <v>1082</v>
      </c>
      <c r="G244" s="3"/>
      <c r="H244" s="1">
        <v>375.75</v>
      </c>
      <c r="I244" s="1">
        <v>402.75</v>
      </c>
      <c r="J244" s="1">
        <v>365.63</v>
      </c>
      <c r="K244" s="1">
        <v>387.05</v>
      </c>
      <c r="L244" s="173">
        <v>402.92</v>
      </c>
      <c r="M244" s="173">
        <v>433.14</v>
      </c>
      <c r="N244" s="173">
        <v>478.31</v>
      </c>
      <c r="O244" s="173">
        <v>507.54</v>
      </c>
      <c r="P244" s="173">
        <v>527.04999999999995</v>
      </c>
      <c r="Q244" s="173">
        <v>579.75</v>
      </c>
      <c r="R244" s="173">
        <v>724.62</v>
      </c>
      <c r="S244" s="173">
        <v>779.04</v>
      </c>
      <c r="T244" s="173">
        <v>814.1</v>
      </c>
      <c r="U244" s="13">
        <v>853.99</v>
      </c>
      <c r="V244" s="13">
        <v>895.84</v>
      </c>
      <c r="W244" s="13">
        <v>939.73</v>
      </c>
      <c r="X244" s="13">
        <v>985.78</v>
      </c>
      <c r="Y244" s="13">
        <v>1030.1400000000001</v>
      </c>
      <c r="Z244" s="13">
        <v>1030.1400000000001</v>
      </c>
      <c r="AA244" s="13">
        <v>1030.1400000000001</v>
      </c>
      <c r="AB244" s="13">
        <v>1030.1400000000001</v>
      </c>
      <c r="AC244" s="13">
        <v>1050.6400000000001</v>
      </c>
      <c r="AD244" s="13">
        <v>1071.55</v>
      </c>
      <c r="AE244" s="175">
        <v>1114.32</v>
      </c>
      <c r="AF244" s="175">
        <v>1169.9000000000001</v>
      </c>
      <c r="AG244" s="175">
        <v>1239.98</v>
      </c>
      <c r="AH244" s="175">
        <v>1277.06</v>
      </c>
      <c r="AI244" s="175">
        <v>1328.01</v>
      </c>
      <c r="AJ244" s="175">
        <v>1394.28</v>
      </c>
    </row>
    <row r="245" spans="1:36" ht="14.25" x14ac:dyDescent="0.2">
      <c r="A245" s="38" t="s">
        <v>1445</v>
      </c>
      <c r="B245" s="126" t="s">
        <v>361</v>
      </c>
      <c r="C245" s="244" t="s">
        <v>1776</v>
      </c>
      <c r="D245" s="3" t="s">
        <v>362</v>
      </c>
      <c r="E245" s="38" t="s">
        <v>1088</v>
      </c>
      <c r="F245" s="3" t="s">
        <v>1083</v>
      </c>
      <c r="G245" s="3"/>
      <c r="H245" s="1">
        <v>533.25</v>
      </c>
      <c r="I245" s="1">
        <v>474.75</v>
      </c>
      <c r="J245" s="1">
        <v>658.13</v>
      </c>
      <c r="K245" s="1">
        <v>764.34</v>
      </c>
      <c r="L245" s="173">
        <v>778.26</v>
      </c>
      <c r="M245" s="173">
        <v>798.39</v>
      </c>
      <c r="N245" s="173">
        <v>791.81</v>
      </c>
      <c r="O245" s="173">
        <v>747.18</v>
      </c>
      <c r="P245" s="173">
        <v>726.12</v>
      </c>
      <c r="Q245" s="173">
        <v>693.12</v>
      </c>
      <c r="R245" s="173">
        <v>824.81</v>
      </c>
      <c r="S245" s="173">
        <v>866.05</v>
      </c>
      <c r="T245" s="173">
        <v>902.13</v>
      </c>
      <c r="U245" s="13">
        <v>901.99</v>
      </c>
      <c r="V245" s="13">
        <v>915.52</v>
      </c>
      <c r="W245" s="13">
        <v>938.41</v>
      </c>
      <c r="X245" s="13">
        <v>961.87</v>
      </c>
      <c r="Y245" s="175">
        <v>962.01</v>
      </c>
      <c r="Z245" s="175">
        <v>962.01</v>
      </c>
      <c r="AA245" s="175">
        <v>962.01</v>
      </c>
      <c r="AB245" s="175">
        <v>962.04</v>
      </c>
      <c r="AC245" s="175">
        <v>962.06</v>
      </c>
      <c r="AD245" s="175">
        <v>981.22</v>
      </c>
      <c r="AE245" s="175">
        <v>1020.37</v>
      </c>
      <c r="AF245" s="175">
        <v>1071.28</v>
      </c>
      <c r="AG245" s="175">
        <v>1135.44</v>
      </c>
      <c r="AH245" s="175">
        <v>1169.3800000000001</v>
      </c>
      <c r="AI245" s="175">
        <v>1216.04</v>
      </c>
      <c r="AJ245" s="175">
        <v>1276.72</v>
      </c>
    </row>
    <row r="246" spans="1:36" x14ac:dyDescent="0.2">
      <c r="A246" s="38" t="s">
        <v>1676</v>
      </c>
      <c r="B246" s="11" t="s">
        <v>363</v>
      </c>
      <c r="C246" s="11"/>
      <c r="D246" s="3" t="s">
        <v>364</v>
      </c>
      <c r="E246" s="38" t="s">
        <v>1089</v>
      </c>
      <c r="F246" s="3" t="s">
        <v>1076</v>
      </c>
      <c r="G246" s="3"/>
      <c r="H246" s="1">
        <v>42.75</v>
      </c>
      <c r="I246" s="1">
        <v>40.5</v>
      </c>
      <c r="J246" s="1">
        <v>59.63</v>
      </c>
      <c r="K246" s="1">
        <v>70.260000000000005</v>
      </c>
      <c r="L246" s="173">
        <v>81.900000000000006</v>
      </c>
      <c r="M246" s="173">
        <v>98.17</v>
      </c>
      <c r="N246" s="173">
        <v>105.78</v>
      </c>
      <c r="O246" s="173">
        <v>108.81</v>
      </c>
      <c r="P246" s="173">
        <v>116.9</v>
      </c>
      <c r="Q246" s="173">
        <v>128.04</v>
      </c>
      <c r="R246" s="173">
        <v>143.13999999999999</v>
      </c>
      <c r="S246" s="173">
        <v>149.88</v>
      </c>
      <c r="T246" s="173">
        <v>157.44</v>
      </c>
      <c r="U246" s="13">
        <v>166.58</v>
      </c>
      <c r="V246" s="13">
        <v>176.38</v>
      </c>
      <c r="W246" s="13">
        <v>183.89</v>
      </c>
      <c r="X246" s="13" t="s">
        <v>886</v>
      </c>
      <c r="Y246" s="13" t="s">
        <v>886</v>
      </c>
      <c r="Z246" s="13" t="s">
        <v>886</v>
      </c>
      <c r="AA246" s="13" t="s">
        <v>886</v>
      </c>
      <c r="AB246" s="13" t="s">
        <v>886</v>
      </c>
      <c r="AC246" s="13" t="s">
        <v>886</v>
      </c>
      <c r="AD246" s="13" t="s">
        <v>886</v>
      </c>
      <c r="AE246" s="13" t="s">
        <v>886</v>
      </c>
      <c r="AF246" s="175" t="s">
        <v>886</v>
      </c>
      <c r="AG246" s="175" t="s">
        <v>886</v>
      </c>
      <c r="AH246" s="175" t="s">
        <v>886</v>
      </c>
      <c r="AI246" s="175" t="s">
        <v>886</v>
      </c>
      <c r="AJ246" s="175" t="s">
        <v>886</v>
      </c>
    </row>
    <row r="247" spans="1:36" x14ac:dyDescent="0.2">
      <c r="A247" s="38" t="s">
        <v>1446</v>
      </c>
      <c r="B247" s="11" t="s">
        <v>365</v>
      </c>
      <c r="C247" s="11"/>
      <c r="D247" s="3" t="s">
        <v>366</v>
      </c>
      <c r="E247" s="38" t="s">
        <v>1088</v>
      </c>
      <c r="F247" s="3" t="s">
        <v>1083</v>
      </c>
      <c r="G247" s="3"/>
      <c r="H247" s="1">
        <v>331.88</v>
      </c>
      <c r="I247" s="1">
        <v>322.88</v>
      </c>
      <c r="J247" s="1">
        <v>409.5</v>
      </c>
      <c r="K247" s="1">
        <v>421.74</v>
      </c>
      <c r="L247" s="173">
        <v>425.28</v>
      </c>
      <c r="M247" s="173">
        <v>428.5</v>
      </c>
      <c r="N247" s="173">
        <v>460.53</v>
      </c>
      <c r="O247" s="173">
        <v>483.56</v>
      </c>
      <c r="P247" s="173">
        <v>546.94000000000005</v>
      </c>
      <c r="Q247" s="173">
        <v>597.77</v>
      </c>
      <c r="R247" s="173">
        <v>680.84</v>
      </c>
      <c r="S247" s="173">
        <v>712.7</v>
      </c>
      <c r="T247" s="173">
        <v>737.65</v>
      </c>
      <c r="U247" s="13">
        <v>738.47</v>
      </c>
      <c r="V247" s="13">
        <v>739.45</v>
      </c>
      <c r="W247" s="13">
        <v>758.08</v>
      </c>
      <c r="X247" s="13">
        <v>782.45</v>
      </c>
      <c r="Y247" s="13">
        <v>782.61</v>
      </c>
      <c r="Z247" s="13">
        <v>782.58</v>
      </c>
      <c r="AA247" s="13">
        <v>782.58</v>
      </c>
      <c r="AB247" s="13">
        <v>782.58</v>
      </c>
      <c r="AC247" s="13">
        <v>782.58</v>
      </c>
      <c r="AD247" s="13">
        <v>782.58</v>
      </c>
      <c r="AE247" s="175">
        <v>782.58</v>
      </c>
      <c r="AF247" s="175">
        <v>797.92</v>
      </c>
      <c r="AG247" s="175">
        <v>845.18</v>
      </c>
      <c r="AH247" s="175">
        <v>887.34</v>
      </c>
      <c r="AI247" s="175">
        <v>921.94</v>
      </c>
      <c r="AJ247" s="175">
        <v>967.32</v>
      </c>
    </row>
    <row r="248" spans="1:36" x14ac:dyDescent="0.2">
      <c r="A248" s="199" t="s">
        <v>1715</v>
      </c>
      <c r="B248" s="11" t="s">
        <v>367</v>
      </c>
      <c r="C248" s="11"/>
      <c r="D248" s="3" t="s">
        <v>368</v>
      </c>
      <c r="E248" s="38" t="s">
        <v>1088</v>
      </c>
      <c r="F248" s="3" t="s">
        <v>1077</v>
      </c>
      <c r="G248" s="3"/>
      <c r="H248" s="1">
        <v>430.88</v>
      </c>
      <c r="I248" s="1">
        <v>462.38</v>
      </c>
      <c r="J248" s="1">
        <v>442.13</v>
      </c>
      <c r="K248" s="1">
        <v>467</v>
      </c>
      <c r="L248" s="173">
        <v>489</v>
      </c>
      <c r="M248" s="173">
        <v>552.77</v>
      </c>
      <c r="N248" s="173">
        <v>602.26</v>
      </c>
      <c r="O248" s="173">
        <v>652.83000000000004</v>
      </c>
      <c r="P248" s="173">
        <v>694.19</v>
      </c>
      <c r="Q248" s="173">
        <v>758.07</v>
      </c>
      <c r="R248" s="173">
        <v>852.84</v>
      </c>
      <c r="S248" s="173">
        <v>845.73</v>
      </c>
      <c r="T248" s="173">
        <v>877.05</v>
      </c>
      <c r="U248" s="13">
        <v>918.72</v>
      </c>
      <c r="V248" s="13">
        <v>964.17</v>
      </c>
      <c r="W248" s="13">
        <v>1001.79</v>
      </c>
      <c r="X248" s="13">
        <v>1026.27</v>
      </c>
      <c r="Y248" s="13">
        <v>1047.78</v>
      </c>
      <c r="Z248" s="13">
        <v>1047.78</v>
      </c>
      <c r="AA248" s="13">
        <v>1047.78</v>
      </c>
      <c r="AB248" s="13">
        <v>1047.78</v>
      </c>
      <c r="AC248" s="13">
        <v>1068.6600000000001</v>
      </c>
      <c r="AD248" s="13">
        <v>1089.99</v>
      </c>
      <c r="AE248" s="175">
        <v>1133.55</v>
      </c>
      <c r="AF248" s="175">
        <v>1178.82</v>
      </c>
      <c r="AG248" s="175">
        <v>1237.68</v>
      </c>
      <c r="AH248" s="175">
        <v>1299.42</v>
      </c>
      <c r="AI248" s="175">
        <v>1351.26</v>
      </c>
      <c r="AJ248" s="175">
        <v>1418.76</v>
      </c>
    </row>
    <row r="249" spans="1:36" x14ac:dyDescent="0.2">
      <c r="A249" s="38" t="s">
        <v>1447</v>
      </c>
      <c r="B249" s="14" t="s">
        <v>973</v>
      </c>
      <c r="C249" s="14"/>
      <c r="D249" s="15" t="s">
        <v>974</v>
      </c>
      <c r="E249" s="38" t="s">
        <v>1088</v>
      </c>
      <c r="F249" s="3" t="s">
        <v>1079</v>
      </c>
      <c r="G249" s="3"/>
      <c r="H249" s="173" t="s">
        <v>886</v>
      </c>
      <c r="I249" s="173" t="s">
        <v>886</v>
      </c>
      <c r="J249" s="173" t="s">
        <v>886</v>
      </c>
      <c r="K249" s="173" t="s">
        <v>886</v>
      </c>
      <c r="L249" s="173" t="s">
        <v>886</v>
      </c>
      <c r="M249" s="173" t="s">
        <v>886</v>
      </c>
      <c r="N249" s="173" t="s">
        <v>886</v>
      </c>
      <c r="O249" s="173" t="s">
        <v>886</v>
      </c>
      <c r="P249" s="173" t="s">
        <v>886</v>
      </c>
      <c r="Q249" s="173" t="s">
        <v>886</v>
      </c>
      <c r="R249" s="173" t="s">
        <v>886</v>
      </c>
      <c r="S249" s="78">
        <v>55.35</v>
      </c>
      <c r="T249" s="6">
        <v>57.15</v>
      </c>
      <c r="U249" s="13">
        <v>59.4</v>
      </c>
      <c r="V249" s="13">
        <v>61.65</v>
      </c>
      <c r="W249" s="13">
        <v>63.81</v>
      </c>
      <c r="X249" s="13">
        <v>66.06</v>
      </c>
      <c r="Y249" s="13">
        <v>67.95</v>
      </c>
      <c r="Z249" s="13">
        <v>67.95</v>
      </c>
      <c r="AA249" s="13">
        <v>67.95</v>
      </c>
      <c r="AB249" s="13">
        <v>67.95</v>
      </c>
      <c r="AC249" s="13">
        <v>69.3</v>
      </c>
      <c r="AD249" s="13">
        <v>70.650000000000006</v>
      </c>
      <c r="AE249" s="175">
        <v>72</v>
      </c>
      <c r="AF249" s="175">
        <v>73.349999999999994</v>
      </c>
      <c r="AG249" s="175">
        <v>75.510000000000005</v>
      </c>
      <c r="AH249" s="175">
        <v>77.760000000000005</v>
      </c>
      <c r="AI249" s="175">
        <v>79.290000000000006</v>
      </c>
      <c r="AJ249" s="175">
        <v>80.819999999999993</v>
      </c>
    </row>
    <row r="250" spans="1:36" x14ac:dyDescent="0.2">
      <c r="A250" s="38" t="s">
        <v>1448</v>
      </c>
      <c r="B250" s="11" t="s">
        <v>1190</v>
      </c>
      <c r="C250" s="11"/>
      <c r="D250" s="3" t="s">
        <v>370</v>
      </c>
      <c r="E250" s="38" t="s">
        <v>1088</v>
      </c>
      <c r="F250" s="3" t="s">
        <v>1174</v>
      </c>
      <c r="G250" s="3"/>
      <c r="H250" s="1" t="s">
        <v>886</v>
      </c>
      <c r="I250" s="1" t="s">
        <v>886</v>
      </c>
      <c r="J250" s="1">
        <v>45</v>
      </c>
      <c r="K250" s="6">
        <v>45.81</v>
      </c>
      <c r="L250" s="173">
        <v>51.59</v>
      </c>
      <c r="M250" s="173">
        <v>48.41</v>
      </c>
      <c r="N250" s="173">
        <v>52.48</v>
      </c>
      <c r="O250" s="173">
        <v>55.73</v>
      </c>
      <c r="P250" s="173">
        <v>60.26</v>
      </c>
      <c r="Q250" s="173">
        <v>73.64</v>
      </c>
      <c r="R250" s="173">
        <v>94.95</v>
      </c>
      <c r="S250" s="173">
        <v>105.66</v>
      </c>
      <c r="T250" s="173">
        <v>110.88</v>
      </c>
      <c r="U250" s="13">
        <v>116.37</v>
      </c>
      <c r="V250" s="13">
        <v>122.18</v>
      </c>
      <c r="W250" s="13">
        <v>128.25</v>
      </c>
      <c r="X250" s="13">
        <v>134.65</v>
      </c>
      <c r="Y250" s="13">
        <v>138.68</v>
      </c>
      <c r="Z250" s="13">
        <v>138.68</v>
      </c>
      <c r="AA250" s="13">
        <v>138.68</v>
      </c>
      <c r="AB250" s="13">
        <v>141.47</v>
      </c>
      <c r="AC250" s="13">
        <v>144.28</v>
      </c>
      <c r="AD250" s="13">
        <v>147.15</v>
      </c>
      <c r="AE250" s="175">
        <v>152.15</v>
      </c>
      <c r="AF250" s="175">
        <v>157.15</v>
      </c>
      <c r="AG250" s="175">
        <v>169.15</v>
      </c>
      <c r="AH250" s="175">
        <v>193.15</v>
      </c>
      <c r="AI250" s="175">
        <v>203.15</v>
      </c>
      <c r="AJ250" s="175">
        <v>218.15</v>
      </c>
    </row>
    <row r="251" spans="1:36" ht="12" customHeight="1" x14ac:dyDescent="0.2">
      <c r="A251" s="38" t="s">
        <v>1677</v>
      </c>
      <c r="B251" s="11" t="s">
        <v>371</v>
      </c>
      <c r="C251" s="11"/>
      <c r="D251" s="3" t="s">
        <v>372</v>
      </c>
      <c r="E251" s="38" t="s">
        <v>1089</v>
      </c>
      <c r="F251" s="3" t="s">
        <v>1076</v>
      </c>
      <c r="G251" s="3"/>
      <c r="H251" s="1">
        <v>104.63</v>
      </c>
      <c r="I251" s="1">
        <v>51.75</v>
      </c>
      <c r="J251" s="1">
        <v>87.75</v>
      </c>
      <c r="K251" s="1">
        <v>105.76</v>
      </c>
      <c r="L251" s="173">
        <v>120.29</v>
      </c>
      <c r="M251" s="173">
        <v>130.25</v>
      </c>
      <c r="N251" s="173">
        <v>138.29</v>
      </c>
      <c r="O251" s="173">
        <v>144.84</v>
      </c>
      <c r="P251" s="173">
        <v>162.49</v>
      </c>
      <c r="Q251" s="173">
        <v>171.45</v>
      </c>
      <c r="R251" s="173">
        <v>179.85</v>
      </c>
      <c r="S251" s="173">
        <v>192.76</v>
      </c>
      <c r="T251" s="173">
        <v>201.08</v>
      </c>
      <c r="U251" s="13">
        <v>207.68</v>
      </c>
      <c r="V251" s="13">
        <v>214.15</v>
      </c>
      <c r="W251" s="13">
        <v>220.33</v>
      </c>
      <c r="X251" s="13" t="s">
        <v>886</v>
      </c>
      <c r="Y251" s="13" t="s">
        <v>886</v>
      </c>
      <c r="Z251" s="13" t="s">
        <v>886</v>
      </c>
      <c r="AA251" s="13" t="s">
        <v>886</v>
      </c>
      <c r="AB251" s="13" t="s">
        <v>886</v>
      </c>
      <c r="AC251" s="13" t="s">
        <v>886</v>
      </c>
      <c r="AD251" s="13" t="s">
        <v>886</v>
      </c>
      <c r="AE251" s="13" t="s">
        <v>886</v>
      </c>
      <c r="AF251" s="175" t="s">
        <v>886</v>
      </c>
      <c r="AG251" s="175" t="s">
        <v>886</v>
      </c>
      <c r="AH251" s="175" t="s">
        <v>886</v>
      </c>
      <c r="AI251" s="175" t="s">
        <v>886</v>
      </c>
      <c r="AJ251" s="175" t="s">
        <v>886</v>
      </c>
    </row>
    <row r="252" spans="1:36" x14ac:dyDescent="0.2">
      <c r="A252" s="38" t="s">
        <v>1449</v>
      </c>
      <c r="B252" s="11" t="s">
        <v>373</v>
      </c>
      <c r="C252" s="11"/>
      <c r="D252" s="3" t="s">
        <v>374</v>
      </c>
      <c r="E252" s="38" t="s">
        <v>1089</v>
      </c>
      <c r="F252" s="3" t="s">
        <v>1076</v>
      </c>
      <c r="G252" s="3"/>
      <c r="H252" s="1">
        <v>75.38</v>
      </c>
      <c r="I252" s="1">
        <v>56.25</v>
      </c>
      <c r="J252" s="1">
        <v>63</v>
      </c>
      <c r="K252" s="1">
        <v>81.25</v>
      </c>
      <c r="L252" s="173">
        <v>98.91</v>
      </c>
      <c r="M252" s="173">
        <v>107.59</v>
      </c>
      <c r="N252" s="173">
        <v>111.46</v>
      </c>
      <c r="O252" s="173">
        <v>114.81</v>
      </c>
      <c r="P252" s="173">
        <v>120.38</v>
      </c>
      <c r="Q252" s="173">
        <v>140.41999999999999</v>
      </c>
      <c r="R252" s="173">
        <v>144.59</v>
      </c>
      <c r="S252" s="173">
        <v>157.57</v>
      </c>
      <c r="T252" s="173">
        <v>165.01</v>
      </c>
      <c r="U252" s="13">
        <v>173.57</v>
      </c>
      <c r="V252" s="13">
        <v>181.61</v>
      </c>
      <c r="W252" s="13">
        <v>190.32</v>
      </c>
      <c r="X252" s="13">
        <v>199.45</v>
      </c>
      <c r="Y252" s="13">
        <v>206.79</v>
      </c>
      <c r="Z252" s="13">
        <v>207.98</v>
      </c>
      <c r="AA252" s="13">
        <v>207.96</v>
      </c>
      <c r="AB252" s="13">
        <v>210.59</v>
      </c>
      <c r="AC252" s="13">
        <v>212.48</v>
      </c>
      <c r="AD252" s="13">
        <v>214.28</v>
      </c>
      <c r="AE252" s="175">
        <v>224.51</v>
      </c>
      <c r="AF252" s="175">
        <v>226.02</v>
      </c>
      <c r="AG252" s="175">
        <v>224.31</v>
      </c>
      <c r="AH252" s="175">
        <v>219.94</v>
      </c>
      <c r="AI252" s="175">
        <v>221.08</v>
      </c>
      <c r="AJ252" s="175" t="s">
        <v>886</v>
      </c>
    </row>
    <row r="253" spans="1:36" x14ac:dyDescent="0.2">
      <c r="A253" s="38" t="s">
        <v>1450</v>
      </c>
      <c r="B253" s="11" t="s">
        <v>375</v>
      </c>
      <c r="C253" s="11"/>
      <c r="D253" s="3" t="s">
        <v>376</v>
      </c>
      <c r="E253" s="38" t="s">
        <v>1088</v>
      </c>
      <c r="F253" s="3" t="s">
        <v>1076</v>
      </c>
      <c r="G253" s="3"/>
      <c r="H253" s="1">
        <v>58.5</v>
      </c>
      <c r="I253" s="1">
        <v>60.75</v>
      </c>
      <c r="J253" s="1">
        <v>66.38</v>
      </c>
      <c r="K253" s="1">
        <v>76.81</v>
      </c>
      <c r="L253" s="173">
        <v>87.1</v>
      </c>
      <c r="M253" s="173">
        <v>94.49</v>
      </c>
      <c r="N253" s="173">
        <v>98.66</v>
      </c>
      <c r="O253" s="173">
        <v>104.59</v>
      </c>
      <c r="P253" s="173">
        <v>111.44</v>
      </c>
      <c r="Q253" s="173">
        <v>122.5</v>
      </c>
      <c r="R253" s="173">
        <v>128.13999999999999</v>
      </c>
      <c r="S253" s="173">
        <v>134.29</v>
      </c>
      <c r="T253" s="173">
        <v>138.11000000000001</v>
      </c>
      <c r="U253" s="13">
        <v>138.22</v>
      </c>
      <c r="V253" s="13">
        <v>140.88999999999999</v>
      </c>
      <c r="W253" s="13">
        <v>146.51</v>
      </c>
      <c r="X253" s="13">
        <v>151.58000000000001</v>
      </c>
      <c r="Y253" s="13">
        <v>155.11000000000001</v>
      </c>
      <c r="Z253" s="13">
        <v>155.01</v>
      </c>
      <c r="AA253" s="13">
        <v>154.97999999999999</v>
      </c>
      <c r="AB253" s="13">
        <v>158.41</v>
      </c>
      <c r="AC253" s="13">
        <v>160.84</v>
      </c>
      <c r="AD253" s="13">
        <v>162.22</v>
      </c>
      <c r="AE253" s="175">
        <v>166.34</v>
      </c>
      <c r="AF253" s="175">
        <v>173.64</v>
      </c>
      <c r="AG253" s="175">
        <v>180.85</v>
      </c>
      <c r="AH253" s="175">
        <v>189.39</v>
      </c>
      <c r="AI253" s="175">
        <v>196</v>
      </c>
      <c r="AJ253" s="175">
        <v>202.27</v>
      </c>
    </row>
    <row r="254" spans="1:36" x14ac:dyDescent="0.2">
      <c r="A254" s="38" t="s">
        <v>886</v>
      </c>
      <c r="B254" s="16" t="s">
        <v>1041</v>
      </c>
      <c r="C254" s="16"/>
      <c r="D254" s="3" t="s">
        <v>1042</v>
      </c>
      <c r="E254" s="38" t="s">
        <v>1089</v>
      </c>
      <c r="F254" s="3" t="s">
        <v>1076</v>
      </c>
      <c r="G254" s="3"/>
      <c r="H254" s="1">
        <v>111.38</v>
      </c>
      <c r="I254" s="1">
        <v>108</v>
      </c>
      <c r="J254" s="1">
        <v>127.13</v>
      </c>
      <c r="K254" s="1" t="s">
        <v>886</v>
      </c>
      <c r="L254" s="173" t="s">
        <v>886</v>
      </c>
      <c r="M254" s="173" t="s">
        <v>886</v>
      </c>
      <c r="N254" s="173" t="s">
        <v>886</v>
      </c>
      <c r="O254" s="173" t="s">
        <v>886</v>
      </c>
      <c r="P254" s="173" t="s">
        <v>886</v>
      </c>
      <c r="Q254" s="173" t="s">
        <v>886</v>
      </c>
      <c r="R254" s="173" t="s">
        <v>886</v>
      </c>
      <c r="S254" s="173" t="s">
        <v>886</v>
      </c>
      <c r="T254" s="173" t="s">
        <v>886</v>
      </c>
      <c r="U254" s="13" t="s">
        <v>886</v>
      </c>
      <c r="V254" s="13" t="s">
        <v>886</v>
      </c>
      <c r="W254" s="13" t="s">
        <v>886</v>
      </c>
      <c r="X254" s="13" t="s">
        <v>886</v>
      </c>
      <c r="Y254" s="13" t="s">
        <v>886</v>
      </c>
      <c r="Z254" s="13" t="s">
        <v>886</v>
      </c>
      <c r="AA254" s="13" t="s">
        <v>886</v>
      </c>
      <c r="AB254" s="13" t="s">
        <v>886</v>
      </c>
      <c r="AC254" s="13" t="s">
        <v>886</v>
      </c>
      <c r="AD254" s="13" t="s">
        <v>886</v>
      </c>
      <c r="AE254" s="13" t="s">
        <v>886</v>
      </c>
      <c r="AF254" s="175" t="s">
        <v>886</v>
      </c>
      <c r="AG254" s="175" t="s">
        <v>886</v>
      </c>
      <c r="AH254" s="175" t="s">
        <v>886</v>
      </c>
      <c r="AI254" s="175" t="s">
        <v>886</v>
      </c>
      <c r="AJ254" s="175" t="s">
        <v>886</v>
      </c>
    </row>
    <row r="255" spans="1:36" x14ac:dyDescent="0.2">
      <c r="A255" s="38" t="s">
        <v>1451</v>
      </c>
      <c r="B255" s="11" t="s">
        <v>377</v>
      </c>
      <c r="C255" s="11"/>
      <c r="D255" s="3" t="s">
        <v>378</v>
      </c>
      <c r="E255" s="38" t="s">
        <v>1088</v>
      </c>
      <c r="F255" s="3" t="s">
        <v>1082</v>
      </c>
      <c r="G255" s="3"/>
      <c r="H255" s="173" t="s">
        <v>886</v>
      </c>
      <c r="I255" s="173" t="s">
        <v>886</v>
      </c>
      <c r="J255" s="173" t="s">
        <v>886</v>
      </c>
      <c r="K255" s="1">
        <v>609.57000000000005</v>
      </c>
      <c r="L255" s="173">
        <v>630.54</v>
      </c>
      <c r="M255" s="173">
        <v>704.32</v>
      </c>
      <c r="N255" s="173">
        <v>739.33</v>
      </c>
      <c r="O255" s="173">
        <v>733.84</v>
      </c>
      <c r="P255" s="173">
        <v>806.55</v>
      </c>
      <c r="Q255" s="173">
        <v>842.84</v>
      </c>
      <c r="R255" s="173">
        <v>922.91</v>
      </c>
      <c r="S255" s="173">
        <v>902.45</v>
      </c>
      <c r="T255" s="173">
        <v>943.06</v>
      </c>
      <c r="U255" s="13">
        <v>986.25</v>
      </c>
      <c r="V255" s="13">
        <v>1023.73</v>
      </c>
      <c r="W255" s="13">
        <v>1062.6300000000001</v>
      </c>
      <c r="X255" s="13">
        <v>1096.6300000000001</v>
      </c>
      <c r="Y255" s="13">
        <v>1096.6300000000001</v>
      </c>
      <c r="Z255" s="13">
        <v>1096.6300000000001</v>
      </c>
      <c r="AA255" s="13">
        <v>1096.6300000000001</v>
      </c>
      <c r="AB255" s="13">
        <v>1118.01</v>
      </c>
      <c r="AC255" s="13">
        <v>1139.81</v>
      </c>
      <c r="AD255" s="13">
        <v>1162.02</v>
      </c>
      <c r="AE255" s="175">
        <v>1207.9000000000001</v>
      </c>
      <c r="AF255" s="175">
        <v>1268.17</v>
      </c>
      <c r="AG255" s="175">
        <v>1331.45</v>
      </c>
      <c r="AH255" s="175">
        <v>1371.26</v>
      </c>
      <c r="AI255" s="175">
        <v>1425.97</v>
      </c>
      <c r="AJ255" s="175">
        <v>1497.13</v>
      </c>
    </row>
    <row r="256" spans="1:36" x14ac:dyDescent="0.2">
      <c r="A256" s="38" t="s">
        <v>1452</v>
      </c>
      <c r="B256" s="11" t="s">
        <v>379</v>
      </c>
      <c r="C256" s="11"/>
      <c r="D256" s="3" t="s">
        <v>380</v>
      </c>
      <c r="E256" s="38" t="s">
        <v>1088</v>
      </c>
      <c r="F256" s="3" t="s">
        <v>1080</v>
      </c>
      <c r="G256" s="3"/>
      <c r="H256" s="1">
        <v>376.88</v>
      </c>
      <c r="I256" s="1">
        <v>385.88</v>
      </c>
      <c r="J256" s="1">
        <v>502.88</v>
      </c>
      <c r="K256" s="1">
        <v>526.01</v>
      </c>
      <c r="L256" s="173">
        <v>559.04999999999995</v>
      </c>
      <c r="M256" s="173">
        <v>608.41</v>
      </c>
      <c r="N256" s="173">
        <v>688.95</v>
      </c>
      <c r="O256" s="173">
        <v>740.59</v>
      </c>
      <c r="P256" s="173">
        <v>796.16</v>
      </c>
      <c r="Q256" s="173">
        <v>886.06</v>
      </c>
      <c r="R256" s="173">
        <v>997.72</v>
      </c>
      <c r="S256" s="173">
        <v>1067.3599999999999</v>
      </c>
      <c r="T256" s="173">
        <v>1120.72</v>
      </c>
      <c r="U256" s="13">
        <v>1160.76</v>
      </c>
      <c r="V256" s="13">
        <v>1218.6300000000001</v>
      </c>
      <c r="W256" s="13">
        <v>1270.26</v>
      </c>
      <c r="X256" s="13">
        <v>1320.96</v>
      </c>
      <c r="Y256" s="13">
        <v>1352.72</v>
      </c>
      <c r="Z256" s="13">
        <v>1352.72</v>
      </c>
      <c r="AA256" s="13">
        <v>1352.72</v>
      </c>
      <c r="AB256" s="13">
        <v>1379.65</v>
      </c>
      <c r="AC256" s="13">
        <v>1379.65</v>
      </c>
      <c r="AD256" s="13">
        <v>1379.65</v>
      </c>
      <c r="AE256" s="175">
        <v>1407.24</v>
      </c>
      <c r="AF256" s="175">
        <v>1477.46</v>
      </c>
      <c r="AG256" s="175">
        <v>1477.46</v>
      </c>
      <c r="AH256" s="175">
        <v>1551.19</v>
      </c>
      <c r="AI256" s="175">
        <v>1613.08</v>
      </c>
      <c r="AJ256" s="175">
        <v>1693.57</v>
      </c>
    </row>
    <row r="257" spans="1:36" x14ac:dyDescent="0.2">
      <c r="A257" s="38" t="s">
        <v>886</v>
      </c>
      <c r="B257" s="5" t="s">
        <v>927</v>
      </c>
      <c r="C257" s="5"/>
      <c r="D257" s="3" t="s">
        <v>871</v>
      </c>
      <c r="E257" s="38" t="s">
        <v>1089</v>
      </c>
      <c r="F257" s="3" t="s">
        <v>1076</v>
      </c>
      <c r="G257" s="3"/>
      <c r="H257" s="1">
        <v>74.25</v>
      </c>
      <c r="I257" s="1">
        <v>69.75</v>
      </c>
      <c r="J257" s="1">
        <v>79.88</v>
      </c>
      <c r="K257" s="1" t="s">
        <v>886</v>
      </c>
      <c r="L257" s="173" t="s">
        <v>886</v>
      </c>
      <c r="M257" s="173" t="s">
        <v>886</v>
      </c>
      <c r="N257" s="173" t="s">
        <v>886</v>
      </c>
      <c r="O257" s="173" t="s">
        <v>886</v>
      </c>
      <c r="P257" s="173" t="s">
        <v>886</v>
      </c>
      <c r="Q257" s="173" t="s">
        <v>886</v>
      </c>
      <c r="R257" s="173" t="s">
        <v>886</v>
      </c>
      <c r="S257" s="173" t="s">
        <v>886</v>
      </c>
      <c r="T257" s="173" t="s">
        <v>886</v>
      </c>
      <c r="U257" s="13" t="s">
        <v>886</v>
      </c>
      <c r="V257" s="13" t="s">
        <v>886</v>
      </c>
      <c r="W257" s="13" t="s">
        <v>886</v>
      </c>
      <c r="X257" s="13" t="s">
        <v>886</v>
      </c>
      <c r="Y257" s="13" t="s">
        <v>886</v>
      </c>
      <c r="Z257" s="13" t="s">
        <v>886</v>
      </c>
      <c r="AA257" s="13" t="s">
        <v>886</v>
      </c>
      <c r="AB257" s="13" t="s">
        <v>886</v>
      </c>
      <c r="AC257" s="13" t="s">
        <v>886</v>
      </c>
      <c r="AD257" s="13" t="s">
        <v>886</v>
      </c>
      <c r="AE257" s="13" t="s">
        <v>886</v>
      </c>
      <c r="AF257" s="175" t="s">
        <v>886</v>
      </c>
      <c r="AG257" s="175" t="s">
        <v>886</v>
      </c>
      <c r="AH257" s="175" t="s">
        <v>886</v>
      </c>
      <c r="AI257" s="175" t="s">
        <v>886</v>
      </c>
      <c r="AJ257" s="175" t="s">
        <v>886</v>
      </c>
    </row>
    <row r="258" spans="1:36" x14ac:dyDescent="0.2">
      <c r="A258" s="38" t="s">
        <v>1453</v>
      </c>
      <c r="B258" s="11" t="s">
        <v>381</v>
      </c>
      <c r="C258" s="11"/>
      <c r="D258" s="3" t="s">
        <v>382</v>
      </c>
      <c r="E258" s="38" t="s">
        <v>1088</v>
      </c>
      <c r="F258" s="3" t="s">
        <v>1081</v>
      </c>
      <c r="G258" s="3"/>
      <c r="H258" s="1">
        <v>564.75</v>
      </c>
      <c r="I258" s="1">
        <v>650.25</v>
      </c>
      <c r="J258" s="1">
        <v>663.75</v>
      </c>
      <c r="K258" s="1">
        <v>695.16</v>
      </c>
      <c r="L258" s="173">
        <v>725.69</v>
      </c>
      <c r="M258" s="173">
        <v>769.4</v>
      </c>
      <c r="N258" s="173">
        <v>791.06</v>
      </c>
      <c r="O258" s="173">
        <v>826.07</v>
      </c>
      <c r="P258" s="173">
        <v>859.93</v>
      </c>
      <c r="Q258" s="173">
        <v>900.63</v>
      </c>
      <c r="R258" s="173">
        <v>961.29</v>
      </c>
      <c r="S258" s="173">
        <v>990.23</v>
      </c>
      <c r="T258" s="173">
        <v>1039.29</v>
      </c>
      <c r="U258" s="13">
        <v>1091.32</v>
      </c>
      <c r="V258" s="13">
        <v>1123.83</v>
      </c>
      <c r="W258" s="13">
        <v>1157.9100000000001</v>
      </c>
      <c r="X258" s="13">
        <v>1198.18</v>
      </c>
      <c r="Y258" s="13">
        <v>1222.0899999999999</v>
      </c>
      <c r="Z258" s="13">
        <v>1222.0899999999999</v>
      </c>
      <c r="AA258" s="13">
        <v>1222.1300000000001</v>
      </c>
      <c r="AB258" s="13">
        <v>1246.69</v>
      </c>
      <c r="AC258" s="13">
        <v>1246.95</v>
      </c>
      <c r="AD258" s="13">
        <v>1271.54</v>
      </c>
      <c r="AE258" s="175">
        <v>1322.12</v>
      </c>
      <c r="AF258" s="175">
        <v>1389.3</v>
      </c>
      <c r="AG258" s="175">
        <v>1472.18</v>
      </c>
      <c r="AH258" s="175">
        <v>1516.13</v>
      </c>
      <c r="AI258" s="175">
        <v>1576.49</v>
      </c>
      <c r="AJ258" s="175">
        <v>1654.03</v>
      </c>
    </row>
    <row r="259" spans="1:36" x14ac:dyDescent="0.2">
      <c r="A259" s="38" t="s">
        <v>1454</v>
      </c>
      <c r="B259" s="11" t="s">
        <v>383</v>
      </c>
      <c r="C259" s="11"/>
      <c r="D259" s="3" t="s">
        <v>384</v>
      </c>
      <c r="E259" s="38" t="s">
        <v>1088</v>
      </c>
      <c r="F259" s="3" t="s">
        <v>1081</v>
      </c>
      <c r="G259" s="3"/>
      <c r="H259" s="1">
        <v>613.13</v>
      </c>
      <c r="I259" s="1">
        <v>603</v>
      </c>
      <c r="J259" s="1">
        <v>636.75</v>
      </c>
      <c r="K259" s="1">
        <v>703.27</v>
      </c>
      <c r="L259" s="173">
        <v>762.38</v>
      </c>
      <c r="M259" s="173">
        <v>819.37</v>
      </c>
      <c r="N259" s="173">
        <v>855.1</v>
      </c>
      <c r="O259" s="173">
        <v>888.76</v>
      </c>
      <c r="P259" s="173">
        <v>918.4</v>
      </c>
      <c r="Q259" s="173">
        <v>941.69</v>
      </c>
      <c r="R259" s="173">
        <v>963.31</v>
      </c>
      <c r="S259" s="173">
        <v>988.33</v>
      </c>
      <c r="T259" s="173">
        <v>1027.93</v>
      </c>
      <c r="U259" s="13">
        <v>1069.31</v>
      </c>
      <c r="V259" s="13">
        <v>1111.6099999999999</v>
      </c>
      <c r="W259" s="13">
        <v>1155.9100000000001</v>
      </c>
      <c r="X259" s="13">
        <v>1213.22</v>
      </c>
      <c r="Y259" s="13">
        <v>1273.3699999999999</v>
      </c>
      <c r="Z259" s="13">
        <v>1273.48</v>
      </c>
      <c r="AA259" s="13">
        <v>1274.03</v>
      </c>
      <c r="AB259" s="13">
        <v>1274.98</v>
      </c>
      <c r="AC259" s="13">
        <v>1275.22</v>
      </c>
      <c r="AD259" s="13">
        <v>1275.3599999999999</v>
      </c>
      <c r="AE259" s="175">
        <v>1325.92</v>
      </c>
      <c r="AF259" s="175">
        <v>1392.59</v>
      </c>
      <c r="AG259" s="175">
        <v>1474.18</v>
      </c>
      <c r="AH259" s="175">
        <v>1518.68</v>
      </c>
      <c r="AI259" s="175">
        <v>1580.52</v>
      </c>
      <c r="AJ259" s="175">
        <v>1657.85</v>
      </c>
    </row>
    <row r="260" spans="1:36" x14ac:dyDescent="0.2">
      <c r="A260" s="38" t="s">
        <v>1455</v>
      </c>
      <c r="B260" s="11" t="s">
        <v>385</v>
      </c>
      <c r="C260" s="11"/>
      <c r="D260" s="3" t="s">
        <v>386</v>
      </c>
      <c r="E260" s="38" t="s">
        <v>1088</v>
      </c>
      <c r="F260" s="3" t="s">
        <v>1083</v>
      </c>
      <c r="G260" s="3"/>
      <c r="H260" s="1">
        <v>465.75</v>
      </c>
      <c r="I260" s="1">
        <v>457.88</v>
      </c>
      <c r="J260" s="1">
        <v>581.63</v>
      </c>
      <c r="K260" s="1">
        <v>575.95000000000005</v>
      </c>
      <c r="L260" s="173">
        <v>554.26</v>
      </c>
      <c r="M260" s="173">
        <v>533.39</v>
      </c>
      <c r="N260" s="173">
        <v>521.80999999999995</v>
      </c>
      <c r="O260" s="173">
        <v>516.17999999999995</v>
      </c>
      <c r="P260" s="173">
        <v>590.12</v>
      </c>
      <c r="Q260" s="173">
        <v>636.12</v>
      </c>
      <c r="R260" s="173">
        <v>770.6</v>
      </c>
      <c r="S260" s="173">
        <v>809.12</v>
      </c>
      <c r="T260" s="173">
        <v>841.34</v>
      </c>
      <c r="U260" s="13">
        <v>841.34</v>
      </c>
      <c r="V260" s="13">
        <v>883.35</v>
      </c>
      <c r="W260" s="13">
        <v>925.29</v>
      </c>
      <c r="X260" s="13">
        <v>925.29</v>
      </c>
      <c r="Y260" s="13">
        <v>925.29</v>
      </c>
      <c r="Z260" s="13">
        <v>925.29</v>
      </c>
      <c r="AA260" s="13">
        <v>925.29</v>
      </c>
      <c r="AB260" s="13">
        <v>925.29</v>
      </c>
      <c r="AC260" s="13">
        <v>925.29</v>
      </c>
      <c r="AD260" s="13">
        <v>943.7</v>
      </c>
      <c r="AE260" s="175">
        <v>981.35</v>
      </c>
      <c r="AF260" s="175">
        <v>1030.32</v>
      </c>
      <c r="AG260" s="175">
        <v>1092.04</v>
      </c>
      <c r="AH260" s="175">
        <v>1124.69</v>
      </c>
      <c r="AI260" s="175">
        <v>1169.57</v>
      </c>
      <c r="AJ260" s="175">
        <v>1227.93</v>
      </c>
    </row>
    <row r="261" spans="1:36" x14ac:dyDescent="0.2">
      <c r="A261" s="199" t="s">
        <v>1716</v>
      </c>
      <c r="B261" s="11" t="s">
        <v>387</v>
      </c>
      <c r="C261" s="11"/>
      <c r="D261" s="3" t="s">
        <v>388</v>
      </c>
      <c r="E261" s="38" t="s">
        <v>1088</v>
      </c>
      <c r="F261" s="3" t="s">
        <v>1077</v>
      </c>
      <c r="G261" s="3"/>
      <c r="H261" s="1">
        <v>531</v>
      </c>
      <c r="I261" s="1">
        <v>571.5</v>
      </c>
      <c r="J261" s="1">
        <v>528.75</v>
      </c>
      <c r="K261" s="1">
        <v>557</v>
      </c>
      <c r="L261" s="173">
        <v>588</v>
      </c>
      <c r="M261" s="173">
        <v>673.36</v>
      </c>
      <c r="N261" s="173">
        <v>730.65</v>
      </c>
      <c r="O261" s="173">
        <v>768.35</v>
      </c>
      <c r="P261" s="173">
        <v>795.18</v>
      </c>
      <c r="Q261" s="173">
        <v>856.58</v>
      </c>
      <c r="R261" s="173">
        <v>937.62</v>
      </c>
      <c r="S261" s="173">
        <v>927.11</v>
      </c>
      <c r="T261" s="173">
        <v>950.29</v>
      </c>
      <c r="U261" s="13">
        <v>996.85</v>
      </c>
      <c r="V261" s="13">
        <v>1046.2</v>
      </c>
      <c r="W261" s="13">
        <v>1077.06</v>
      </c>
      <c r="X261" s="13">
        <v>1108.3</v>
      </c>
      <c r="Y261" s="13">
        <v>1108.3</v>
      </c>
      <c r="Z261" s="13">
        <v>1108.3</v>
      </c>
      <c r="AA261" s="13">
        <v>1108.3</v>
      </c>
      <c r="AB261" s="13">
        <v>1086.1300000000001</v>
      </c>
      <c r="AC261" s="13">
        <v>1107.74</v>
      </c>
      <c r="AD261" s="13">
        <v>1129.78</v>
      </c>
      <c r="AE261" s="175">
        <v>1174.8599999999999</v>
      </c>
      <c r="AF261" s="175">
        <v>1221.74</v>
      </c>
      <c r="AG261" s="175">
        <v>1294.92</v>
      </c>
      <c r="AH261" s="175">
        <v>1346.59</v>
      </c>
      <c r="AI261" s="175">
        <v>1400.32</v>
      </c>
      <c r="AJ261" s="175">
        <v>1456.19</v>
      </c>
    </row>
    <row r="262" spans="1:36" x14ac:dyDescent="0.2">
      <c r="A262" s="38" t="s">
        <v>1456</v>
      </c>
      <c r="B262" s="14" t="s">
        <v>975</v>
      </c>
      <c r="C262" s="14"/>
      <c r="D262" s="15" t="s">
        <v>976</v>
      </c>
      <c r="E262" s="38" t="s">
        <v>1088</v>
      </c>
      <c r="F262" s="3" t="s">
        <v>1079</v>
      </c>
      <c r="G262" s="3"/>
      <c r="H262" s="173" t="s">
        <v>886</v>
      </c>
      <c r="I262" s="173" t="s">
        <v>886</v>
      </c>
      <c r="J262" s="173" t="s">
        <v>886</v>
      </c>
      <c r="K262" s="173" t="s">
        <v>886</v>
      </c>
      <c r="L262" s="173" t="s">
        <v>886</v>
      </c>
      <c r="M262" s="173" t="s">
        <v>886</v>
      </c>
      <c r="N262" s="173" t="s">
        <v>886</v>
      </c>
      <c r="O262" s="173" t="s">
        <v>886</v>
      </c>
      <c r="P262" s="173" t="s">
        <v>886</v>
      </c>
      <c r="Q262" s="173" t="s">
        <v>886</v>
      </c>
      <c r="R262" s="173" t="s">
        <v>886</v>
      </c>
      <c r="S262" s="78">
        <v>49.64</v>
      </c>
      <c r="T262" s="6">
        <v>52.1</v>
      </c>
      <c r="U262" s="13">
        <v>54.71</v>
      </c>
      <c r="V262" s="13">
        <v>57.44</v>
      </c>
      <c r="W262" s="13">
        <v>60.16</v>
      </c>
      <c r="X262" s="13">
        <v>62.41</v>
      </c>
      <c r="Y262" s="13">
        <v>63.65</v>
      </c>
      <c r="Z262" s="13">
        <v>63.65</v>
      </c>
      <c r="AA262" s="13">
        <v>63.65</v>
      </c>
      <c r="AB262" s="13">
        <v>63.65</v>
      </c>
      <c r="AC262" s="13">
        <v>63.65</v>
      </c>
      <c r="AD262" s="13">
        <v>64.86</v>
      </c>
      <c r="AE262" s="175">
        <v>65.5</v>
      </c>
      <c r="AF262" s="175">
        <v>65.5</v>
      </c>
      <c r="AG262" s="175">
        <v>67.459999999999994</v>
      </c>
      <c r="AH262" s="175">
        <v>69.48</v>
      </c>
      <c r="AI262" s="175">
        <v>70.86</v>
      </c>
      <c r="AJ262" s="175">
        <v>72.27</v>
      </c>
    </row>
    <row r="263" spans="1:36" x14ac:dyDescent="0.2">
      <c r="A263" s="38" t="s">
        <v>1457</v>
      </c>
      <c r="B263" s="11" t="s">
        <v>1191</v>
      </c>
      <c r="C263" s="11"/>
      <c r="D263" s="3" t="s">
        <v>390</v>
      </c>
      <c r="E263" s="38" t="s">
        <v>1088</v>
      </c>
      <c r="F263" s="3" t="s">
        <v>1174</v>
      </c>
      <c r="G263" s="3"/>
      <c r="H263" s="1" t="s">
        <v>886</v>
      </c>
      <c r="I263" s="1" t="s">
        <v>886</v>
      </c>
      <c r="J263" s="1">
        <v>45</v>
      </c>
      <c r="K263" s="6">
        <v>45.71</v>
      </c>
      <c r="L263" s="173">
        <v>53.25</v>
      </c>
      <c r="M263" s="173">
        <v>53.41</v>
      </c>
      <c r="N263" s="173">
        <v>57.69</v>
      </c>
      <c r="O263" s="173">
        <v>62.6</v>
      </c>
      <c r="P263" s="173">
        <v>67.89</v>
      </c>
      <c r="Q263" s="173">
        <v>73.86</v>
      </c>
      <c r="R263" s="173">
        <v>87.57</v>
      </c>
      <c r="S263" s="173">
        <v>100.7</v>
      </c>
      <c r="T263" s="173">
        <v>107.72</v>
      </c>
      <c r="U263" s="13">
        <v>113.09</v>
      </c>
      <c r="V263" s="13">
        <v>125.95</v>
      </c>
      <c r="W263" s="13">
        <v>135.96</v>
      </c>
      <c r="X263" s="13">
        <v>142.08000000000001</v>
      </c>
      <c r="Y263" s="13">
        <v>146.27000000000001</v>
      </c>
      <c r="Z263" s="13">
        <v>146.27000000000001</v>
      </c>
      <c r="AA263" s="13">
        <v>149.93</v>
      </c>
      <c r="AB263" s="13">
        <v>152.91999999999999</v>
      </c>
      <c r="AC263" s="13">
        <v>155.96</v>
      </c>
      <c r="AD263" s="13">
        <v>159.06</v>
      </c>
      <c r="AE263" s="175">
        <v>162.22</v>
      </c>
      <c r="AF263" s="175">
        <v>165.45</v>
      </c>
      <c r="AG263" s="175">
        <v>177.45</v>
      </c>
      <c r="AH263" s="175">
        <v>201.45</v>
      </c>
      <c r="AI263" s="175">
        <v>211.45</v>
      </c>
      <c r="AJ263" s="175">
        <v>226.45</v>
      </c>
    </row>
    <row r="264" spans="1:36" x14ac:dyDescent="0.2">
      <c r="A264" s="38" t="s">
        <v>1458</v>
      </c>
      <c r="B264" s="11" t="s">
        <v>391</v>
      </c>
      <c r="C264" s="11"/>
      <c r="D264" s="3" t="s">
        <v>392</v>
      </c>
      <c r="E264" s="38" t="s">
        <v>1088</v>
      </c>
      <c r="F264" s="3" t="s">
        <v>1076</v>
      </c>
      <c r="G264" s="3"/>
      <c r="H264" s="1">
        <v>85.5</v>
      </c>
      <c r="I264" s="1">
        <v>77.63</v>
      </c>
      <c r="J264" s="1">
        <v>73.13</v>
      </c>
      <c r="K264" s="1">
        <v>86.43</v>
      </c>
      <c r="L264" s="173">
        <v>90.25</v>
      </c>
      <c r="M264" s="173">
        <v>95.61</v>
      </c>
      <c r="N264" s="173">
        <v>96.11</v>
      </c>
      <c r="O264" s="173">
        <v>109.44</v>
      </c>
      <c r="P264" s="173">
        <v>115.91</v>
      </c>
      <c r="Q264" s="173">
        <v>133.58000000000001</v>
      </c>
      <c r="R264" s="173">
        <v>141.96</v>
      </c>
      <c r="S264" s="173">
        <v>154.81</v>
      </c>
      <c r="T264" s="173">
        <v>162.35</v>
      </c>
      <c r="U264" s="13">
        <v>169.86</v>
      </c>
      <c r="V264" s="13">
        <v>176.66</v>
      </c>
      <c r="W264" s="13">
        <v>184.77</v>
      </c>
      <c r="X264" s="13">
        <v>197.22</v>
      </c>
      <c r="Y264" s="13">
        <v>204.42</v>
      </c>
      <c r="Z264" s="13">
        <v>204.62</v>
      </c>
      <c r="AA264" s="13">
        <v>204.7</v>
      </c>
      <c r="AB264" s="13">
        <v>209.07</v>
      </c>
      <c r="AC264" s="13">
        <v>213.35</v>
      </c>
      <c r="AD264" s="13">
        <v>217.77</v>
      </c>
      <c r="AE264" s="175">
        <v>222.71</v>
      </c>
      <c r="AF264" s="175">
        <v>228.5</v>
      </c>
      <c r="AG264" s="175">
        <v>235.37</v>
      </c>
      <c r="AH264" s="175">
        <v>242.97</v>
      </c>
      <c r="AI264" s="175">
        <v>248.46</v>
      </c>
      <c r="AJ264" s="175">
        <v>256.58</v>
      </c>
    </row>
    <row r="265" spans="1:36" x14ac:dyDescent="0.2">
      <c r="A265" s="38" t="s">
        <v>886</v>
      </c>
      <c r="B265" s="5" t="s">
        <v>928</v>
      </c>
      <c r="C265" s="5"/>
      <c r="D265" s="174" t="s">
        <v>872</v>
      </c>
      <c r="E265" s="38" t="s">
        <v>1089</v>
      </c>
      <c r="F265" s="3" t="s">
        <v>1076</v>
      </c>
      <c r="G265" s="3"/>
      <c r="H265" s="1">
        <v>169.88</v>
      </c>
      <c r="I265" s="1">
        <v>162</v>
      </c>
      <c r="J265" s="1">
        <v>144</v>
      </c>
      <c r="K265" s="1" t="s">
        <v>886</v>
      </c>
      <c r="L265" s="173" t="s">
        <v>886</v>
      </c>
      <c r="M265" s="173" t="s">
        <v>886</v>
      </c>
      <c r="N265" s="173" t="s">
        <v>886</v>
      </c>
      <c r="O265" s="173" t="s">
        <v>886</v>
      </c>
      <c r="P265" s="173" t="s">
        <v>886</v>
      </c>
      <c r="Q265" s="173" t="s">
        <v>886</v>
      </c>
      <c r="R265" s="173" t="s">
        <v>886</v>
      </c>
      <c r="S265" s="173" t="s">
        <v>886</v>
      </c>
      <c r="T265" s="173" t="s">
        <v>886</v>
      </c>
      <c r="U265" s="13" t="s">
        <v>886</v>
      </c>
      <c r="V265" s="13" t="s">
        <v>886</v>
      </c>
      <c r="W265" s="13" t="s">
        <v>886</v>
      </c>
      <c r="X265" s="13" t="s">
        <v>886</v>
      </c>
      <c r="Y265" s="13" t="s">
        <v>886</v>
      </c>
      <c r="Z265" s="13" t="s">
        <v>886</v>
      </c>
      <c r="AA265" s="13" t="s">
        <v>886</v>
      </c>
      <c r="AB265" s="13" t="s">
        <v>886</v>
      </c>
      <c r="AC265" s="13" t="s">
        <v>886</v>
      </c>
      <c r="AD265" s="13" t="s">
        <v>886</v>
      </c>
      <c r="AE265" s="13" t="s">
        <v>886</v>
      </c>
      <c r="AF265" s="175" t="s">
        <v>886</v>
      </c>
      <c r="AG265" s="175" t="s">
        <v>886</v>
      </c>
      <c r="AH265" s="175" t="s">
        <v>886</v>
      </c>
      <c r="AI265" s="175" t="s">
        <v>886</v>
      </c>
      <c r="AJ265" s="175" t="s">
        <v>886</v>
      </c>
    </row>
    <row r="266" spans="1:36" x14ac:dyDescent="0.2">
      <c r="A266" s="38" t="s">
        <v>1459</v>
      </c>
      <c r="B266" s="11" t="s">
        <v>393</v>
      </c>
      <c r="C266" s="11"/>
      <c r="D266" s="3" t="s">
        <v>394</v>
      </c>
      <c r="E266" s="38" t="s">
        <v>1088</v>
      </c>
      <c r="F266" s="3" t="s">
        <v>1081</v>
      </c>
      <c r="G266" s="3"/>
      <c r="H266" s="1">
        <v>537.75</v>
      </c>
      <c r="I266" s="1">
        <v>536.63</v>
      </c>
      <c r="J266" s="1">
        <v>549</v>
      </c>
      <c r="K266" s="1">
        <v>571.62</v>
      </c>
      <c r="L266" s="173">
        <v>599.86</v>
      </c>
      <c r="M266" s="173">
        <v>658.97</v>
      </c>
      <c r="N266" s="173">
        <v>689.35</v>
      </c>
      <c r="O266" s="173">
        <v>720.98</v>
      </c>
      <c r="P266" s="173">
        <v>756.64</v>
      </c>
      <c r="Q266" s="173">
        <v>794.2</v>
      </c>
      <c r="R266" s="173">
        <v>857.44</v>
      </c>
      <c r="S266" s="173">
        <v>896.71</v>
      </c>
      <c r="T266" s="173">
        <v>934.88</v>
      </c>
      <c r="U266" s="13">
        <v>977.36</v>
      </c>
      <c r="V266" s="13">
        <v>1021.69</v>
      </c>
      <c r="W266" s="13">
        <v>1070.18</v>
      </c>
      <c r="X266" s="13">
        <v>1101.5899999999999</v>
      </c>
      <c r="Y266" s="13">
        <v>1129.53</v>
      </c>
      <c r="Z266" s="13">
        <v>1129.56</v>
      </c>
      <c r="AA266" s="13">
        <v>1129.46</v>
      </c>
      <c r="AB266" s="13">
        <v>1130.79</v>
      </c>
      <c r="AC266" s="13">
        <v>1152.92</v>
      </c>
      <c r="AD266" s="13">
        <v>1175.99</v>
      </c>
      <c r="AE266" s="175">
        <v>1223.1400000000001</v>
      </c>
      <c r="AF266" s="175">
        <v>1284.48</v>
      </c>
      <c r="AG266" s="175">
        <v>1348.43</v>
      </c>
      <c r="AH266" s="175">
        <v>1402.09</v>
      </c>
      <c r="AI266" s="175">
        <v>1457.99</v>
      </c>
      <c r="AJ266" s="175">
        <v>1530.31</v>
      </c>
    </row>
    <row r="267" spans="1:36" x14ac:dyDescent="0.2">
      <c r="A267" s="38" t="s">
        <v>886</v>
      </c>
      <c r="B267" s="16" t="s">
        <v>1025</v>
      </c>
      <c r="C267" s="16"/>
      <c r="D267" s="16" t="s">
        <v>992</v>
      </c>
      <c r="E267" s="38" t="s">
        <v>1089</v>
      </c>
      <c r="F267" s="3" t="s">
        <v>1076</v>
      </c>
      <c r="G267" s="3"/>
      <c r="H267" s="1">
        <v>223.88</v>
      </c>
      <c r="I267" s="1">
        <v>183.38</v>
      </c>
      <c r="J267" s="1">
        <v>141.75</v>
      </c>
      <c r="K267" s="1">
        <v>158</v>
      </c>
      <c r="L267" s="173" t="s">
        <v>886</v>
      </c>
      <c r="M267" s="173" t="s">
        <v>886</v>
      </c>
      <c r="N267" s="173" t="s">
        <v>886</v>
      </c>
      <c r="O267" s="173" t="s">
        <v>886</v>
      </c>
      <c r="P267" s="173" t="s">
        <v>886</v>
      </c>
      <c r="Q267" s="173" t="s">
        <v>886</v>
      </c>
      <c r="R267" s="173" t="s">
        <v>886</v>
      </c>
      <c r="S267" s="173" t="s">
        <v>886</v>
      </c>
      <c r="T267" s="173" t="s">
        <v>886</v>
      </c>
      <c r="U267" s="13" t="s">
        <v>886</v>
      </c>
      <c r="V267" s="13" t="s">
        <v>886</v>
      </c>
      <c r="W267" s="13" t="s">
        <v>886</v>
      </c>
      <c r="X267" s="13" t="s">
        <v>886</v>
      </c>
      <c r="Y267" s="13" t="s">
        <v>886</v>
      </c>
      <c r="Z267" s="13" t="s">
        <v>886</v>
      </c>
      <c r="AA267" s="13" t="s">
        <v>886</v>
      </c>
      <c r="AB267" s="13" t="s">
        <v>886</v>
      </c>
      <c r="AC267" s="13" t="s">
        <v>886</v>
      </c>
      <c r="AD267" s="13" t="s">
        <v>886</v>
      </c>
      <c r="AE267" s="13" t="s">
        <v>886</v>
      </c>
      <c r="AF267" s="175" t="s">
        <v>886</v>
      </c>
      <c r="AG267" s="175" t="s">
        <v>886</v>
      </c>
      <c r="AH267" s="175" t="s">
        <v>886</v>
      </c>
      <c r="AI267" s="175" t="s">
        <v>886</v>
      </c>
      <c r="AJ267" s="175" t="s">
        <v>886</v>
      </c>
    </row>
    <row r="268" spans="1:36" x14ac:dyDescent="0.2">
      <c r="A268" s="38" t="s">
        <v>1460</v>
      </c>
      <c r="B268" s="11" t="s">
        <v>395</v>
      </c>
      <c r="C268" s="11"/>
      <c r="D268" s="3" t="s">
        <v>396</v>
      </c>
      <c r="E268" s="38" t="s">
        <v>1088</v>
      </c>
      <c r="F268" s="3" t="s">
        <v>1082</v>
      </c>
      <c r="G268" s="3"/>
      <c r="H268" s="173" t="s">
        <v>886</v>
      </c>
      <c r="I268" s="173" t="s">
        <v>886</v>
      </c>
      <c r="J268" s="173" t="s">
        <v>886</v>
      </c>
      <c r="K268" s="173" t="s">
        <v>886</v>
      </c>
      <c r="L268" s="173">
        <v>558.16</v>
      </c>
      <c r="M268" s="173">
        <v>703.4</v>
      </c>
      <c r="N268" s="173">
        <v>728.01</v>
      </c>
      <c r="O268" s="173">
        <v>805.68</v>
      </c>
      <c r="P268" s="173">
        <v>845.16</v>
      </c>
      <c r="Q268" s="173">
        <v>889.95</v>
      </c>
      <c r="R268" s="173">
        <v>937.12</v>
      </c>
      <c r="S268" s="173">
        <v>982.75</v>
      </c>
      <c r="T268" s="173">
        <v>1007.32</v>
      </c>
      <c r="U268" s="13">
        <v>1033.9100000000001</v>
      </c>
      <c r="V268" s="13">
        <v>1061.21</v>
      </c>
      <c r="W268" s="13">
        <v>1113.74</v>
      </c>
      <c r="X268" s="13">
        <v>1163.6500000000001</v>
      </c>
      <c r="Y268" s="13">
        <v>1186.22</v>
      </c>
      <c r="Z268" s="13">
        <v>1186.22</v>
      </c>
      <c r="AA268" s="13">
        <v>1227.45</v>
      </c>
      <c r="AB268" s="13">
        <v>1251.6500000000001</v>
      </c>
      <c r="AC268" s="13">
        <v>1276.55</v>
      </c>
      <c r="AD268" s="13">
        <v>1301.95</v>
      </c>
      <c r="AE268" s="175">
        <v>1354.01</v>
      </c>
      <c r="AF268" s="175">
        <v>1421.69</v>
      </c>
      <c r="AG268" s="175">
        <v>1506.98</v>
      </c>
      <c r="AH268" s="175">
        <v>1552.17</v>
      </c>
      <c r="AI268" s="175">
        <v>1614.23</v>
      </c>
      <c r="AJ268" s="175">
        <v>1694.92</v>
      </c>
    </row>
    <row r="269" spans="1:36" x14ac:dyDescent="0.2">
      <c r="A269" s="199" t="s">
        <v>1717</v>
      </c>
      <c r="B269" s="11" t="s">
        <v>397</v>
      </c>
      <c r="C269" s="11"/>
      <c r="D269" s="3" t="s">
        <v>398</v>
      </c>
      <c r="E269" s="38" t="s">
        <v>1088</v>
      </c>
      <c r="F269" s="3" t="s">
        <v>1077</v>
      </c>
      <c r="G269" s="3"/>
      <c r="H269" s="1">
        <v>426.38</v>
      </c>
      <c r="I269" s="1">
        <v>481.5</v>
      </c>
      <c r="J269" s="1">
        <v>465.75</v>
      </c>
      <c r="K269" s="1">
        <v>483</v>
      </c>
      <c r="L269" s="173">
        <v>550.6</v>
      </c>
      <c r="M269" s="173">
        <v>595.09</v>
      </c>
      <c r="N269" s="173">
        <v>628.71</v>
      </c>
      <c r="O269" s="173">
        <v>672.09</v>
      </c>
      <c r="P269" s="173">
        <v>712.01</v>
      </c>
      <c r="Q269" s="173">
        <v>775.38</v>
      </c>
      <c r="R269" s="173">
        <v>847.5</v>
      </c>
      <c r="S269" s="173">
        <v>866.99</v>
      </c>
      <c r="T269" s="173">
        <v>890.4</v>
      </c>
      <c r="U269" s="13">
        <v>930.47</v>
      </c>
      <c r="V269" s="13">
        <v>970.02</v>
      </c>
      <c r="W269" s="13">
        <v>1007.85</v>
      </c>
      <c r="X269" s="13">
        <v>1037.07</v>
      </c>
      <c r="Y269" s="13">
        <v>1063</v>
      </c>
      <c r="Z269" s="13">
        <v>1063</v>
      </c>
      <c r="AA269" s="13">
        <v>1063</v>
      </c>
      <c r="AB269" s="13">
        <v>1063</v>
      </c>
      <c r="AC269" s="13">
        <v>1063</v>
      </c>
      <c r="AD269" s="13">
        <v>1084.1500000000001</v>
      </c>
      <c r="AE269" s="175">
        <v>1127.4000000000001</v>
      </c>
      <c r="AF269" s="175">
        <v>1172.3800000000001</v>
      </c>
      <c r="AG269" s="175">
        <v>1242.5999999999999</v>
      </c>
      <c r="AH269" s="175">
        <v>1292.18</v>
      </c>
      <c r="AI269" s="175">
        <v>1343.73</v>
      </c>
      <c r="AJ269" s="175">
        <v>1410.78</v>
      </c>
    </row>
    <row r="270" spans="1:36" x14ac:dyDescent="0.2">
      <c r="A270" s="38" t="s">
        <v>1461</v>
      </c>
      <c r="B270" s="14" t="s">
        <v>977</v>
      </c>
      <c r="C270" s="14"/>
      <c r="D270" s="15" t="s">
        <v>978</v>
      </c>
      <c r="E270" s="38" t="s">
        <v>1088</v>
      </c>
      <c r="F270" s="3" t="s">
        <v>1079</v>
      </c>
      <c r="G270" s="3"/>
      <c r="H270" s="173" t="s">
        <v>886</v>
      </c>
      <c r="I270" s="173" t="s">
        <v>886</v>
      </c>
      <c r="J270" s="173" t="s">
        <v>886</v>
      </c>
      <c r="K270" s="173" t="s">
        <v>886</v>
      </c>
      <c r="L270" s="173" t="s">
        <v>886</v>
      </c>
      <c r="M270" s="173" t="s">
        <v>886</v>
      </c>
      <c r="N270" s="173" t="s">
        <v>886</v>
      </c>
      <c r="O270" s="173" t="s">
        <v>886</v>
      </c>
      <c r="P270" s="173" t="s">
        <v>886</v>
      </c>
      <c r="Q270" s="173" t="s">
        <v>886</v>
      </c>
      <c r="R270" s="173" t="s">
        <v>886</v>
      </c>
      <c r="S270" s="78">
        <v>41.08</v>
      </c>
      <c r="T270" s="6">
        <v>43.11</v>
      </c>
      <c r="U270" s="13">
        <v>45.23</v>
      </c>
      <c r="V270" s="13">
        <v>47.48</v>
      </c>
      <c r="W270" s="13">
        <v>49.83</v>
      </c>
      <c r="X270" s="13">
        <v>51.82</v>
      </c>
      <c r="Y270" s="13">
        <v>53.38</v>
      </c>
      <c r="Z270" s="13">
        <v>53.38</v>
      </c>
      <c r="AA270" s="13">
        <v>53.38</v>
      </c>
      <c r="AB270" s="13">
        <v>58.38</v>
      </c>
      <c r="AC270" s="13">
        <v>59.25</v>
      </c>
      <c r="AD270" s="13">
        <v>60.43</v>
      </c>
      <c r="AE270" s="175">
        <v>61.62</v>
      </c>
      <c r="AF270" s="175">
        <v>62.84</v>
      </c>
      <c r="AG270" s="175">
        <v>64.709999999999994</v>
      </c>
      <c r="AH270" s="175">
        <v>66.64</v>
      </c>
      <c r="AI270" s="175">
        <v>67.959999999999994</v>
      </c>
      <c r="AJ270" s="175">
        <v>69.290000000000006</v>
      </c>
    </row>
    <row r="271" spans="1:36" x14ac:dyDescent="0.2">
      <c r="A271" s="38" t="s">
        <v>1462</v>
      </c>
      <c r="B271" s="11" t="s">
        <v>1192</v>
      </c>
      <c r="C271" s="11"/>
      <c r="D271" s="3" t="s">
        <v>400</v>
      </c>
      <c r="E271" s="38" t="s">
        <v>1088</v>
      </c>
      <c r="F271" s="3" t="s">
        <v>1174</v>
      </c>
      <c r="G271" s="3"/>
      <c r="H271" s="1" t="s">
        <v>886</v>
      </c>
      <c r="I271" s="1" t="s">
        <v>886</v>
      </c>
      <c r="J271" s="1">
        <v>45</v>
      </c>
      <c r="K271" s="6">
        <v>45.32</v>
      </c>
      <c r="L271" s="173">
        <v>52.26</v>
      </c>
      <c r="M271" s="173">
        <v>61.21</v>
      </c>
      <c r="N271" s="173">
        <v>63.79</v>
      </c>
      <c r="O271" s="173">
        <v>67.8</v>
      </c>
      <c r="P271" s="173">
        <v>75.52</v>
      </c>
      <c r="Q271" s="173">
        <v>95.21</v>
      </c>
      <c r="R271" s="173">
        <v>104.77</v>
      </c>
      <c r="S271" s="173">
        <v>120.11</v>
      </c>
      <c r="T271" s="173">
        <v>126.04</v>
      </c>
      <c r="U271" s="13">
        <v>132.33000000000001</v>
      </c>
      <c r="V271" s="13">
        <v>138.96</v>
      </c>
      <c r="W271" s="13">
        <v>160.4</v>
      </c>
      <c r="X271" s="13">
        <v>165.21</v>
      </c>
      <c r="Y271" s="13">
        <v>169.63</v>
      </c>
      <c r="Z271" s="13">
        <v>169.63</v>
      </c>
      <c r="AA271" s="13">
        <v>173.87</v>
      </c>
      <c r="AB271" s="13">
        <v>173.87</v>
      </c>
      <c r="AC271" s="13">
        <v>176.48</v>
      </c>
      <c r="AD271" s="13">
        <v>180</v>
      </c>
      <c r="AE271" s="175">
        <v>183.58</v>
      </c>
      <c r="AF271" s="175">
        <v>187.23</v>
      </c>
      <c r="AG271" s="175">
        <v>199.23</v>
      </c>
      <c r="AH271" s="175">
        <v>223.23</v>
      </c>
      <c r="AI271" s="175">
        <v>233.23</v>
      </c>
      <c r="AJ271" s="175">
        <v>248.23</v>
      </c>
    </row>
    <row r="272" spans="1:36" x14ac:dyDescent="0.2">
      <c r="A272" s="38" t="s">
        <v>886</v>
      </c>
      <c r="B272" s="5" t="s">
        <v>929</v>
      </c>
      <c r="C272" s="5"/>
      <c r="D272" s="3" t="s">
        <v>873</v>
      </c>
      <c r="E272" s="38" t="s">
        <v>1089</v>
      </c>
      <c r="F272" s="3" t="s">
        <v>1076</v>
      </c>
      <c r="G272" s="3"/>
      <c r="H272" s="1">
        <v>78.75</v>
      </c>
      <c r="I272" s="1">
        <v>87.75</v>
      </c>
      <c r="J272" s="1">
        <v>82.13</v>
      </c>
      <c r="K272" s="6" t="s">
        <v>886</v>
      </c>
      <c r="L272" s="173" t="s">
        <v>886</v>
      </c>
      <c r="M272" s="173" t="s">
        <v>886</v>
      </c>
      <c r="N272" s="173" t="s">
        <v>886</v>
      </c>
      <c r="O272" s="173" t="s">
        <v>886</v>
      </c>
      <c r="P272" s="173" t="s">
        <v>886</v>
      </c>
      <c r="Q272" s="173" t="s">
        <v>886</v>
      </c>
      <c r="R272" s="173" t="s">
        <v>886</v>
      </c>
      <c r="S272" s="173" t="s">
        <v>886</v>
      </c>
      <c r="T272" s="173" t="s">
        <v>886</v>
      </c>
      <c r="U272" s="13" t="s">
        <v>886</v>
      </c>
      <c r="V272" s="13" t="s">
        <v>886</v>
      </c>
      <c r="W272" s="13" t="s">
        <v>886</v>
      </c>
      <c r="X272" s="13" t="s">
        <v>886</v>
      </c>
      <c r="Y272" s="13" t="s">
        <v>886</v>
      </c>
      <c r="Z272" s="13" t="s">
        <v>886</v>
      </c>
      <c r="AA272" s="13" t="s">
        <v>886</v>
      </c>
      <c r="AB272" s="13" t="s">
        <v>886</v>
      </c>
      <c r="AC272" s="13" t="s">
        <v>886</v>
      </c>
      <c r="AD272" s="13" t="s">
        <v>886</v>
      </c>
      <c r="AE272" s="13" t="s">
        <v>886</v>
      </c>
      <c r="AF272" s="175" t="s">
        <v>886</v>
      </c>
      <c r="AG272" s="175" t="s">
        <v>886</v>
      </c>
      <c r="AH272" s="175" t="s">
        <v>886</v>
      </c>
      <c r="AI272" s="175" t="s">
        <v>886</v>
      </c>
      <c r="AJ272" s="175" t="s">
        <v>886</v>
      </c>
    </row>
    <row r="273" spans="1:36" x14ac:dyDescent="0.2">
      <c r="A273" s="38" t="s">
        <v>1463</v>
      </c>
      <c r="B273" s="11" t="s">
        <v>401</v>
      </c>
      <c r="C273" s="11"/>
      <c r="D273" s="3" t="s">
        <v>402</v>
      </c>
      <c r="E273" s="38" t="s">
        <v>1088</v>
      </c>
      <c r="F273" s="3" t="s">
        <v>1076</v>
      </c>
      <c r="G273" s="3"/>
      <c r="H273" s="1">
        <v>100.13</v>
      </c>
      <c r="I273" s="1">
        <v>88.88</v>
      </c>
      <c r="J273" s="1">
        <v>84.38</v>
      </c>
      <c r="K273" s="1">
        <v>102.92</v>
      </c>
      <c r="L273" s="173">
        <v>106.68</v>
      </c>
      <c r="M273" s="173">
        <v>128.44999999999999</v>
      </c>
      <c r="N273" s="173">
        <v>136.33000000000001</v>
      </c>
      <c r="O273" s="173">
        <v>148.15</v>
      </c>
      <c r="P273" s="173">
        <v>155.65</v>
      </c>
      <c r="Q273" s="173">
        <v>172.82</v>
      </c>
      <c r="R273" s="173">
        <v>189.12</v>
      </c>
      <c r="S273" s="173">
        <v>202.8</v>
      </c>
      <c r="T273" s="173">
        <v>213.62</v>
      </c>
      <c r="U273" s="13">
        <v>224.69</v>
      </c>
      <c r="V273" s="13">
        <v>235.35</v>
      </c>
      <c r="W273" s="13">
        <v>246.34</v>
      </c>
      <c r="X273" s="13">
        <v>255.59</v>
      </c>
      <c r="Y273" s="13">
        <v>264.26</v>
      </c>
      <c r="Z273" s="13">
        <v>264.29000000000002</v>
      </c>
      <c r="AA273" s="13">
        <v>266.3</v>
      </c>
      <c r="AB273" s="13">
        <v>266.64</v>
      </c>
      <c r="AC273" s="13">
        <v>270.5</v>
      </c>
      <c r="AD273" s="13">
        <v>269.2</v>
      </c>
      <c r="AE273" s="175">
        <v>276.39999999999998</v>
      </c>
      <c r="AF273" s="175">
        <v>285.23</v>
      </c>
      <c r="AG273" s="175">
        <v>294.23</v>
      </c>
      <c r="AH273" s="175">
        <v>305.95999999999998</v>
      </c>
      <c r="AI273" s="175">
        <v>323.58</v>
      </c>
      <c r="AJ273" s="175">
        <v>332.84</v>
      </c>
    </row>
    <row r="274" spans="1:36" x14ac:dyDescent="0.2">
      <c r="A274" s="38" t="s">
        <v>1464</v>
      </c>
      <c r="B274" s="11" t="s">
        <v>403</v>
      </c>
      <c r="C274" s="11"/>
      <c r="D274" s="3" t="s">
        <v>404</v>
      </c>
      <c r="E274" s="38" t="s">
        <v>1088</v>
      </c>
      <c r="F274" s="3" t="s">
        <v>1083</v>
      </c>
      <c r="G274" s="3"/>
      <c r="H274" s="1">
        <v>352.13</v>
      </c>
      <c r="I274" s="1">
        <v>387</v>
      </c>
      <c r="J274" s="1">
        <v>509.63</v>
      </c>
      <c r="K274" s="1">
        <v>540.4</v>
      </c>
      <c r="L274" s="173">
        <v>556.97</v>
      </c>
      <c r="M274" s="173">
        <v>569.84</v>
      </c>
      <c r="N274" s="173">
        <v>607.67999999999995</v>
      </c>
      <c r="O274" s="173">
        <v>658.43</v>
      </c>
      <c r="P274" s="173">
        <v>725.89</v>
      </c>
      <c r="Q274" s="173">
        <v>783.5</v>
      </c>
      <c r="R274" s="173">
        <v>857.15</v>
      </c>
      <c r="S274" s="173">
        <v>899.96</v>
      </c>
      <c r="T274" s="173">
        <v>944.1</v>
      </c>
      <c r="U274" s="13">
        <v>967.7</v>
      </c>
      <c r="V274" s="13">
        <v>991.89</v>
      </c>
      <c r="W274" s="13">
        <v>1016.69</v>
      </c>
      <c r="X274" s="13">
        <v>1042.1099999999999</v>
      </c>
      <c r="Y274" s="13">
        <v>1042.1099999999999</v>
      </c>
      <c r="Z274" s="13">
        <v>1042.1099999999999</v>
      </c>
      <c r="AA274" s="13">
        <v>1042.1099999999999</v>
      </c>
      <c r="AB274" s="13">
        <v>1060.3499999999999</v>
      </c>
      <c r="AC274" s="13">
        <v>1060.3499999999999</v>
      </c>
      <c r="AD274" s="13">
        <v>1060.3499999999999</v>
      </c>
      <c r="AE274" s="175">
        <v>1102.6600000000001</v>
      </c>
      <c r="AF274" s="175">
        <v>1157.68</v>
      </c>
      <c r="AG274" s="175">
        <v>1203.8699999999999</v>
      </c>
      <c r="AH274" s="175">
        <v>1263.94</v>
      </c>
      <c r="AI274" s="175">
        <v>1314.37</v>
      </c>
      <c r="AJ274" s="175">
        <v>1379.96</v>
      </c>
    </row>
    <row r="275" spans="1:36" x14ac:dyDescent="0.2">
      <c r="A275" s="38" t="s">
        <v>1465</v>
      </c>
      <c r="B275" s="11" t="s">
        <v>405</v>
      </c>
      <c r="C275" s="11"/>
      <c r="D275" s="3" t="s">
        <v>406</v>
      </c>
      <c r="E275" s="38" t="s">
        <v>1088</v>
      </c>
      <c r="F275" s="3" t="s">
        <v>1076</v>
      </c>
      <c r="G275" s="3"/>
      <c r="H275" s="1">
        <v>72</v>
      </c>
      <c r="I275" s="1">
        <v>73.13</v>
      </c>
      <c r="J275" s="1">
        <v>73.13</v>
      </c>
      <c r="K275" s="1">
        <v>93.14</v>
      </c>
      <c r="L275" s="173">
        <v>95.98</v>
      </c>
      <c r="M275" s="173">
        <v>105.61</v>
      </c>
      <c r="N275" s="173">
        <v>110.83</v>
      </c>
      <c r="O275" s="173">
        <v>114.44</v>
      </c>
      <c r="P275" s="173">
        <v>122.2</v>
      </c>
      <c r="Q275" s="173">
        <v>129.41</v>
      </c>
      <c r="R275" s="173">
        <v>133.4</v>
      </c>
      <c r="S275" s="173">
        <v>141.68</v>
      </c>
      <c r="T275" s="173">
        <v>147.81</v>
      </c>
      <c r="U275" s="13">
        <v>157.19</v>
      </c>
      <c r="V275" s="13">
        <v>163.5</v>
      </c>
      <c r="W275" s="13">
        <v>169.97</v>
      </c>
      <c r="X275" s="13">
        <v>174.19</v>
      </c>
      <c r="Y275" s="13">
        <v>178.92</v>
      </c>
      <c r="Z275" s="13">
        <v>179.25</v>
      </c>
      <c r="AA275" s="13">
        <v>184.45</v>
      </c>
      <c r="AB275" s="13">
        <v>187.09</v>
      </c>
      <c r="AC275" s="13">
        <v>190.82</v>
      </c>
      <c r="AD275" s="13">
        <v>193.82</v>
      </c>
      <c r="AE275" s="175">
        <v>202.41</v>
      </c>
      <c r="AF275" s="175">
        <v>209.06</v>
      </c>
      <c r="AG275" s="175">
        <v>216.84</v>
      </c>
      <c r="AH275" s="175">
        <v>224.03</v>
      </c>
      <c r="AI275" s="175">
        <v>231.25</v>
      </c>
      <c r="AJ275" s="175">
        <v>237.64</v>
      </c>
    </row>
    <row r="276" spans="1:36" x14ac:dyDescent="0.2">
      <c r="A276" s="38" t="s">
        <v>1466</v>
      </c>
      <c r="B276" s="11" t="s">
        <v>407</v>
      </c>
      <c r="C276" s="11"/>
      <c r="D276" s="3" t="s">
        <v>408</v>
      </c>
      <c r="E276" s="38" t="s">
        <v>1088</v>
      </c>
      <c r="F276" s="3" t="s">
        <v>1076</v>
      </c>
      <c r="G276" s="3"/>
      <c r="H276" s="1">
        <v>75.38</v>
      </c>
      <c r="I276" s="1">
        <v>81</v>
      </c>
      <c r="J276" s="1">
        <v>85.5</v>
      </c>
      <c r="K276" s="1">
        <v>88.62</v>
      </c>
      <c r="L276" s="173">
        <v>94.62</v>
      </c>
      <c r="M276" s="173">
        <v>113.43</v>
      </c>
      <c r="N276" s="173">
        <v>118.53</v>
      </c>
      <c r="O276" s="173">
        <v>130.32</v>
      </c>
      <c r="P276" s="173">
        <v>138.78</v>
      </c>
      <c r="Q276" s="173">
        <v>155.43</v>
      </c>
      <c r="R276" s="173">
        <v>170.82</v>
      </c>
      <c r="S276" s="173">
        <v>183.6</v>
      </c>
      <c r="T276" s="173">
        <v>192.69</v>
      </c>
      <c r="U276" s="13">
        <v>202.23</v>
      </c>
      <c r="V276" s="13">
        <v>212.22</v>
      </c>
      <c r="W276" s="13">
        <v>221.76</v>
      </c>
      <c r="X276" s="13">
        <v>230.49</v>
      </c>
      <c r="Y276" s="13">
        <v>236.25</v>
      </c>
      <c r="Z276" s="13">
        <v>236.25</v>
      </c>
      <c r="AA276" s="13">
        <v>236.25</v>
      </c>
      <c r="AB276" s="13">
        <v>240.75</v>
      </c>
      <c r="AC276" s="13">
        <v>245.07</v>
      </c>
      <c r="AD276" s="13">
        <v>249.75</v>
      </c>
      <c r="AE276" s="175">
        <v>254.52</v>
      </c>
      <c r="AF276" s="175">
        <v>259.38</v>
      </c>
      <c r="AG276" s="175">
        <v>267.02999999999997</v>
      </c>
      <c r="AH276" s="175">
        <v>274.86</v>
      </c>
      <c r="AI276" s="175">
        <v>280.08</v>
      </c>
      <c r="AJ276" s="175">
        <v>285.39</v>
      </c>
    </row>
    <row r="277" spans="1:36" x14ac:dyDescent="0.2">
      <c r="A277" s="199" t="s">
        <v>1718</v>
      </c>
      <c r="B277" s="11" t="s">
        <v>409</v>
      </c>
      <c r="C277" s="11"/>
      <c r="D277" s="3" t="s">
        <v>410</v>
      </c>
      <c r="E277" s="38" t="s">
        <v>1088</v>
      </c>
      <c r="F277" s="3" t="s">
        <v>1077</v>
      </c>
      <c r="G277" s="3"/>
      <c r="H277" s="1">
        <v>450</v>
      </c>
      <c r="I277" s="1">
        <v>483.75</v>
      </c>
      <c r="J277" s="1">
        <v>450</v>
      </c>
      <c r="K277" s="1">
        <v>469.59</v>
      </c>
      <c r="L277" s="173">
        <v>492.36</v>
      </c>
      <c r="M277" s="173">
        <v>557.88</v>
      </c>
      <c r="N277" s="173">
        <v>600.15</v>
      </c>
      <c r="O277" s="173">
        <v>635.04</v>
      </c>
      <c r="P277" s="173">
        <v>672.39</v>
      </c>
      <c r="Q277" s="173">
        <v>738.99</v>
      </c>
      <c r="R277" s="173">
        <v>810</v>
      </c>
      <c r="S277" s="173">
        <v>857.79</v>
      </c>
      <c r="T277" s="173">
        <v>899.82</v>
      </c>
      <c r="U277" s="13">
        <v>944.73</v>
      </c>
      <c r="V277" s="13">
        <v>987.21</v>
      </c>
      <c r="W277" s="13">
        <v>1021.77</v>
      </c>
      <c r="X277" s="13">
        <v>1039.68</v>
      </c>
      <c r="Y277" s="13">
        <v>1065.69</v>
      </c>
      <c r="Z277" s="13">
        <v>1065.69</v>
      </c>
      <c r="AA277" s="13">
        <v>1065.69</v>
      </c>
      <c r="AB277" s="13">
        <v>1065.69</v>
      </c>
      <c r="AC277" s="13">
        <v>1065.69</v>
      </c>
      <c r="AD277" s="13">
        <v>1085.94</v>
      </c>
      <c r="AE277" s="175">
        <v>1128.83</v>
      </c>
      <c r="AF277" s="175">
        <v>1173.42</v>
      </c>
      <c r="AG277" s="175">
        <v>1231.47</v>
      </c>
      <c r="AH277" s="175">
        <v>1292.4000000000001</v>
      </c>
      <c r="AI277" s="175">
        <v>1337.58</v>
      </c>
      <c r="AJ277" s="175">
        <v>1364.16</v>
      </c>
    </row>
    <row r="278" spans="1:36" x14ac:dyDescent="0.2">
      <c r="A278" s="38" t="s">
        <v>1467</v>
      </c>
      <c r="B278" s="11" t="s">
        <v>1193</v>
      </c>
      <c r="C278" s="11"/>
      <c r="D278" s="3" t="s">
        <v>412</v>
      </c>
      <c r="E278" s="38" t="s">
        <v>1088</v>
      </c>
      <c r="F278" s="3" t="s">
        <v>1174</v>
      </c>
      <c r="G278" s="3"/>
      <c r="H278" s="1" t="s">
        <v>886</v>
      </c>
      <c r="I278" s="1" t="s">
        <v>886</v>
      </c>
      <c r="J278" s="1">
        <v>61.88</v>
      </c>
      <c r="K278" s="6">
        <v>66.959999999999994</v>
      </c>
      <c r="L278" s="173">
        <v>69.03</v>
      </c>
      <c r="M278" s="173">
        <v>78.930000000000007</v>
      </c>
      <c r="N278" s="173">
        <v>81.99</v>
      </c>
      <c r="O278" s="173">
        <v>86.49</v>
      </c>
      <c r="P278" s="173">
        <v>90.36</v>
      </c>
      <c r="Q278" s="173">
        <v>94.86</v>
      </c>
      <c r="R278" s="173">
        <v>104.4</v>
      </c>
      <c r="S278" s="173">
        <v>112.23</v>
      </c>
      <c r="T278" s="173">
        <v>119.43</v>
      </c>
      <c r="U278" s="13">
        <v>125.37</v>
      </c>
      <c r="V278" s="13">
        <v>131.58000000000001</v>
      </c>
      <c r="W278" s="13">
        <v>165.78</v>
      </c>
      <c r="X278" s="13">
        <v>174.06</v>
      </c>
      <c r="Y278" s="13">
        <v>179.28</v>
      </c>
      <c r="Z278" s="13">
        <v>179.28</v>
      </c>
      <c r="AA278" s="13">
        <v>186.39</v>
      </c>
      <c r="AB278" s="13">
        <v>190.08</v>
      </c>
      <c r="AC278" s="13">
        <v>193.86</v>
      </c>
      <c r="AD278" s="13">
        <v>197.64</v>
      </c>
      <c r="AE278" s="175">
        <v>201.51</v>
      </c>
      <c r="AF278" s="175">
        <v>205.47</v>
      </c>
      <c r="AG278" s="175">
        <v>217.44</v>
      </c>
      <c r="AH278" s="175">
        <v>241.38</v>
      </c>
      <c r="AI278" s="175">
        <v>251.37</v>
      </c>
      <c r="AJ278" s="175">
        <v>266.31</v>
      </c>
    </row>
    <row r="279" spans="1:36" x14ac:dyDescent="0.2">
      <c r="A279" s="38" t="s">
        <v>1468</v>
      </c>
      <c r="B279" s="11" t="s">
        <v>413</v>
      </c>
      <c r="C279" s="11"/>
      <c r="D279" s="3" t="s">
        <v>414</v>
      </c>
      <c r="E279" s="38" t="s">
        <v>1088</v>
      </c>
      <c r="F279" s="3" t="s">
        <v>1081</v>
      </c>
      <c r="G279" s="3"/>
      <c r="H279" s="1">
        <v>666</v>
      </c>
      <c r="I279" s="1">
        <v>798.75</v>
      </c>
      <c r="J279" s="1">
        <v>880.88</v>
      </c>
      <c r="K279" s="1">
        <v>914.73</v>
      </c>
      <c r="L279" s="173">
        <v>1009.4</v>
      </c>
      <c r="M279" s="173">
        <v>1063.56</v>
      </c>
      <c r="N279" s="173">
        <v>1056.27</v>
      </c>
      <c r="O279" s="173">
        <v>1051.83</v>
      </c>
      <c r="P279" s="173">
        <v>1047</v>
      </c>
      <c r="Q279" s="173">
        <v>999.75</v>
      </c>
      <c r="R279" s="173">
        <v>1029.74</v>
      </c>
      <c r="S279" s="173">
        <v>1060.6300000000001</v>
      </c>
      <c r="T279" s="173">
        <v>1112.48</v>
      </c>
      <c r="U279" s="13">
        <v>1151.31</v>
      </c>
      <c r="V279" s="13">
        <v>1193.9100000000001</v>
      </c>
      <c r="W279" s="13">
        <v>1252.4100000000001</v>
      </c>
      <c r="X279" s="13">
        <v>1308.1400000000001</v>
      </c>
      <c r="Y279" s="13">
        <v>1308.1400000000001</v>
      </c>
      <c r="Z279" s="13">
        <v>1308.1400000000001</v>
      </c>
      <c r="AA279" s="13">
        <v>1308.1400000000001</v>
      </c>
      <c r="AB279" s="13">
        <v>1331.03</v>
      </c>
      <c r="AC279" s="13">
        <v>1357.52</v>
      </c>
      <c r="AD279" s="13">
        <v>1384.53</v>
      </c>
      <c r="AE279" s="175">
        <v>1439.77</v>
      </c>
      <c r="AF279" s="175">
        <v>1511.61</v>
      </c>
      <c r="AG279" s="175">
        <v>1602.16</v>
      </c>
      <c r="AH279" s="175">
        <v>1650.06</v>
      </c>
      <c r="AI279" s="175">
        <v>1715.9</v>
      </c>
      <c r="AJ279" s="175">
        <v>1801.52</v>
      </c>
    </row>
    <row r="280" spans="1:36" x14ac:dyDescent="0.2">
      <c r="A280" s="38" t="s">
        <v>1469</v>
      </c>
      <c r="B280" s="126" t="s">
        <v>1232</v>
      </c>
      <c r="C280" s="126"/>
      <c r="D280" s="123" t="s">
        <v>1236</v>
      </c>
      <c r="E280" s="38" t="s">
        <v>1088</v>
      </c>
      <c r="F280" s="123" t="s">
        <v>1235</v>
      </c>
      <c r="G280" s="3"/>
      <c r="H280" s="134" t="s">
        <v>886</v>
      </c>
      <c r="I280" s="1" t="s">
        <v>886</v>
      </c>
      <c r="J280" s="1" t="s">
        <v>886</v>
      </c>
      <c r="K280" s="1" t="s">
        <v>886</v>
      </c>
      <c r="L280" s="173" t="s">
        <v>886</v>
      </c>
      <c r="M280" s="38" t="s">
        <v>886</v>
      </c>
      <c r="N280" s="38" t="s">
        <v>886</v>
      </c>
      <c r="O280" s="38" t="s">
        <v>886</v>
      </c>
      <c r="P280" s="38" t="s">
        <v>886</v>
      </c>
      <c r="Q280" s="38" t="s">
        <v>886</v>
      </c>
      <c r="R280" s="38" t="s">
        <v>886</v>
      </c>
      <c r="S280" s="38" t="s">
        <v>886</v>
      </c>
      <c r="T280" s="38" t="s">
        <v>886</v>
      </c>
      <c r="U280" s="175" t="s">
        <v>886</v>
      </c>
      <c r="V280" s="175" t="s">
        <v>886</v>
      </c>
      <c r="W280" s="175" t="s">
        <v>886</v>
      </c>
      <c r="X280" s="175" t="s">
        <v>886</v>
      </c>
      <c r="Y280" s="175" t="s">
        <v>886</v>
      </c>
      <c r="Z280" s="175" t="s">
        <v>886</v>
      </c>
      <c r="AA280" s="175" t="s">
        <v>886</v>
      </c>
      <c r="AB280" s="175" t="s">
        <v>886</v>
      </c>
      <c r="AC280" s="175" t="s">
        <v>886</v>
      </c>
      <c r="AD280" s="175" t="s">
        <v>886</v>
      </c>
      <c r="AE280" s="175" t="s">
        <v>886</v>
      </c>
      <c r="AF280" s="175" t="s">
        <v>886</v>
      </c>
      <c r="AG280" s="175">
        <v>0</v>
      </c>
      <c r="AH280" s="175">
        <v>19</v>
      </c>
      <c r="AI280" s="175">
        <v>19</v>
      </c>
      <c r="AJ280" s="175">
        <v>19</v>
      </c>
    </row>
    <row r="281" spans="1:36" x14ac:dyDescent="0.2">
      <c r="A281" s="38" t="s">
        <v>886</v>
      </c>
      <c r="B281" s="16" t="s">
        <v>1026</v>
      </c>
      <c r="C281" s="16"/>
      <c r="D281" s="17" t="s">
        <v>990</v>
      </c>
      <c r="E281" s="38" t="s">
        <v>1089</v>
      </c>
      <c r="F281" s="3" t="s">
        <v>1076</v>
      </c>
      <c r="G281" s="3"/>
      <c r="H281" s="1">
        <v>76.5</v>
      </c>
      <c r="I281" s="1">
        <v>90</v>
      </c>
      <c r="J281" s="1">
        <v>94.5</v>
      </c>
      <c r="K281" s="1">
        <v>102</v>
      </c>
      <c r="L281" s="173" t="s">
        <v>886</v>
      </c>
      <c r="M281" s="173" t="s">
        <v>886</v>
      </c>
      <c r="N281" s="173" t="s">
        <v>886</v>
      </c>
      <c r="O281" s="173" t="s">
        <v>886</v>
      </c>
      <c r="P281" s="173" t="s">
        <v>886</v>
      </c>
      <c r="Q281" s="173" t="s">
        <v>886</v>
      </c>
      <c r="R281" s="173" t="s">
        <v>886</v>
      </c>
      <c r="S281" s="173" t="s">
        <v>886</v>
      </c>
      <c r="T281" s="173" t="s">
        <v>886</v>
      </c>
      <c r="U281" s="13" t="s">
        <v>886</v>
      </c>
      <c r="V281" s="13" t="s">
        <v>886</v>
      </c>
      <c r="W281" s="13" t="s">
        <v>886</v>
      </c>
      <c r="X281" s="13" t="s">
        <v>886</v>
      </c>
      <c r="Y281" s="13" t="s">
        <v>886</v>
      </c>
      <c r="Z281" s="13" t="s">
        <v>886</v>
      </c>
      <c r="AA281" s="13" t="s">
        <v>886</v>
      </c>
      <c r="AB281" s="13" t="s">
        <v>886</v>
      </c>
      <c r="AC281" s="13" t="s">
        <v>886</v>
      </c>
      <c r="AD281" s="13" t="s">
        <v>886</v>
      </c>
      <c r="AE281" s="13" t="s">
        <v>886</v>
      </c>
      <c r="AF281" s="175" t="s">
        <v>886</v>
      </c>
      <c r="AG281" s="175" t="s">
        <v>886</v>
      </c>
      <c r="AH281" s="175" t="s">
        <v>886</v>
      </c>
      <c r="AI281" s="175" t="s">
        <v>886</v>
      </c>
      <c r="AJ281" s="175" t="s">
        <v>886</v>
      </c>
    </row>
    <row r="282" spans="1:36" x14ac:dyDescent="0.2">
      <c r="A282" s="38" t="s">
        <v>1470</v>
      </c>
      <c r="B282" s="11" t="s">
        <v>415</v>
      </c>
      <c r="C282" s="11"/>
      <c r="D282" s="3" t="s">
        <v>416</v>
      </c>
      <c r="E282" s="38" t="s">
        <v>1088</v>
      </c>
      <c r="F282" s="3" t="s">
        <v>1082</v>
      </c>
      <c r="G282" s="3"/>
      <c r="H282" s="173" t="s">
        <v>886</v>
      </c>
      <c r="I282" s="173" t="s">
        <v>886</v>
      </c>
      <c r="J282" s="173" t="s">
        <v>886</v>
      </c>
      <c r="K282" s="173" t="s">
        <v>886</v>
      </c>
      <c r="L282" s="173">
        <v>549.76</v>
      </c>
      <c r="M282" s="173">
        <v>598.14</v>
      </c>
      <c r="N282" s="173">
        <v>645.45000000000005</v>
      </c>
      <c r="O282" s="173">
        <v>693.83</v>
      </c>
      <c r="P282" s="173">
        <v>734.88</v>
      </c>
      <c r="Q282" s="173">
        <v>843.27</v>
      </c>
      <c r="R282" s="173">
        <v>896.43</v>
      </c>
      <c r="S282" s="173">
        <v>896.43</v>
      </c>
      <c r="T282" s="173">
        <v>940.71</v>
      </c>
      <c r="U282" s="13">
        <v>987.18</v>
      </c>
      <c r="V282" s="13">
        <v>1034.8800000000001</v>
      </c>
      <c r="W282" s="13">
        <v>1079.17</v>
      </c>
      <c r="X282" s="13">
        <v>1122.1199999999999</v>
      </c>
      <c r="Y282" s="13">
        <v>1143.8900000000001</v>
      </c>
      <c r="Z282" s="13">
        <v>1143.8900000000001</v>
      </c>
      <c r="AA282" s="13">
        <v>1183.24</v>
      </c>
      <c r="AB282" s="13">
        <v>1206.9000000000001</v>
      </c>
      <c r="AC282" s="13">
        <v>1225</v>
      </c>
      <c r="AD282" s="13">
        <v>1243.3800000000001</v>
      </c>
      <c r="AE282" s="175">
        <v>1292.49</v>
      </c>
      <c r="AF282" s="175">
        <v>1355.98</v>
      </c>
      <c r="AG282" s="175">
        <v>1435.3</v>
      </c>
      <c r="AH282" s="175">
        <v>1478.22</v>
      </c>
      <c r="AI282" s="175">
        <v>1537.2</v>
      </c>
      <c r="AJ282" s="175">
        <v>1613.91</v>
      </c>
    </row>
    <row r="283" spans="1:36" x14ac:dyDescent="0.2">
      <c r="A283" s="38" t="s">
        <v>1678</v>
      </c>
      <c r="B283" s="11" t="s">
        <v>417</v>
      </c>
      <c r="C283" s="11"/>
      <c r="D283" s="3" t="s">
        <v>418</v>
      </c>
      <c r="E283" s="38" t="s">
        <v>1089</v>
      </c>
      <c r="F283" s="3" t="s">
        <v>1076</v>
      </c>
      <c r="G283" s="3"/>
      <c r="H283" s="1">
        <v>63</v>
      </c>
      <c r="I283" s="1">
        <v>70.88</v>
      </c>
      <c r="J283" s="1">
        <v>77.63</v>
      </c>
      <c r="K283" s="1">
        <v>84.38</v>
      </c>
      <c r="L283" s="173">
        <v>94.01</v>
      </c>
      <c r="M283" s="173">
        <v>101.12</v>
      </c>
      <c r="N283" s="173">
        <v>104.56</v>
      </c>
      <c r="O283" s="173">
        <v>109.95</v>
      </c>
      <c r="P283" s="173">
        <v>119.87</v>
      </c>
      <c r="Q283" s="173">
        <v>124.45</v>
      </c>
      <c r="R283" s="173">
        <v>136.58000000000001</v>
      </c>
      <c r="S283" s="173">
        <v>147.87</v>
      </c>
      <c r="T283" s="173">
        <v>154.79</v>
      </c>
      <c r="U283" s="13">
        <v>160.74</v>
      </c>
      <c r="V283" s="13">
        <v>165.58</v>
      </c>
      <c r="W283" s="13">
        <v>170.03</v>
      </c>
      <c r="X283" s="13" t="s">
        <v>886</v>
      </c>
      <c r="Y283" s="13" t="s">
        <v>886</v>
      </c>
      <c r="Z283" s="13" t="s">
        <v>886</v>
      </c>
      <c r="AA283" s="13" t="s">
        <v>886</v>
      </c>
      <c r="AB283" s="13" t="s">
        <v>886</v>
      </c>
      <c r="AC283" s="13" t="s">
        <v>886</v>
      </c>
      <c r="AD283" s="13" t="s">
        <v>886</v>
      </c>
      <c r="AE283" s="13" t="s">
        <v>886</v>
      </c>
      <c r="AF283" s="175" t="s">
        <v>886</v>
      </c>
      <c r="AG283" s="175" t="s">
        <v>886</v>
      </c>
      <c r="AH283" s="175" t="s">
        <v>886</v>
      </c>
      <c r="AI283" s="175" t="s">
        <v>886</v>
      </c>
      <c r="AJ283" s="175" t="s">
        <v>886</v>
      </c>
    </row>
    <row r="284" spans="1:36" x14ac:dyDescent="0.2">
      <c r="A284" s="38" t="s">
        <v>1471</v>
      </c>
      <c r="B284" s="11" t="s">
        <v>419</v>
      </c>
      <c r="C284" s="11"/>
      <c r="D284" s="3" t="s">
        <v>420</v>
      </c>
      <c r="E284" s="38" t="s">
        <v>1088</v>
      </c>
      <c r="F284" s="3" t="s">
        <v>1076</v>
      </c>
      <c r="G284" s="3"/>
      <c r="H284" s="1">
        <v>115.88</v>
      </c>
      <c r="I284" s="1">
        <v>114.75</v>
      </c>
      <c r="J284" s="1">
        <v>117</v>
      </c>
      <c r="K284" s="1">
        <v>121.59</v>
      </c>
      <c r="L284" s="173">
        <v>130.71</v>
      </c>
      <c r="M284" s="173">
        <v>136.49</v>
      </c>
      <c r="N284" s="173">
        <v>142.46</v>
      </c>
      <c r="O284" s="173">
        <v>149.32</v>
      </c>
      <c r="P284" s="173">
        <v>156.29</v>
      </c>
      <c r="Q284" s="173">
        <v>168.07</v>
      </c>
      <c r="R284" s="173">
        <v>182.89</v>
      </c>
      <c r="S284" s="173">
        <v>190.77</v>
      </c>
      <c r="T284" s="173">
        <v>200.36</v>
      </c>
      <c r="U284" s="13">
        <v>209.31</v>
      </c>
      <c r="V284" s="13">
        <v>215.35</v>
      </c>
      <c r="W284" s="13">
        <v>222.39</v>
      </c>
      <c r="X284" s="13">
        <v>232.31</v>
      </c>
      <c r="Y284" s="13">
        <v>238.55</v>
      </c>
      <c r="Z284" s="13">
        <v>239.7</v>
      </c>
      <c r="AA284" s="13">
        <v>240.69</v>
      </c>
      <c r="AB284" s="13">
        <v>248.15</v>
      </c>
      <c r="AC284" s="13">
        <v>254.25</v>
      </c>
      <c r="AD284" s="13">
        <v>260.18</v>
      </c>
      <c r="AE284" s="175">
        <v>266.27</v>
      </c>
      <c r="AF284" s="175">
        <v>273.64</v>
      </c>
      <c r="AG284" s="175">
        <v>282.63</v>
      </c>
      <c r="AH284" s="175">
        <v>291.67</v>
      </c>
      <c r="AI284" s="175">
        <v>299.20999999999998</v>
      </c>
      <c r="AJ284" s="175">
        <v>306.14999999999998</v>
      </c>
    </row>
    <row r="285" spans="1:36" x14ac:dyDescent="0.2">
      <c r="A285" s="38" t="s">
        <v>1472</v>
      </c>
      <c r="B285" s="11" t="s">
        <v>421</v>
      </c>
      <c r="C285" s="11"/>
      <c r="D285" s="3" t="s">
        <v>422</v>
      </c>
      <c r="E285" s="38" t="s">
        <v>1088</v>
      </c>
      <c r="F285" s="3" t="s">
        <v>1076</v>
      </c>
      <c r="G285" s="3"/>
      <c r="H285" s="1">
        <v>84.38</v>
      </c>
      <c r="I285" s="1">
        <v>67.5</v>
      </c>
      <c r="J285" s="1">
        <v>65.25</v>
      </c>
      <c r="K285" s="1">
        <v>73.5</v>
      </c>
      <c r="L285" s="173">
        <v>81.7</v>
      </c>
      <c r="M285" s="173">
        <v>96.46</v>
      </c>
      <c r="N285" s="173">
        <v>100.85</v>
      </c>
      <c r="O285" s="173">
        <v>107.97</v>
      </c>
      <c r="P285" s="173">
        <v>115.15</v>
      </c>
      <c r="Q285" s="173">
        <v>136.99</v>
      </c>
      <c r="R285" s="173">
        <v>151.81</v>
      </c>
      <c r="S285" s="173">
        <v>168.03</v>
      </c>
      <c r="T285" s="173">
        <v>178.59</v>
      </c>
      <c r="U285" s="13">
        <v>187.3</v>
      </c>
      <c r="V285" s="13">
        <v>194.39</v>
      </c>
      <c r="W285" s="13">
        <v>203.32</v>
      </c>
      <c r="X285" s="13">
        <v>205.69</v>
      </c>
      <c r="Y285" s="13">
        <v>209.69</v>
      </c>
      <c r="Z285" s="13">
        <v>209.66</v>
      </c>
      <c r="AA285" s="13">
        <v>212.47</v>
      </c>
      <c r="AB285" s="13">
        <v>215.76</v>
      </c>
      <c r="AC285" s="13">
        <v>221.04</v>
      </c>
      <c r="AD285" s="13">
        <v>225.49</v>
      </c>
      <c r="AE285" s="175">
        <v>236.13</v>
      </c>
      <c r="AF285" s="175">
        <v>245.33</v>
      </c>
      <c r="AG285" s="175">
        <v>252.31</v>
      </c>
      <c r="AH285" s="175">
        <v>257.02999999999997</v>
      </c>
      <c r="AI285" s="175">
        <v>264.66000000000003</v>
      </c>
      <c r="AJ285" s="175">
        <v>270.33999999999997</v>
      </c>
    </row>
    <row r="286" spans="1:36" x14ac:dyDescent="0.2">
      <c r="A286" s="38" t="s">
        <v>1473</v>
      </c>
      <c r="B286" s="11" t="s">
        <v>423</v>
      </c>
      <c r="C286" s="11"/>
      <c r="D286" s="3" t="s">
        <v>424</v>
      </c>
      <c r="E286" s="38" t="s">
        <v>1088</v>
      </c>
      <c r="F286" s="3" t="s">
        <v>1076</v>
      </c>
      <c r="G286" s="3"/>
      <c r="H286" s="1">
        <v>95.63</v>
      </c>
      <c r="I286" s="1">
        <v>58.5</v>
      </c>
      <c r="J286" s="1">
        <v>29.25</v>
      </c>
      <c r="K286" s="1">
        <v>81</v>
      </c>
      <c r="L286" s="173">
        <v>60</v>
      </c>
      <c r="M286" s="173">
        <v>102.75</v>
      </c>
      <c r="N286" s="173">
        <v>107.46</v>
      </c>
      <c r="O286" s="173">
        <v>115.8</v>
      </c>
      <c r="P286" s="173">
        <v>146.38</v>
      </c>
      <c r="Q286" s="173">
        <v>153.44999999999999</v>
      </c>
      <c r="R286" s="173">
        <v>158.44</v>
      </c>
      <c r="S286" s="173">
        <v>160.93</v>
      </c>
      <c r="T286" s="173">
        <v>164.45</v>
      </c>
      <c r="U286" s="13">
        <v>167.07</v>
      </c>
      <c r="V286" s="13">
        <v>170.16</v>
      </c>
      <c r="W286" s="13">
        <v>176.73</v>
      </c>
      <c r="X286" s="13">
        <v>182.02</v>
      </c>
      <c r="Y286" s="13">
        <v>185.82</v>
      </c>
      <c r="Z286" s="13">
        <v>186.59</v>
      </c>
      <c r="AA286" s="13">
        <v>188.09</v>
      </c>
      <c r="AB286" s="13">
        <v>191.04</v>
      </c>
      <c r="AC286" s="13">
        <v>195.04</v>
      </c>
      <c r="AD286" s="13">
        <v>196.27</v>
      </c>
      <c r="AE286" s="175">
        <v>203.58</v>
      </c>
      <c r="AF286" s="175">
        <v>213.77</v>
      </c>
      <c r="AG286" s="175">
        <v>222.51</v>
      </c>
      <c r="AH286" s="175">
        <v>229.03</v>
      </c>
      <c r="AI286" s="175">
        <v>234.99</v>
      </c>
      <c r="AJ286" s="175">
        <v>241.49</v>
      </c>
    </row>
    <row r="287" spans="1:36" x14ac:dyDescent="0.2">
      <c r="A287" s="38" t="s">
        <v>1474</v>
      </c>
      <c r="B287" s="11" t="s">
        <v>425</v>
      </c>
      <c r="C287" s="11"/>
      <c r="D287" s="3" t="s">
        <v>426</v>
      </c>
      <c r="E287" s="38" t="s">
        <v>1088</v>
      </c>
      <c r="F287" s="3" t="s">
        <v>1081</v>
      </c>
      <c r="G287" s="3"/>
      <c r="H287" s="1">
        <v>679.5</v>
      </c>
      <c r="I287" s="1">
        <v>715.5</v>
      </c>
      <c r="J287" s="1">
        <v>723.38</v>
      </c>
      <c r="K287" s="1">
        <v>767.41</v>
      </c>
      <c r="L287" s="173">
        <v>817.3</v>
      </c>
      <c r="M287" s="173">
        <v>865.92</v>
      </c>
      <c r="N287" s="173">
        <v>898.14</v>
      </c>
      <c r="O287" s="173">
        <v>913.53</v>
      </c>
      <c r="P287" s="173">
        <v>931.8</v>
      </c>
      <c r="Q287" s="173">
        <v>950.44</v>
      </c>
      <c r="R287" s="173">
        <v>974.2</v>
      </c>
      <c r="S287" s="173">
        <v>991.98</v>
      </c>
      <c r="T287" s="173">
        <v>1016.78</v>
      </c>
      <c r="U287" s="13">
        <v>1042.2</v>
      </c>
      <c r="V287" s="13">
        <v>1070.3399999999999</v>
      </c>
      <c r="W287" s="13">
        <v>1097.0999999999999</v>
      </c>
      <c r="X287" s="13">
        <v>1130.01</v>
      </c>
      <c r="Y287" s="13">
        <v>1130.01</v>
      </c>
      <c r="Z287" s="13">
        <v>1130.01</v>
      </c>
      <c r="AA287" s="13">
        <v>1130.01</v>
      </c>
      <c r="AB287" s="13">
        <v>1172.27</v>
      </c>
      <c r="AC287" s="13">
        <v>1172.27</v>
      </c>
      <c r="AD287" s="13">
        <v>1172.27</v>
      </c>
      <c r="AE287" s="175">
        <v>1219.04</v>
      </c>
      <c r="AF287" s="175">
        <v>1279.8699999999999</v>
      </c>
      <c r="AG287" s="175">
        <v>1324.54</v>
      </c>
      <c r="AH287" s="175">
        <v>1370.77</v>
      </c>
      <c r="AI287" s="175">
        <v>1425.46</v>
      </c>
      <c r="AJ287" s="175">
        <v>1496.59</v>
      </c>
    </row>
    <row r="288" spans="1:36" x14ac:dyDescent="0.2">
      <c r="A288" s="38" t="s">
        <v>1475</v>
      </c>
      <c r="B288" s="11" t="s">
        <v>427</v>
      </c>
      <c r="C288" s="11"/>
      <c r="D288" s="3" t="s">
        <v>428</v>
      </c>
      <c r="E288" s="38" t="s">
        <v>1088</v>
      </c>
      <c r="F288" s="3" t="s">
        <v>1076</v>
      </c>
      <c r="G288" s="3"/>
      <c r="H288" s="1">
        <v>160.88</v>
      </c>
      <c r="I288" s="1">
        <v>96.75</v>
      </c>
      <c r="J288" s="1">
        <v>93.38</v>
      </c>
      <c r="K288" s="1">
        <v>68.12</v>
      </c>
      <c r="L288" s="173">
        <v>100.77</v>
      </c>
      <c r="M288" s="173">
        <v>100.79</v>
      </c>
      <c r="N288" s="173">
        <v>125.08</v>
      </c>
      <c r="O288" s="173">
        <v>133.91</v>
      </c>
      <c r="P288" s="173">
        <v>146.93</v>
      </c>
      <c r="Q288" s="173">
        <v>154.82</v>
      </c>
      <c r="R288" s="173">
        <v>161.41</v>
      </c>
      <c r="S288" s="173">
        <v>165.23</v>
      </c>
      <c r="T288" s="173">
        <v>168.77</v>
      </c>
      <c r="U288" s="13">
        <v>169.86</v>
      </c>
      <c r="V288" s="13">
        <v>169.86</v>
      </c>
      <c r="W288" s="13">
        <v>176.89</v>
      </c>
      <c r="X288" s="13">
        <v>182.12</v>
      </c>
      <c r="Y288" s="13">
        <v>186.95</v>
      </c>
      <c r="Z288" s="13">
        <v>186.93</v>
      </c>
      <c r="AA288" s="13">
        <v>187.23</v>
      </c>
      <c r="AB288" s="13">
        <v>187.16</v>
      </c>
      <c r="AC288" s="13">
        <v>187.44</v>
      </c>
      <c r="AD288" s="13">
        <v>187.36</v>
      </c>
      <c r="AE288" s="175">
        <v>187.37</v>
      </c>
      <c r="AF288" s="175">
        <v>187.82</v>
      </c>
      <c r="AG288" s="175">
        <v>188.31</v>
      </c>
      <c r="AH288" s="175">
        <v>188.3</v>
      </c>
      <c r="AI288" s="175">
        <v>193.3</v>
      </c>
      <c r="AJ288" s="175">
        <v>198.27</v>
      </c>
    </row>
    <row r="289" spans="1:36" x14ac:dyDescent="0.2">
      <c r="A289" s="38" t="s">
        <v>886</v>
      </c>
      <c r="B289" s="5" t="s">
        <v>930</v>
      </c>
      <c r="C289" s="5"/>
      <c r="D289" s="3" t="s">
        <v>874</v>
      </c>
      <c r="E289" s="38" t="s">
        <v>1089</v>
      </c>
      <c r="F289" s="3" t="s">
        <v>1076</v>
      </c>
      <c r="G289" s="3"/>
      <c r="H289" s="1">
        <v>77.63</v>
      </c>
      <c r="I289" s="1">
        <v>79.88</v>
      </c>
      <c r="J289" s="1" t="s">
        <v>886</v>
      </c>
      <c r="K289" s="1" t="s">
        <v>886</v>
      </c>
      <c r="L289" s="173" t="s">
        <v>886</v>
      </c>
      <c r="M289" s="173" t="s">
        <v>886</v>
      </c>
      <c r="N289" s="173" t="s">
        <v>886</v>
      </c>
      <c r="O289" s="173" t="s">
        <v>886</v>
      </c>
      <c r="P289" s="173" t="s">
        <v>886</v>
      </c>
      <c r="Q289" s="173" t="s">
        <v>886</v>
      </c>
      <c r="R289" s="173" t="s">
        <v>886</v>
      </c>
      <c r="S289" s="173" t="s">
        <v>886</v>
      </c>
      <c r="T289" s="173" t="s">
        <v>886</v>
      </c>
      <c r="U289" s="13" t="s">
        <v>886</v>
      </c>
      <c r="V289" s="13" t="s">
        <v>886</v>
      </c>
      <c r="W289" s="13" t="s">
        <v>886</v>
      </c>
      <c r="X289" s="13" t="s">
        <v>886</v>
      </c>
      <c r="Y289" s="13" t="s">
        <v>886</v>
      </c>
      <c r="Z289" s="13" t="s">
        <v>886</v>
      </c>
      <c r="AA289" s="13" t="s">
        <v>886</v>
      </c>
      <c r="AB289" s="13" t="s">
        <v>886</v>
      </c>
      <c r="AC289" s="13" t="s">
        <v>886</v>
      </c>
      <c r="AD289" s="13" t="s">
        <v>886</v>
      </c>
      <c r="AE289" s="13" t="s">
        <v>886</v>
      </c>
      <c r="AF289" s="175" t="s">
        <v>886</v>
      </c>
      <c r="AG289" s="175" t="s">
        <v>886</v>
      </c>
      <c r="AH289" s="175" t="s">
        <v>886</v>
      </c>
      <c r="AI289" s="175" t="s">
        <v>886</v>
      </c>
      <c r="AJ289" s="175" t="s">
        <v>886</v>
      </c>
    </row>
    <row r="290" spans="1:36" x14ac:dyDescent="0.2">
      <c r="A290" s="38" t="s">
        <v>1607</v>
      </c>
      <c r="B290" s="11" t="s">
        <v>735</v>
      </c>
      <c r="C290" s="11"/>
      <c r="D290" s="3" t="s">
        <v>1001</v>
      </c>
      <c r="E290" s="38" t="s">
        <v>1088</v>
      </c>
      <c r="F290" s="3" t="s">
        <v>1082</v>
      </c>
      <c r="G290" s="3"/>
      <c r="H290" s="1" t="s">
        <v>886</v>
      </c>
      <c r="I290" s="1" t="s">
        <v>886</v>
      </c>
      <c r="J290" s="1" t="s">
        <v>886</v>
      </c>
      <c r="K290" s="1" t="s">
        <v>886</v>
      </c>
      <c r="L290" s="173" t="s">
        <v>886</v>
      </c>
      <c r="M290" s="173">
        <v>587.03</v>
      </c>
      <c r="N290" s="173">
        <v>617.99</v>
      </c>
      <c r="O290" s="173">
        <v>646.63</v>
      </c>
      <c r="P290" s="173">
        <v>686.26</v>
      </c>
      <c r="Q290" s="173">
        <v>745.36</v>
      </c>
      <c r="R290" s="173">
        <v>826.2</v>
      </c>
      <c r="S290" s="173">
        <v>853.09</v>
      </c>
      <c r="T290" s="173">
        <v>901.84</v>
      </c>
      <c r="U290" s="13">
        <v>951.56</v>
      </c>
      <c r="V290" s="13">
        <v>994.44</v>
      </c>
      <c r="W290" s="13">
        <v>1044.51</v>
      </c>
      <c r="X290" s="13">
        <v>1095.57</v>
      </c>
      <c r="Y290" s="13">
        <v>1122.78</v>
      </c>
      <c r="Z290" s="13">
        <v>1123.02</v>
      </c>
      <c r="AA290" s="13">
        <v>1123.21</v>
      </c>
      <c r="AB290" s="13">
        <v>1146.01</v>
      </c>
      <c r="AC290" s="13">
        <v>1168.8</v>
      </c>
      <c r="AD290" s="13">
        <v>1192.03</v>
      </c>
      <c r="AE290" s="175">
        <v>1239.58</v>
      </c>
      <c r="AF290" s="175">
        <v>1301.55</v>
      </c>
      <c r="AG290" s="175">
        <v>1379.73</v>
      </c>
      <c r="AH290" s="175">
        <v>1421.1</v>
      </c>
      <c r="AI290" s="175">
        <v>1477.82</v>
      </c>
      <c r="AJ290" s="175">
        <v>1551.48</v>
      </c>
    </row>
    <row r="291" spans="1:36" x14ac:dyDescent="0.2">
      <c r="A291" s="38" t="s">
        <v>1476</v>
      </c>
      <c r="B291" s="11" t="s">
        <v>429</v>
      </c>
      <c r="C291" s="11"/>
      <c r="D291" s="3" t="s">
        <v>430</v>
      </c>
      <c r="E291" s="38" t="s">
        <v>1088</v>
      </c>
      <c r="F291" s="3" t="s">
        <v>1076</v>
      </c>
      <c r="G291" s="3"/>
      <c r="H291" s="1">
        <v>77.63</v>
      </c>
      <c r="I291" s="1">
        <v>78.75</v>
      </c>
      <c r="J291" s="1">
        <v>83.25</v>
      </c>
      <c r="K291" s="1">
        <v>87.73</v>
      </c>
      <c r="L291" s="173">
        <v>99.27</v>
      </c>
      <c r="M291" s="173">
        <v>102.12</v>
      </c>
      <c r="N291" s="173">
        <v>106.72</v>
      </c>
      <c r="O291" s="173">
        <v>111.49</v>
      </c>
      <c r="P291" s="173">
        <v>119.1</v>
      </c>
      <c r="Q291" s="173">
        <v>137.34</v>
      </c>
      <c r="R291" s="173">
        <v>147.1</v>
      </c>
      <c r="S291" s="173">
        <v>157.19999999999999</v>
      </c>
      <c r="T291" s="173">
        <v>164.93</v>
      </c>
      <c r="U291" s="13">
        <v>173.56</v>
      </c>
      <c r="V291" s="13">
        <v>181.57</v>
      </c>
      <c r="W291" s="13">
        <v>190.65</v>
      </c>
      <c r="X291" s="13">
        <v>195.89</v>
      </c>
      <c r="Y291" s="13">
        <v>201.13</v>
      </c>
      <c r="Z291" s="13">
        <v>201.36</v>
      </c>
      <c r="AA291" s="13">
        <v>202.24</v>
      </c>
      <c r="AB291" s="13">
        <v>205.16</v>
      </c>
      <c r="AC291" s="13">
        <v>206.9725</v>
      </c>
      <c r="AD291" s="13">
        <v>210.52</v>
      </c>
      <c r="AE291" s="175">
        <v>216.48</v>
      </c>
      <c r="AF291" s="175">
        <v>222.83</v>
      </c>
      <c r="AG291" s="175">
        <v>230.31</v>
      </c>
      <c r="AH291" s="175">
        <v>237.27</v>
      </c>
      <c r="AI291" s="175">
        <v>243.08</v>
      </c>
      <c r="AJ291" s="175">
        <v>248.22</v>
      </c>
    </row>
    <row r="292" spans="1:36" x14ac:dyDescent="0.2">
      <c r="A292" s="38" t="s">
        <v>1477</v>
      </c>
      <c r="B292" s="11" t="s">
        <v>431</v>
      </c>
      <c r="C292" s="11"/>
      <c r="D292" s="3" t="s">
        <v>432</v>
      </c>
      <c r="E292" s="38" t="s">
        <v>1088</v>
      </c>
      <c r="F292" s="3" t="s">
        <v>1076</v>
      </c>
      <c r="G292" s="3"/>
      <c r="H292" s="1">
        <v>77.63</v>
      </c>
      <c r="I292" s="1">
        <v>100.13</v>
      </c>
      <c r="J292" s="1">
        <v>86.63</v>
      </c>
      <c r="K292" s="1">
        <v>107.78</v>
      </c>
      <c r="L292" s="173">
        <v>108.14</v>
      </c>
      <c r="M292" s="173">
        <v>117.67</v>
      </c>
      <c r="N292" s="173">
        <v>123.91</v>
      </c>
      <c r="O292" s="173">
        <v>129.06</v>
      </c>
      <c r="P292" s="173">
        <v>134.85</v>
      </c>
      <c r="Q292" s="173">
        <v>147.09</v>
      </c>
      <c r="R292" s="173">
        <v>155.16</v>
      </c>
      <c r="S292" s="173">
        <v>159.72</v>
      </c>
      <c r="T292" s="173">
        <v>164.58</v>
      </c>
      <c r="U292" s="13">
        <v>170.01</v>
      </c>
      <c r="V292" s="13">
        <v>183.42</v>
      </c>
      <c r="W292" s="13">
        <v>188.64</v>
      </c>
      <c r="X292" s="13">
        <v>193.76</v>
      </c>
      <c r="Y292" s="13">
        <v>196.76</v>
      </c>
      <c r="Z292" s="13">
        <v>198.57</v>
      </c>
      <c r="AA292" s="13">
        <v>204.04</v>
      </c>
      <c r="AB292" s="13">
        <v>214.64</v>
      </c>
      <c r="AC292" s="13">
        <v>215.35</v>
      </c>
      <c r="AD292" s="13">
        <v>215.54</v>
      </c>
      <c r="AE292" s="175">
        <v>226.95</v>
      </c>
      <c r="AF292" s="175">
        <v>235.83</v>
      </c>
      <c r="AG292" s="175">
        <v>246.83</v>
      </c>
      <c r="AH292" s="175">
        <v>255.55</v>
      </c>
      <c r="AI292" s="175">
        <v>276.74</v>
      </c>
      <c r="AJ292" s="175">
        <v>289.42</v>
      </c>
    </row>
    <row r="293" spans="1:36" x14ac:dyDescent="0.2">
      <c r="A293" s="38" t="s">
        <v>1478</v>
      </c>
      <c r="B293" s="11" t="s">
        <v>433</v>
      </c>
      <c r="C293" s="11"/>
      <c r="D293" s="3" t="s">
        <v>434</v>
      </c>
      <c r="E293" s="38" t="s">
        <v>1088</v>
      </c>
      <c r="F293" s="3" t="s">
        <v>1085</v>
      </c>
      <c r="G293" s="3"/>
      <c r="H293" s="1">
        <v>16.88</v>
      </c>
      <c r="I293" s="1">
        <v>22.5</v>
      </c>
      <c r="J293" s="1">
        <v>29.25</v>
      </c>
      <c r="K293" s="6">
        <v>33.86</v>
      </c>
      <c r="L293" s="173">
        <v>34.39</v>
      </c>
      <c r="M293" s="173">
        <v>36.200000000000003</v>
      </c>
      <c r="N293" s="173">
        <v>37.83</v>
      </c>
      <c r="O293" s="173">
        <v>38.4</v>
      </c>
      <c r="P293" s="173">
        <v>39.17</v>
      </c>
      <c r="Q293" s="173">
        <v>41.88</v>
      </c>
      <c r="R293" s="173">
        <v>49.59</v>
      </c>
      <c r="S293" s="173">
        <v>52</v>
      </c>
      <c r="T293" s="173">
        <v>53.88</v>
      </c>
      <c r="U293" s="13">
        <v>55.82</v>
      </c>
      <c r="V293" s="13">
        <v>57.75</v>
      </c>
      <c r="W293" s="13">
        <v>60.06</v>
      </c>
      <c r="X293" s="13">
        <v>62.37</v>
      </c>
      <c r="Y293" s="13">
        <v>64.77</v>
      </c>
      <c r="Z293" s="13">
        <v>64.77</v>
      </c>
      <c r="AA293" s="13">
        <v>67.36</v>
      </c>
      <c r="AB293" s="13">
        <v>68.7</v>
      </c>
      <c r="AC293" s="13">
        <v>70.069999999999993</v>
      </c>
      <c r="AD293" s="13">
        <v>71.47</v>
      </c>
      <c r="AE293" s="175">
        <v>72.89</v>
      </c>
      <c r="AF293" s="175">
        <v>74.34</v>
      </c>
      <c r="AG293" s="175">
        <v>76.56</v>
      </c>
      <c r="AH293" s="175">
        <v>78.84</v>
      </c>
      <c r="AI293" s="175">
        <v>80.400000000000006</v>
      </c>
      <c r="AJ293" s="175">
        <v>82</v>
      </c>
    </row>
    <row r="294" spans="1:36" x14ac:dyDescent="0.2">
      <c r="A294" s="38" t="s">
        <v>1479</v>
      </c>
      <c r="B294" s="11" t="s">
        <v>1194</v>
      </c>
      <c r="C294" s="11"/>
      <c r="D294" s="3" t="s">
        <v>436</v>
      </c>
      <c r="E294" s="38" t="s">
        <v>1088</v>
      </c>
      <c r="F294" s="3" t="s">
        <v>1174</v>
      </c>
      <c r="G294" s="3"/>
      <c r="H294" s="1">
        <v>42.75</v>
      </c>
      <c r="I294" s="1">
        <v>45</v>
      </c>
      <c r="J294" s="1">
        <v>52.88</v>
      </c>
      <c r="K294" s="6">
        <v>57.87</v>
      </c>
      <c r="L294" s="173">
        <v>66.87</v>
      </c>
      <c r="M294" s="173">
        <v>71.78</v>
      </c>
      <c r="N294" s="173">
        <v>77.44</v>
      </c>
      <c r="O294" s="173">
        <v>81.31</v>
      </c>
      <c r="P294" s="173">
        <v>85.37</v>
      </c>
      <c r="Q294" s="173">
        <v>94.76</v>
      </c>
      <c r="R294" s="173">
        <v>101.54</v>
      </c>
      <c r="S294" s="173">
        <v>110.17</v>
      </c>
      <c r="T294" s="173">
        <v>115.68</v>
      </c>
      <c r="U294" s="13">
        <v>121.46</v>
      </c>
      <c r="V294" s="13">
        <v>127.53</v>
      </c>
      <c r="W294" s="13">
        <v>133.91</v>
      </c>
      <c r="X294" s="13">
        <v>140.61000000000001</v>
      </c>
      <c r="Y294" s="13">
        <v>146.22999999999999</v>
      </c>
      <c r="Z294" s="13">
        <v>146.22999999999999</v>
      </c>
      <c r="AA294" s="13">
        <v>150.62</v>
      </c>
      <c r="AB294" s="13">
        <v>153.63</v>
      </c>
      <c r="AC294" s="13">
        <v>156.63</v>
      </c>
      <c r="AD294" s="13">
        <v>159.68</v>
      </c>
      <c r="AE294" s="175">
        <v>162.80000000000001</v>
      </c>
      <c r="AF294" s="175">
        <v>165.97</v>
      </c>
      <c r="AG294" s="175">
        <v>177.97</v>
      </c>
      <c r="AH294" s="175">
        <v>201.97</v>
      </c>
      <c r="AI294" s="175">
        <v>211.97</v>
      </c>
      <c r="AJ294" s="175">
        <v>226.97</v>
      </c>
    </row>
    <row r="295" spans="1:36" x14ac:dyDescent="0.2">
      <c r="A295" s="38" t="s">
        <v>1480</v>
      </c>
      <c r="B295" s="11" t="s">
        <v>437</v>
      </c>
      <c r="C295" s="11"/>
      <c r="D295" s="3" t="s">
        <v>438</v>
      </c>
      <c r="E295" s="38" t="s">
        <v>1088</v>
      </c>
      <c r="F295" s="3" t="s">
        <v>1080</v>
      </c>
      <c r="G295" s="3"/>
      <c r="H295" s="1">
        <v>353.25</v>
      </c>
      <c r="I295" s="1">
        <v>344.25</v>
      </c>
      <c r="J295" s="1">
        <v>544.5</v>
      </c>
      <c r="K295" s="1">
        <v>576.29999999999995</v>
      </c>
      <c r="L295" s="173">
        <v>615.74</v>
      </c>
      <c r="M295" s="173">
        <v>653.32000000000005</v>
      </c>
      <c r="N295" s="173">
        <v>681.54</v>
      </c>
      <c r="O295" s="173">
        <v>743.71</v>
      </c>
      <c r="P295" s="173">
        <v>801.11</v>
      </c>
      <c r="Q295" s="173">
        <v>844.02</v>
      </c>
      <c r="R295" s="173">
        <v>919.17</v>
      </c>
      <c r="S295" s="173">
        <v>968.11</v>
      </c>
      <c r="T295" s="173">
        <v>992.48</v>
      </c>
      <c r="U295" s="13">
        <v>1017.26</v>
      </c>
      <c r="V295" s="13">
        <v>1053.8</v>
      </c>
      <c r="W295" s="13">
        <v>1094.8800000000001</v>
      </c>
      <c r="X295" s="13">
        <v>1122.3399999999999</v>
      </c>
      <c r="Y295" s="13">
        <v>1106.57</v>
      </c>
      <c r="Z295" s="13">
        <v>1106.57</v>
      </c>
      <c r="AA295" s="13">
        <v>1106.56</v>
      </c>
      <c r="AB295" s="13">
        <v>1106.56</v>
      </c>
      <c r="AC295" s="13">
        <v>1106.56</v>
      </c>
      <c r="AD295" s="13">
        <v>1106.45</v>
      </c>
      <c r="AE295" s="175">
        <v>1106.45</v>
      </c>
      <c r="AF295" s="175">
        <v>1139.71</v>
      </c>
      <c r="AG295" s="175">
        <v>1173.83</v>
      </c>
      <c r="AH295" s="175">
        <v>1232.3900000000001</v>
      </c>
      <c r="AI295" s="175">
        <v>1281.56</v>
      </c>
      <c r="AJ295" s="175">
        <v>1345.48</v>
      </c>
    </row>
    <row r="296" spans="1:36" x14ac:dyDescent="0.2">
      <c r="A296" s="38" t="s">
        <v>1679</v>
      </c>
      <c r="B296" s="11" t="s">
        <v>439</v>
      </c>
      <c r="C296" s="11"/>
      <c r="D296" s="3" t="s">
        <v>440</v>
      </c>
      <c r="E296" s="38" t="s">
        <v>1089</v>
      </c>
      <c r="F296" s="3" t="s">
        <v>1076</v>
      </c>
      <c r="G296" s="3"/>
      <c r="H296" s="1">
        <v>75.38</v>
      </c>
      <c r="I296" s="1">
        <v>64.13</v>
      </c>
      <c r="J296" s="1">
        <v>34.880000000000003</v>
      </c>
      <c r="K296" s="1">
        <v>68.38</v>
      </c>
      <c r="L296" s="173">
        <v>73.61</v>
      </c>
      <c r="M296" s="173">
        <v>96.43</v>
      </c>
      <c r="N296" s="173">
        <v>103</v>
      </c>
      <c r="O296" s="173">
        <v>123.71</v>
      </c>
      <c r="P296" s="173">
        <v>127.76</v>
      </c>
      <c r="Q296" s="173">
        <v>135.08000000000001</v>
      </c>
      <c r="R296" s="173">
        <v>140.82</v>
      </c>
      <c r="S296" s="173">
        <v>151.5</v>
      </c>
      <c r="T296" s="173">
        <v>159.06</v>
      </c>
      <c r="U296" s="13">
        <v>167.09</v>
      </c>
      <c r="V296" s="13">
        <v>174.17</v>
      </c>
      <c r="W296" s="13">
        <v>180.52</v>
      </c>
      <c r="X296" s="13" t="s">
        <v>886</v>
      </c>
      <c r="Y296" s="13" t="s">
        <v>886</v>
      </c>
      <c r="Z296" s="13" t="s">
        <v>886</v>
      </c>
      <c r="AA296" s="13" t="s">
        <v>886</v>
      </c>
      <c r="AB296" s="13" t="s">
        <v>886</v>
      </c>
      <c r="AC296" s="13" t="s">
        <v>886</v>
      </c>
      <c r="AD296" s="13" t="s">
        <v>886</v>
      </c>
      <c r="AE296" s="13" t="s">
        <v>886</v>
      </c>
      <c r="AF296" s="175" t="s">
        <v>886</v>
      </c>
      <c r="AG296" s="175" t="s">
        <v>886</v>
      </c>
      <c r="AH296" s="175" t="s">
        <v>886</v>
      </c>
      <c r="AI296" s="175" t="s">
        <v>886</v>
      </c>
      <c r="AJ296" s="175" t="s">
        <v>886</v>
      </c>
    </row>
    <row r="297" spans="1:36" x14ac:dyDescent="0.2">
      <c r="A297" s="38" t="s">
        <v>1481</v>
      </c>
      <c r="B297" s="11" t="s">
        <v>441</v>
      </c>
      <c r="C297" s="11"/>
      <c r="D297" s="3" t="s">
        <v>442</v>
      </c>
      <c r="E297" s="38" t="s">
        <v>1088</v>
      </c>
      <c r="F297" s="123" t="s">
        <v>1076</v>
      </c>
      <c r="G297" s="3"/>
      <c r="H297" s="1">
        <v>93.38</v>
      </c>
      <c r="I297" s="1">
        <v>94.5</v>
      </c>
      <c r="J297" s="1">
        <v>81</v>
      </c>
      <c r="K297" s="1">
        <v>88.05</v>
      </c>
      <c r="L297" s="173">
        <v>114.06</v>
      </c>
      <c r="M297" s="173">
        <v>116.59</v>
      </c>
      <c r="N297" s="173">
        <v>124.4</v>
      </c>
      <c r="O297" s="173">
        <v>129.96</v>
      </c>
      <c r="P297" s="173">
        <v>136.53</v>
      </c>
      <c r="Q297" s="173">
        <v>150.51</v>
      </c>
      <c r="R297" s="173">
        <v>167.13</v>
      </c>
      <c r="S297" s="173">
        <v>170.67</v>
      </c>
      <c r="T297" s="173">
        <v>177.97</v>
      </c>
      <c r="U297" s="13">
        <v>184.81</v>
      </c>
      <c r="V297" s="13">
        <v>193.92</v>
      </c>
      <c r="W297" s="13">
        <v>202.84</v>
      </c>
      <c r="X297" s="13">
        <v>209.24</v>
      </c>
      <c r="Y297" s="13">
        <v>213.82</v>
      </c>
      <c r="Z297" s="13">
        <v>215</v>
      </c>
      <c r="AA297" s="13">
        <v>215.75</v>
      </c>
      <c r="AB297" s="13">
        <v>218.41</v>
      </c>
      <c r="AC297" s="13">
        <v>219.98</v>
      </c>
      <c r="AD297" s="13">
        <v>223.81</v>
      </c>
      <c r="AE297" s="175">
        <v>234.52</v>
      </c>
      <c r="AF297" s="175">
        <v>242.64</v>
      </c>
      <c r="AG297" s="175">
        <v>252.29</v>
      </c>
      <c r="AH297" s="175">
        <v>263.81</v>
      </c>
      <c r="AI297" s="175">
        <v>272.11</v>
      </c>
      <c r="AJ297" s="175">
        <v>283.22000000000003</v>
      </c>
    </row>
    <row r="298" spans="1:36" x14ac:dyDescent="0.2">
      <c r="A298" s="38" t="s">
        <v>1482</v>
      </c>
      <c r="B298" s="11" t="s">
        <v>443</v>
      </c>
      <c r="C298" s="11"/>
      <c r="D298" s="3" t="s">
        <v>444</v>
      </c>
      <c r="E298" s="38" t="s">
        <v>1088</v>
      </c>
      <c r="F298" s="3" t="s">
        <v>1076</v>
      </c>
      <c r="G298" s="3"/>
      <c r="H298" s="1">
        <v>55.13</v>
      </c>
      <c r="I298" s="1">
        <v>64.13</v>
      </c>
      <c r="J298" s="1">
        <v>67.5</v>
      </c>
      <c r="K298" s="1">
        <v>96.79</v>
      </c>
      <c r="L298" s="173">
        <v>108.91</v>
      </c>
      <c r="M298" s="173">
        <v>113.37</v>
      </c>
      <c r="N298" s="173">
        <v>118.16</v>
      </c>
      <c r="O298" s="173">
        <v>122.3</v>
      </c>
      <c r="P298" s="173">
        <v>126.58</v>
      </c>
      <c r="Q298" s="173">
        <v>140.62</v>
      </c>
      <c r="R298" s="173">
        <v>151.12</v>
      </c>
      <c r="S298" s="173">
        <v>160.52000000000001</v>
      </c>
      <c r="T298" s="173">
        <v>168.4</v>
      </c>
      <c r="U298" s="13">
        <v>175.26</v>
      </c>
      <c r="V298" s="13">
        <v>182.11</v>
      </c>
      <c r="W298" s="13">
        <v>191.45</v>
      </c>
      <c r="X298" s="13">
        <v>197.7</v>
      </c>
      <c r="Y298" s="13">
        <v>203.39</v>
      </c>
      <c r="Z298" s="13">
        <v>205.13</v>
      </c>
      <c r="AA298" s="13">
        <v>206.8</v>
      </c>
      <c r="AB298" s="13">
        <v>209.85</v>
      </c>
      <c r="AC298" s="13">
        <v>213.38</v>
      </c>
      <c r="AD298" s="13">
        <v>217.62</v>
      </c>
      <c r="AE298" s="175">
        <v>223.58</v>
      </c>
      <c r="AF298" s="175">
        <v>228.97</v>
      </c>
      <c r="AG298" s="175">
        <v>233</v>
      </c>
      <c r="AH298" s="175">
        <v>239.35</v>
      </c>
      <c r="AI298" s="175">
        <v>245.42</v>
      </c>
      <c r="AJ298" s="175">
        <v>250.16</v>
      </c>
    </row>
    <row r="299" spans="1:36" x14ac:dyDescent="0.2">
      <c r="A299" s="38" t="s">
        <v>1483</v>
      </c>
      <c r="B299" s="11" t="s">
        <v>445</v>
      </c>
      <c r="C299" s="11"/>
      <c r="D299" s="3" t="s">
        <v>446</v>
      </c>
      <c r="E299" s="38" t="s">
        <v>1088</v>
      </c>
      <c r="F299" s="3" t="s">
        <v>1076</v>
      </c>
      <c r="G299" s="3"/>
      <c r="H299" s="1">
        <v>95.63</v>
      </c>
      <c r="I299" s="1">
        <v>95.63</v>
      </c>
      <c r="J299" s="1">
        <v>99</v>
      </c>
      <c r="K299" s="1">
        <v>102.23</v>
      </c>
      <c r="L299" s="173">
        <v>107.21</v>
      </c>
      <c r="M299" s="173">
        <v>118.43</v>
      </c>
      <c r="N299" s="173">
        <v>123.27</v>
      </c>
      <c r="O299" s="173">
        <v>127.18</v>
      </c>
      <c r="P299" s="173">
        <v>134.03</v>
      </c>
      <c r="Q299" s="173">
        <v>143.34</v>
      </c>
      <c r="R299" s="173">
        <v>154.85</v>
      </c>
      <c r="S299" s="173">
        <v>161.75</v>
      </c>
      <c r="T299" s="173">
        <v>169.47</v>
      </c>
      <c r="U299" s="13">
        <v>177.61</v>
      </c>
      <c r="V299" s="13">
        <v>183.34</v>
      </c>
      <c r="W299" s="13">
        <v>191.92</v>
      </c>
      <c r="X299" s="13">
        <v>199.39</v>
      </c>
      <c r="Y299" s="13">
        <v>204.47</v>
      </c>
      <c r="Z299" s="13">
        <v>204.51</v>
      </c>
      <c r="AA299" s="13">
        <v>205.82</v>
      </c>
      <c r="AB299" s="13">
        <v>207.46</v>
      </c>
      <c r="AC299" s="13">
        <v>208.44</v>
      </c>
      <c r="AD299" s="13">
        <v>209.44</v>
      </c>
      <c r="AE299" s="175">
        <v>214.33</v>
      </c>
      <c r="AF299" s="175">
        <v>219.58</v>
      </c>
      <c r="AG299" s="175">
        <v>229.92</v>
      </c>
      <c r="AH299" s="175">
        <v>234.89</v>
      </c>
      <c r="AI299" s="175">
        <v>244.83</v>
      </c>
      <c r="AJ299" s="175">
        <v>250.47</v>
      </c>
    </row>
    <row r="300" spans="1:36" x14ac:dyDescent="0.2">
      <c r="A300" s="38" t="s">
        <v>886</v>
      </c>
      <c r="B300" s="16" t="s">
        <v>1043</v>
      </c>
      <c r="C300" s="16"/>
      <c r="D300" s="17" t="s">
        <v>1044</v>
      </c>
      <c r="E300" s="38" t="s">
        <v>1089</v>
      </c>
      <c r="F300" s="3" t="s">
        <v>1076</v>
      </c>
      <c r="G300" s="3"/>
      <c r="H300" s="1">
        <v>124.88</v>
      </c>
      <c r="I300" s="1">
        <v>147.38</v>
      </c>
      <c r="J300" s="1">
        <v>156.38</v>
      </c>
      <c r="K300" s="1" t="s">
        <v>886</v>
      </c>
      <c r="L300" s="173" t="s">
        <v>886</v>
      </c>
      <c r="M300" s="173" t="s">
        <v>886</v>
      </c>
      <c r="N300" s="173" t="s">
        <v>886</v>
      </c>
      <c r="O300" s="173" t="s">
        <v>886</v>
      </c>
      <c r="P300" s="173" t="s">
        <v>886</v>
      </c>
      <c r="Q300" s="173" t="s">
        <v>886</v>
      </c>
      <c r="R300" s="173" t="s">
        <v>886</v>
      </c>
      <c r="S300" s="173" t="s">
        <v>886</v>
      </c>
      <c r="T300" s="173" t="s">
        <v>886</v>
      </c>
      <c r="U300" s="13" t="s">
        <v>886</v>
      </c>
      <c r="V300" s="13" t="s">
        <v>886</v>
      </c>
      <c r="W300" s="13" t="s">
        <v>886</v>
      </c>
      <c r="X300" s="13" t="s">
        <v>886</v>
      </c>
      <c r="Y300" s="13" t="s">
        <v>886</v>
      </c>
      <c r="Z300" s="13" t="s">
        <v>886</v>
      </c>
      <c r="AA300" s="13" t="s">
        <v>886</v>
      </c>
      <c r="AB300" s="13" t="s">
        <v>886</v>
      </c>
      <c r="AC300" s="13" t="s">
        <v>886</v>
      </c>
      <c r="AD300" s="13" t="s">
        <v>886</v>
      </c>
      <c r="AE300" s="13" t="s">
        <v>886</v>
      </c>
      <c r="AF300" s="175" t="s">
        <v>886</v>
      </c>
      <c r="AG300" s="175" t="s">
        <v>886</v>
      </c>
      <c r="AH300" s="175" t="s">
        <v>886</v>
      </c>
      <c r="AI300" s="175" t="s">
        <v>886</v>
      </c>
      <c r="AJ300" s="175" t="s">
        <v>886</v>
      </c>
    </row>
    <row r="301" spans="1:36" x14ac:dyDescent="0.2">
      <c r="A301" s="38" t="s">
        <v>1484</v>
      </c>
      <c r="B301" s="11" t="s">
        <v>447</v>
      </c>
      <c r="C301" s="11"/>
      <c r="D301" s="3" t="s">
        <v>448</v>
      </c>
      <c r="E301" s="38" t="s">
        <v>1088</v>
      </c>
      <c r="F301" s="3" t="s">
        <v>1082</v>
      </c>
      <c r="G301" s="3"/>
      <c r="H301" s="173" t="s">
        <v>886</v>
      </c>
      <c r="I301" s="173" t="s">
        <v>886</v>
      </c>
      <c r="J301" s="173" t="s">
        <v>886</v>
      </c>
      <c r="K301" s="1">
        <v>593.59</v>
      </c>
      <c r="L301" s="173">
        <v>657.15</v>
      </c>
      <c r="M301" s="173">
        <v>692.26</v>
      </c>
      <c r="N301" s="173">
        <v>743.45</v>
      </c>
      <c r="O301" s="173">
        <v>776.92</v>
      </c>
      <c r="P301" s="173">
        <v>810.72</v>
      </c>
      <c r="Q301" s="173">
        <v>857.23</v>
      </c>
      <c r="R301" s="173">
        <v>965.51</v>
      </c>
      <c r="S301" s="173">
        <v>987.46</v>
      </c>
      <c r="T301" s="173">
        <v>1034.8900000000001</v>
      </c>
      <c r="U301" s="13">
        <v>1083.4100000000001</v>
      </c>
      <c r="V301" s="13">
        <v>1122.79</v>
      </c>
      <c r="W301" s="13">
        <v>1177.79</v>
      </c>
      <c r="X301" s="13">
        <v>1231.2</v>
      </c>
      <c r="Y301" s="13">
        <v>1261.98</v>
      </c>
      <c r="Z301" s="13">
        <v>1262.01</v>
      </c>
      <c r="AA301" s="13">
        <v>1305.51</v>
      </c>
      <c r="AB301" s="13">
        <v>1331.19</v>
      </c>
      <c r="AC301" s="13">
        <v>1355.47</v>
      </c>
      <c r="AD301" s="13">
        <v>1380.56</v>
      </c>
      <c r="AE301" s="175">
        <v>1435.52</v>
      </c>
      <c r="AF301" s="175">
        <v>1492.34</v>
      </c>
      <c r="AG301" s="175">
        <v>1566.81</v>
      </c>
      <c r="AH301" s="175">
        <v>1644.99</v>
      </c>
      <c r="AI301" s="175">
        <v>1710.63</v>
      </c>
      <c r="AJ301" s="175">
        <v>1757.67</v>
      </c>
    </row>
    <row r="302" spans="1:36" x14ac:dyDescent="0.2">
      <c r="A302" s="38" t="s">
        <v>886</v>
      </c>
      <c r="B302" s="16" t="s">
        <v>1027</v>
      </c>
      <c r="C302" s="16"/>
      <c r="D302" s="17" t="s">
        <v>993</v>
      </c>
      <c r="E302" s="38" t="s">
        <v>1089</v>
      </c>
      <c r="F302" s="3" t="s">
        <v>1076</v>
      </c>
      <c r="G302" s="3"/>
      <c r="H302" s="1">
        <v>148.5</v>
      </c>
      <c r="I302" s="1">
        <v>144</v>
      </c>
      <c r="J302" s="1">
        <v>139.5</v>
      </c>
      <c r="K302" s="1">
        <v>146</v>
      </c>
      <c r="L302" s="173" t="s">
        <v>886</v>
      </c>
      <c r="M302" s="173" t="s">
        <v>886</v>
      </c>
      <c r="N302" s="173" t="s">
        <v>886</v>
      </c>
      <c r="O302" s="173" t="s">
        <v>886</v>
      </c>
      <c r="P302" s="173" t="s">
        <v>886</v>
      </c>
      <c r="Q302" s="173" t="s">
        <v>886</v>
      </c>
      <c r="R302" s="173" t="s">
        <v>886</v>
      </c>
      <c r="S302" s="173" t="s">
        <v>886</v>
      </c>
      <c r="T302" s="173" t="s">
        <v>886</v>
      </c>
      <c r="U302" s="13" t="s">
        <v>886</v>
      </c>
      <c r="V302" s="13" t="s">
        <v>886</v>
      </c>
      <c r="W302" s="13" t="s">
        <v>886</v>
      </c>
      <c r="X302" s="13" t="s">
        <v>886</v>
      </c>
      <c r="Y302" s="13" t="s">
        <v>886</v>
      </c>
      <c r="Z302" s="13" t="s">
        <v>886</v>
      </c>
      <c r="AA302" s="13" t="s">
        <v>886</v>
      </c>
      <c r="AB302" s="13" t="s">
        <v>886</v>
      </c>
      <c r="AC302" s="13" t="s">
        <v>886</v>
      </c>
      <c r="AD302" s="13" t="s">
        <v>886</v>
      </c>
      <c r="AE302" s="13" t="s">
        <v>886</v>
      </c>
      <c r="AF302" s="175" t="s">
        <v>886</v>
      </c>
      <c r="AG302" s="175" t="s">
        <v>886</v>
      </c>
      <c r="AH302" s="175" t="s">
        <v>886</v>
      </c>
      <c r="AI302" s="175" t="s">
        <v>886</v>
      </c>
      <c r="AJ302" s="175" t="s">
        <v>886</v>
      </c>
    </row>
    <row r="303" spans="1:36" x14ac:dyDescent="0.2">
      <c r="A303" s="38" t="s">
        <v>1485</v>
      </c>
      <c r="B303" s="11" t="s">
        <v>449</v>
      </c>
      <c r="C303" s="11"/>
      <c r="D303" s="3" t="s">
        <v>450</v>
      </c>
      <c r="E303" s="38" t="s">
        <v>1088</v>
      </c>
      <c r="F303" s="3" t="s">
        <v>1082</v>
      </c>
      <c r="G303" s="3"/>
      <c r="H303" s="173" t="s">
        <v>886</v>
      </c>
      <c r="I303" s="173" t="s">
        <v>886</v>
      </c>
      <c r="J303" s="173" t="s">
        <v>886</v>
      </c>
      <c r="K303" s="173" t="s">
        <v>886</v>
      </c>
      <c r="L303" s="173">
        <v>580.82000000000005</v>
      </c>
      <c r="M303" s="173">
        <v>621.69000000000005</v>
      </c>
      <c r="N303" s="173">
        <v>687.76</v>
      </c>
      <c r="O303" s="173">
        <v>725.88</v>
      </c>
      <c r="P303" s="173">
        <v>788.97</v>
      </c>
      <c r="Q303" s="173">
        <v>848.23</v>
      </c>
      <c r="R303" s="173">
        <v>916.57</v>
      </c>
      <c r="S303" s="173">
        <v>931.58</v>
      </c>
      <c r="T303" s="173">
        <v>980.32</v>
      </c>
      <c r="U303" s="13">
        <v>1029.7</v>
      </c>
      <c r="V303" s="13">
        <v>1069.48</v>
      </c>
      <c r="W303" s="13">
        <v>1112.1099999999999</v>
      </c>
      <c r="X303" s="13">
        <v>1150.8</v>
      </c>
      <c r="Y303" s="13">
        <v>1175.5899999999999</v>
      </c>
      <c r="Z303" s="13">
        <v>1176.57</v>
      </c>
      <c r="AA303" s="13">
        <v>1178.48</v>
      </c>
      <c r="AB303" s="13">
        <v>1200.97</v>
      </c>
      <c r="AC303" s="13">
        <v>1204.74</v>
      </c>
      <c r="AD303" s="13">
        <v>1228.67</v>
      </c>
      <c r="AE303" s="175">
        <v>1278.43</v>
      </c>
      <c r="AF303" s="175">
        <v>1348.07</v>
      </c>
      <c r="AG303" s="175">
        <v>1427.71</v>
      </c>
      <c r="AH303" s="175">
        <v>1475.78</v>
      </c>
      <c r="AI303" s="175">
        <v>1527.92</v>
      </c>
      <c r="AJ303" s="175">
        <v>1570.74</v>
      </c>
    </row>
    <row r="304" spans="1:36" x14ac:dyDescent="0.2">
      <c r="A304" s="38" t="s">
        <v>1486</v>
      </c>
      <c r="B304" s="11" t="s">
        <v>451</v>
      </c>
      <c r="C304" s="11"/>
      <c r="D304" s="3" t="s">
        <v>452</v>
      </c>
      <c r="E304" s="38" t="s">
        <v>1088</v>
      </c>
      <c r="F304" s="3" t="s">
        <v>1076</v>
      </c>
      <c r="G304" s="3"/>
      <c r="H304" s="1">
        <v>75.38</v>
      </c>
      <c r="I304" s="1">
        <v>60.75</v>
      </c>
      <c r="J304" s="1">
        <v>63</v>
      </c>
      <c r="K304" s="1">
        <v>65.680000000000007</v>
      </c>
      <c r="L304" s="173">
        <v>67.959999999999994</v>
      </c>
      <c r="M304" s="173">
        <v>79.63</v>
      </c>
      <c r="N304" s="173">
        <v>84.25</v>
      </c>
      <c r="O304" s="173">
        <v>89.98</v>
      </c>
      <c r="P304" s="173">
        <v>97.9</v>
      </c>
      <c r="Q304" s="173">
        <v>106.46</v>
      </c>
      <c r="R304" s="173">
        <v>122.04</v>
      </c>
      <c r="S304" s="173">
        <v>128.24</v>
      </c>
      <c r="T304" s="173">
        <v>132.4</v>
      </c>
      <c r="U304" s="13">
        <v>138.34</v>
      </c>
      <c r="V304" s="13">
        <v>143.66</v>
      </c>
      <c r="W304" s="13">
        <v>147.82</v>
      </c>
      <c r="X304" s="13">
        <v>155.02000000000001</v>
      </c>
      <c r="Y304" s="13">
        <v>155.26</v>
      </c>
      <c r="Z304" s="13">
        <v>155.49</v>
      </c>
      <c r="AA304" s="13">
        <v>155.75</v>
      </c>
      <c r="AB304" s="13">
        <v>158.85</v>
      </c>
      <c r="AC304" s="13">
        <v>161.91</v>
      </c>
      <c r="AD304" s="13">
        <v>165.07</v>
      </c>
      <c r="AE304" s="175">
        <v>169.24</v>
      </c>
      <c r="AF304" s="175">
        <v>175.89</v>
      </c>
      <c r="AG304" s="175">
        <v>181.5</v>
      </c>
      <c r="AH304" s="175">
        <v>186.55</v>
      </c>
      <c r="AI304" s="175">
        <v>191.67</v>
      </c>
      <c r="AJ304" s="175">
        <v>196.97</v>
      </c>
    </row>
    <row r="305" spans="1:36" x14ac:dyDescent="0.2">
      <c r="A305" s="38" t="s">
        <v>1487</v>
      </c>
      <c r="B305" s="11" t="s">
        <v>453</v>
      </c>
      <c r="C305" s="11"/>
      <c r="D305" s="3" t="s">
        <v>454</v>
      </c>
      <c r="E305" s="38" t="s">
        <v>1088</v>
      </c>
      <c r="F305" s="3" t="s">
        <v>1076</v>
      </c>
      <c r="G305" s="3"/>
      <c r="H305" s="1">
        <v>95.63</v>
      </c>
      <c r="I305" s="1">
        <v>95.63</v>
      </c>
      <c r="J305" s="1">
        <v>97.88</v>
      </c>
      <c r="K305" s="1">
        <v>108.36</v>
      </c>
      <c r="L305" s="173">
        <v>121.66</v>
      </c>
      <c r="M305" s="173">
        <v>134.38</v>
      </c>
      <c r="N305" s="173">
        <v>135.68</v>
      </c>
      <c r="O305" s="173">
        <v>138.61000000000001</v>
      </c>
      <c r="P305" s="173">
        <v>149.16999999999999</v>
      </c>
      <c r="Q305" s="173">
        <v>161.74</v>
      </c>
      <c r="R305" s="173">
        <v>169.59</v>
      </c>
      <c r="S305" s="173">
        <v>179.65</v>
      </c>
      <c r="T305" s="173">
        <v>188.14</v>
      </c>
      <c r="U305" s="13">
        <v>195.44</v>
      </c>
      <c r="V305" s="13">
        <v>200.59</v>
      </c>
      <c r="W305" s="13">
        <v>209.03</v>
      </c>
      <c r="X305" s="13">
        <v>216.03</v>
      </c>
      <c r="Y305" s="13">
        <v>220.12</v>
      </c>
      <c r="Z305" s="13">
        <v>220.2</v>
      </c>
      <c r="AA305" s="13">
        <v>220.94</v>
      </c>
      <c r="AB305" s="13">
        <v>221.24</v>
      </c>
      <c r="AC305" s="13">
        <v>224.26</v>
      </c>
      <c r="AD305" s="13">
        <v>225.72</v>
      </c>
      <c r="AE305" s="175">
        <v>232.1</v>
      </c>
      <c r="AF305" s="175">
        <v>241.32</v>
      </c>
      <c r="AG305" s="175">
        <v>249.62</v>
      </c>
      <c r="AH305" s="175">
        <v>259.27999999999997</v>
      </c>
      <c r="AI305" s="175">
        <v>269.55</v>
      </c>
      <c r="AJ305" s="175">
        <v>276.56</v>
      </c>
    </row>
    <row r="306" spans="1:36" x14ac:dyDescent="0.2">
      <c r="A306" s="38" t="s">
        <v>1488</v>
      </c>
      <c r="B306" s="11" t="s">
        <v>455</v>
      </c>
      <c r="C306" s="11"/>
      <c r="D306" s="3" t="s">
        <v>456</v>
      </c>
      <c r="E306" s="38" t="s">
        <v>1088</v>
      </c>
      <c r="F306" s="3" t="s">
        <v>1076</v>
      </c>
      <c r="G306" s="3"/>
      <c r="H306" s="1">
        <v>113.63</v>
      </c>
      <c r="I306" s="1">
        <v>119.25</v>
      </c>
      <c r="J306" s="1">
        <v>126</v>
      </c>
      <c r="K306" s="1">
        <v>141.25</v>
      </c>
      <c r="L306" s="173">
        <v>151.02000000000001</v>
      </c>
      <c r="M306" s="173">
        <v>160.24</v>
      </c>
      <c r="N306" s="173">
        <v>159.88999999999999</v>
      </c>
      <c r="O306" s="173">
        <v>166.78</v>
      </c>
      <c r="P306" s="173">
        <v>171</v>
      </c>
      <c r="Q306" s="173">
        <v>183.69</v>
      </c>
      <c r="R306" s="173">
        <v>190.51</v>
      </c>
      <c r="S306" s="173">
        <v>195.7</v>
      </c>
      <c r="T306" s="173">
        <v>200.72</v>
      </c>
      <c r="U306" s="13">
        <v>209.04</v>
      </c>
      <c r="V306" s="13">
        <v>213.22</v>
      </c>
      <c r="W306" s="13">
        <v>222.32</v>
      </c>
      <c r="X306" s="13">
        <v>224</v>
      </c>
      <c r="Y306" s="13">
        <v>227.7</v>
      </c>
      <c r="Z306" s="13">
        <v>223.16</v>
      </c>
      <c r="AA306" s="13">
        <v>224.27</v>
      </c>
      <c r="AB306" s="13">
        <v>224.87</v>
      </c>
      <c r="AC306" s="13">
        <v>227.1</v>
      </c>
      <c r="AD306" s="13">
        <v>228.38</v>
      </c>
      <c r="AE306" s="175">
        <v>232.8</v>
      </c>
      <c r="AF306" s="175">
        <v>238.66</v>
      </c>
      <c r="AG306" s="175">
        <v>243.61</v>
      </c>
      <c r="AH306" s="175">
        <v>249.01</v>
      </c>
      <c r="AI306" s="175">
        <v>257.67</v>
      </c>
      <c r="AJ306" s="175">
        <v>262.95999999999998</v>
      </c>
    </row>
    <row r="307" spans="1:36" x14ac:dyDescent="0.2">
      <c r="A307" s="38" t="s">
        <v>886</v>
      </c>
      <c r="B307" s="5" t="s">
        <v>931</v>
      </c>
      <c r="C307" s="5"/>
      <c r="D307" s="3" t="s">
        <v>875</v>
      </c>
      <c r="E307" s="38" t="s">
        <v>1089</v>
      </c>
      <c r="F307" s="3" t="s">
        <v>1076</v>
      </c>
      <c r="G307" s="3"/>
      <c r="H307" s="1">
        <v>79.88</v>
      </c>
      <c r="I307" s="1">
        <v>84.38</v>
      </c>
      <c r="J307" s="1">
        <v>87.75</v>
      </c>
      <c r="K307" s="1">
        <v>94</v>
      </c>
      <c r="L307" s="173">
        <v>101</v>
      </c>
      <c r="M307" s="173" t="s">
        <v>886</v>
      </c>
      <c r="N307" s="173" t="s">
        <v>886</v>
      </c>
      <c r="O307" s="173" t="s">
        <v>886</v>
      </c>
      <c r="P307" s="173" t="s">
        <v>886</v>
      </c>
      <c r="Q307" s="173" t="s">
        <v>886</v>
      </c>
      <c r="R307" s="173" t="s">
        <v>886</v>
      </c>
      <c r="S307" s="173" t="s">
        <v>886</v>
      </c>
      <c r="T307" s="173" t="s">
        <v>886</v>
      </c>
      <c r="U307" s="13" t="s">
        <v>886</v>
      </c>
      <c r="V307" s="13" t="s">
        <v>886</v>
      </c>
      <c r="W307" s="13" t="s">
        <v>886</v>
      </c>
      <c r="X307" s="13" t="s">
        <v>886</v>
      </c>
      <c r="Y307" s="13" t="s">
        <v>886</v>
      </c>
      <c r="Z307" s="13" t="s">
        <v>886</v>
      </c>
      <c r="AA307" s="13" t="s">
        <v>886</v>
      </c>
      <c r="AB307" s="13" t="s">
        <v>886</v>
      </c>
      <c r="AC307" s="13" t="s">
        <v>886</v>
      </c>
      <c r="AD307" s="13" t="s">
        <v>886</v>
      </c>
      <c r="AE307" s="13" t="s">
        <v>886</v>
      </c>
      <c r="AF307" s="175" t="s">
        <v>886</v>
      </c>
      <c r="AG307" s="175" t="s">
        <v>886</v>
      </c>
      <c r="AH307" s="175" t="s">
        <v>886</v>
      </c>
      <c r="AI307" s="175" t="s">
        <v>886</v>
      </c>
      <c r="AJ307" s="175" t="s">
        <v>886</v>
      </c>
    </row>
    <row r="308" spans="1:36" x14ac:dyDescent="0.2">
      <c r="A308" s="38" t="s">
        <v>1489</v>
      </c>
      <c r="B308" s="11" t="s">
        <v>457</v>
      </c>
      <c r="C308" s="11"/>
      <c r="D308" s="3" t="s">
        <v>458</v>
      </c>
      <c r="E308" s="38" t="s">
        <v>1088</v>
      </c>
      <c r="F308" s="3" t="s">
        <v>1081</v>
      </c>
      <c r="G308" s="3"/>
      <c r="H308" s="1">
        <v>733.5</v>
      </c>
      <c r="I308" s="1">
        <v>711</v>
      </c>
      <c r="J308" s="1">
        <v>668.25</v>
      </c>
      <c r="K308" s="1">
        <v>702.96</v>
      </c>
      <c r="L308" s="173">
        <v>752.21</v>
      </c>
      <c r="M308" s="173">
        <v>829.4</v>
      </c>
      <c r="N308" s="173">
        <v>888.17</v>
      </c>
      <c r="O308" s="173">
        <v>907.61</v>
      </c>
      <c r="P308" s="173">
        <v>943.86</v>
      </c>
      <c r="Q308" s="173">
        <v>1016.34</v>
      </c>
      <c r="R308" s="173">
        <v>1117.8599999999999</v>
      </c>
      <c r="S308" s="173">
        <v>1173.22</v>
      </c>
      <c r="T308" s="173">
        <v>1193.26</v>
      </c>
      <c r="U308" s="13">
        <v>1217.5899999999999</v>
      </c>
      <c r="V308" s="13">
        <v>1251.51</v>
      </c>
      <c r="W308" s="13">
        <v>1298.9000000000001</v>
      </c>
      <c r="X308" s="13">
        <v>1336.11</v>
      </c>
      <c r="Y308" s="13">
        <v>1355.09</v>
      </c>
      <c r="Z308" s="13">
        <v>1355.07</v>
      </c>
      <c r="AA308" s="13">
        <v>1355.4</v>
      </c>
      <c r="AB308" s="13">
        <v>1355.44</v>
      </c>
      <c r="AC308" s="13">
        <v>1356.36</v>
      </c>
      <c r="AD308" s="13">
        <v>1381.91</v>
      </c>
      <c r="AE308" s="175">
        <v>1436.3</v>
      </c>
      <c r="AF308" s="175">
        <v>1507.45</v>
      </c>
      <c r="AG308" s="175">
        <v>1581.96</v>
      </c>
      <c r="AH308" s="175">
        <v>1644.45</v>
      </c>
      <c r="AI308" s="175">
        <v>1709.5</v>
      </c>
      <c r="AJ308" s="175">
        <v>1794.06</v>
      </c>
    </row>
    <row r="309" spans="1:36" x14ac:dyDescent="0.2">
      <c r="A309" s="38" t="s">
        <v>1490</v>
      </c>
      <c r="B309" s="11" t="s">
        <v>459</v>
      </c>
      <c r="C309" s="11"/>
      <c r="D309" s="3" t="s">
        <v>460</v>
      </c>
      <c r="E309" s="38" t="s">
        <v>1088</v>
      </c>
      <c r="F309" s="3" t="s">
        <v>1076</v>
      </c>
      <c r="G309" s="3"/>
      <c r="H309" s="1">
        <v>110.25</v>
      </c>
      <c r="I309" s="1">
        <v>105.75</v>
      </c>
      <c r="J309" s="1">
        <v>87.75</v>
      </c>
      <c r="K309" s="1">
        <v>89.63</v>
      </c>
      <c r="L309" s="173">
        <v>104.83</v>
      </c>
      <c r="M309" s="173">
        <v>109.43</v>
      </c>
      <c r="N309" s="173">
        <v>114.81</v>
      </c>
      <c r="O309" s="173">
        <v>119.93</v>
      </c>
      <c r="P309" s="173">
        <v>126.72</v>
      </c>
      <c r="Q309" s="173">
        <v>134.02000000000001</v>
      </c>
      <c r="R309" s="173">
        <v>144.4</v>
      </c>
      <c r="S309" s="173">
        <v>150.34</v>
      </c>
      <c r="T309" s="173">
        <v>159.43</v>
      </c>
      <c r="U309" s="13">
        <v>166.82</v>
      </c>
      <c r="V309" s="13">
        <v>171.83</v>
      </c>
      <c r="W309" s="13">
        <v>176.84</v>
      </c>
      <c r="X309" s="13">
        <v>181.99</v>
      </c>
      <c r="Y309" s="13">
        <v>186.06</v>
      </c>
      <c r="Z309" s="13">
        <v>185.51</v>
      </c>
      <c r="AA309" s="13">
        <v>185.4</v>
      </c>
      <c r="AB309" s="13">
        <v>185.45</v>
      </c>
      <c r="AC309" s="13">
        <v>185.32</v>
      </c>
      <c r="AD309" s="13">
        <v>185.6</v>
      </c>
      <c r="AE309" s="175">
        <v>191.41</v>
      </c>
      <c r="AF309" s="175">
        <v>196.73</v>
      </c>
      <c r="AG309" s="175">
        <v>205.63</v>
      </c>
      <c r="AH309" s="175">
        <v>211.94</v>
      </c>
      <c r="AI309" s="175">
        <v>217.05</v>
      </c>
      <c r="AJ309" s="175">
        <v>222.31</v>
      </c>
    </row>
    <row r="310" spans="1:36" x14ac:dyDescent="0.2">
      <c r="A310" s="38" t="s">
        <v>1491</v>
      </c>
      <c r="B310" s="11" t="s">
        <v>461</v>
      </c>
      <c r="C310" s="11"/>
      <c r="D310" s="3" t="s">
        <v>462</v>
      </c>
      <c r="E310" s="38" t="s">
        <v>1088</v>
      </c>
      <c r="F310" s="3" t="s">
        <v>1080</v>
      </c>
      <c r="G310" s="3"/>
      <c r="H310" s="1">
        <v>453.38</v>
      </c>
      <c r="I310" s="1">
        <v>441</v>
      </c>
      <c r="J310" s="1">
        <v>509.63</v>
      </c>
      <c r="K310" s="1">
        <v>523.65</v>
      </c>
      <c r="L310" s="173">
        <v>566.24</v>
      </c>
      <c r="M310" s="173">
        <v>583.17999999999995</v>
      </c>
      <c r="N310" s="173">
        <v>599.41999999999996</v>
      </c>
      <c r="O310" s="173">
        <v>645.15</v>
      </c>
      <c r="P310" s="173">
        <v>676.78</v>
      </c>
      <c r="Q310" s="173">
        <v>710.62</v>
      </c>
      <c r="R310" s="173">
        <v>780.26</v>
      </c>
      <c r="S310" s="173">
        <v>817.71</v>
      </c>
      <c r="T310" s="173">
        <v>857.29</v>
      </c>
      <c r="U310" s="13">
        <v>873.91</v>
      </c>
      <c r="V310" s="13">
        <v>915.86</v>
      </c>
      <c r="W310" s="13">
        <v>945.63</v>
      </c>
      <c r="X310" s="13">
        <v>945.63</v>
      </c>
      <c r="Y310" s="13">
        <v>945.63</v>
      </c>
      <c r="Z310" s="13">
        <v>945.63</v>
      </c>
      <c r="AA310" s="13">
        <v>945.63</v>
      </c>
      <c r="AB310" s="13">
        <v>945.63</v>
      </c>
      <c r="AC310" s="13">
        <v>945.63</v>
      </c>
      <c r="AD310" s="13">
        <v>945.63</v>
      </c>
      <c r="AE310" s="175">
        <v>964.54</v>
      </c>
      <c r="AF310" s="175">
        <v>964.54</v>
      </c>
      <c r="AG310" s="175">
        <v>964.54</v>
      </c>
      <c r="AH310" s="175">
        <v>1010.87</v>
      </c>
      <c r="AI310" s="175">
        <v>1051.21</v>
      </c>
      <c r="AJ310" s="175">
        <v>1103.67</v>
      </c>
    </row>
    <row r="311" spans="1:36" x14ac:dyDescent="0.2">
      <c r="A311" s="199" t="s">
        <v>1719</v>
      </c>
      <c r="B311" s="11" t="s">
        <v>463</v>
      </c>
      <c r="C311" s="11"/>
      <c r="D311" s="3" t="s">
        <v>464</v>
      </c>
      <c r="E311" s="38" t="s">
        <v>1088</v>
      </c>
      <c r="F311" s="3" t="s">
        <v>1077</v>
      </c>
      <c r="G311" s="3"/>
      <c r="H311" s="1">
        <v>448.88</v>
      </c>
      <c r="I311" s="1">
        <v>465.75</v>
      </c>
      <c r="J311" s="1">
        <v>455.63</v>
      </c>
      <c r="K311" s="1">
        <v>465.84</v>
      </c>
      <c r="L311" s="173">
        <v>482.22</v>
      </c>
      <c r="M311" s="173">
        <v>557.73</v>
      </c>
      <c r="N311" s="173">
        <v>612.17999999999995</v>
      </c>
      <c r="O311" s="173">
        <v>650.42999999999995</v>
      </c>
      <c r="P311" s="173">
        <v>691.11</v>
      </c>
      <c r="Q311" s="173">
        <v>758.52</v>
      </c>
      <c r="R311" s="173">
        <v>879.12</v>
      </c>
      <c r="S311" s="173">
        <v>929.7</v>
      </c>
      <c r="T311" s="173">
        <v>956.7</v>
      </c>
      <c r="U311" s="13">
        <v>1004.4</v>
      </c>
      <c r="V311" s="13">
        <v>1052.0999999999999</v>
      </c>
      <c r="W311" s="13">
        <v>1091.52</v>
      </c>
      <c r="X311" s="13">
        <v>1123.74</v>
      </c>
      <c r="Y311" s="13">
        <v>1145.07</v>
      </c>
      <c r="Z311" s="13">
        <v>1145.07</v>
      </c>
      <c r="AA311" s="13">
        <v>1145.07</v>
      </c>
      <c r="AB311" s="13">
        <v>1145.07</v>
      </c>
      <c r="AC311" s="13">
        <v>1145.07</v>
      </c>
      <c r="AD311" s="13">
        <v>1145.07</v>
      </c>
      <c r="AE311" s="175">
        <v>1190.79</v>
      </c>
      <c r="AF311" s="175">
        <v>1247.94</v>
      </c>
      <c r="AG311" s="175">
        <v>1322.73</v>
      </c>
      <c r="AH311" s="175">
        <v>1362.24</v>
      </c>
      <c r="AI311" s="175">
        <v>1416.51</v>
      </c>
      <c r="AJ311" s="175">
        <v>1472.94</v>
      </c>
    </row>
    <row r="312" spans="1:36" x14ac:dyDescent="0.2">
      <c r="A312" s="38" t="s">
        <v>1492</v>
      </c>
      <c r="B312" s="11" t="s">
        <v>1195</v>
      </c>
      <c r="C312" s="11"/>
      <c r="D312" s="3" t="s">
        <v>466</v>
      </c>
      <c r="E312" s="38" t="s">
        <v>1088</v>
      </c>
      <c r="F312" s="3" t="s">
        <v>1174</v>
      </c>
      <c r="G312" s="3"/>
      <c r="H312" s="1" t="s">
        <v>886</v>
      </c>
      <c r="I312" s="1" t="s">
        <v>886</v>
      </c>
      <c r="J312" s="1">
        <v>45</v>
      </c>
      <c r="K312" s="6">
        <v>44.82</v>
      </c>
      <c r="L312" s="173">
        <v>50.58</v>
      </c>
      <c r="M312" s="173">
        <v>53.64</v>
      </c>
      <c r="N312" s="173">
        <v>64.349999999999994</v>
      </c>
      <c r="O312" s="173">
        <v>72.09</v>
      </c>
      <c r="P312" s="173">
        <v>83.61</v>
      </c>
      <c r="Q312" s="173">
        <v>100.35</v>
      </c>
      <c r="R312" s="173">
        <v>121.95</v>
      </c>
      <c r="S312" s="173">
        <v>138.69</v>
      </c>
      <c r="T312" s="173">
        <v>145.53</v>
      </c>
      <c r="U312" s="13">
        <v>154.16999999999999</v>
      </c>
      <c r="V312" s="13">
        <v>164.88</v>
      </c>
      <c r="W312" s="13">
        <v>178.56</v>
      </c>
      <c r="X312" s="13">
        <v>185.58</v>
      </c>
      <c r="Y312" s="13">
        <v>191.16</v>
      </c>
      <c r="Z312" s="13">
        <v>191.16</v>
      </c>
      <c r="AA312" s="13">
        <v>196.92</v>
      </c>
      <c r="AB312" s="13">
        <v>200.79</v>
      </c>
      <c r="AC312" s="13">
        <v>204.75</v>
      </c>
      <c r="AD312" s="13">
        <v>208.8</v>
      </c>
      <c r="AE312" s="175">
        <v>212.94</v>
      </c>
      <c r="AF312" s="175">
        <v>217.17</v>
      </c>
      <c r="AG312" s="175">
        <v>229.14</v>
      </c>
      <c r="AH312" s="175">
        <v>253.08</v>
      </c>
      <c r="AI312" s="175">
        <v>263.07</v>
      </c>
      <c r="AJ312" s="175">
        <v>278.01</v>
      </c>
    </row>
    <row r="313" spans="1:36" x14ac:dyDescent="0.2">
      <c r="A313" s="38" t="s">
        <v>886</v>
      </c>
      <c r="B313" s="11" t="s">
        <v>886</v>
      </c>
      <c r="C313" s="11"/>
      <c r="D313" s="3" t="s">
        <v>906</v>
      </c>
      <c r="E313" s="38" t="s">
        <v>1089</v>
      </c>
      <c r="F313" s="3" t="s">
        <v>1076</v>
      </c>
      <c r="G313" s="3"/>
      <c r="H313" s="1">
        <v>68.63</v>
      </c>
      <c r="I313" s="1" t="s">
        <v>886</v>
      </c>
      <c r="J313" s="1" t="s">
        <v>886</v>
      </c>
      <c r="K313" s="6" t="s">
        <v>886</v>
      </c>
      <c r="L313" s="173" t="s">
        <v>886</v>
      </c>
      <c r="M313" s="173" t="s">
        <v>886</v>
      </c>
      <c r="N313" s="173" t="s">
        <v>886</v>
      </c>
      <c r="O313" s="173" t="s">
        <v>886</v>
      </c>
      <c r="P313" s="173" t="s">
        <v>886</v>
      </c>
      <c r="Q313" s="173" t="s">
        <v>886</v>
      </c>
      <c r="R313" s="173" t="s">
        <v>886</v>
      </c>
      <c r="S313" s="173" t="s">
        <v>886</v>
      </c>
      <c r="T313" s="173" t="s">
        <v>886</v>
      </c>
      <c r="U313" s="13" t="s">
        <v>886</v>
      </c>
      <c r="V313" s="13" t="s">
        <v>886</v>
      </c>
      <c r="W313" s="13" t="s">
        <v>886</v>
      </c>
      <c r="X313" s="13" t="s">
        <v>886</v>
      </c>
      <c r="Y313" s="13" t="s">
        <v>886</v>
      </c>
      <c r="Z313" s="13" t="s">
        <v>886</v>
      </c>
      <c r="AA313" s="13" t="s">
        <v>886</v>
      </c>
      <c r="AB313" s="13" t="s">
        <v>886</v>
      </c>
      <c r="AC313" s="13" t="s">
        <v>886</v>
      </c>
      <c r="AD313" s="13" t="s">
        <v>886</v>
      </c>
      <c r="AE313" s="13" t="s">
        <v>886</v>
      </c>
      <c r="AF313" s="175" t="s">
        <v>886</v>
      </c>
      <c r="AG313" s="175" t="s">
        <v>886</v>
      </c>
      <c r="AH313" s="175" t="s">
        <v>886</v>
      </c>
      <c r="AI313" s="175" t="s">
        <v>886</v>
      </c>
      <c r="AJ313" s="175" t="s">
        <v>886</v>
      </c>
    </row>
    <row r="314" spans="1:36" x14ac:dyDescent="0.2">
      <c r="A314" s="38" t="s">
        <v>1680</v>
      </c>
      <c r="B314" s="11" t="s">
        <v>467</v>
      </c>
      <c r="C314" s="11"/>
      <c r="D314" s="3" t="s">
        <v>468</v>
      </c>
      <c r="E314" s="38" t="s">
        <v>1089</v>
      </c>
      <c r="F314" s="3" t="s">
        <v>1076</v>
      </c>
      <c r="G314" s="3"/>
      <c r="H314" s="1">
        <v>78.75</v>
      </c>
      <c r="I314" s="1">
        <v>86.63</v>
      </c>
      <c r="J314" s="1">
        <v>95.63</v>
      </c>
      <c r="K314" s="1">
        <v>105.32</v>
      </c>
      <c r="L314" s="173">
        <v>122.58</v>
      </c>
      <c r="M314" s="173">
        <v>133.09</v>
      </c>
      <c r="N314" s="173">
        <v>139.9</v>
      </c>
      <c r="O314" s="173">
        <v>152.41999999999999</v>
      </c>
      <c r="P314" s="173">
        <v>156.30000000000001</v>
      </c>
      <c r="Q314" s="173">
        <v>172.44</v>
      </c>
      <c r="R314" s="173">
        <v>182.62</v>
      </c>
      <c r="S314" s="173">
        <v>193.19</v>
      </c>
      <c r="T314" s="173">
        <v>201.18</v>
      </c>
      <c r="U314" s="13">
        <v>209.83</v>
      </c>
      <c r="V314" s="13">
        <v>220.07</v>
      </c>
      <c r="W314" s="13">
        <v>231.55</v>
      </c>
      <c r="X314" s="13" t="s">
        <v>886</v>
      </c>
      <c r="Y314" s="13" t="s">
        <v>886</v>
      </c>
      <c r="Z314" s="13" t="s">
        <v>886</v>
      </c>
      <c r="AA314" s="13" t="s">
        <v>886</v>
      </c>
      <c r="AB314" s="13" t="s">
        <v>886</v>
      </c>
      <c r="AC314" s="13" t="s">
        <v>886</v>
      </c>
      <c r="AD314" s="13" t="s">
        <v>886</v>
      </c>
      <c r="AE314" s="13" t="s">
        <v>886</v>
      </c>
      <c r="AF314" s="175" t="s">
        <v>886</v>
      </c>
      <c r="AG314" s="175" t="s">
        <v>886</v>
      </c>
      <c r="AH314" s="175" t="s">
        <v>886</v>
      </c>
      <c r="AI314" s="175" t="s">
        <v>886</v>
      </c>
      <c r="AJ314" s="175" t="s">
        <v>886</v>
      </c>
    </row>
    <row r="315" spans="1:36" x14ac:dyDescent="0.2">
      <c r="A315" s="38" t="s">
        <v>1493</v>
      </c>
      <c r="B315" s="11" t="s">
        <v>469</v>
      </c>
      <c r="C315" s="11"/>
      <c r="D315" s="3" t="s">
        <v>470</v>
      </c>
      <c r="E315" s="38" t="s">
        <v>1088</v>
      </c>
      <c r="F315" s="3" t="s">
        <v>1076</v>
      </c>
      <c r="G315" s="3"/>
      <c r="H315" s="1">
        <v>86.63</v>
      </c>
      <c r="I315" s="1">
        <v>92.25</v>
      </c>
      <c r="J315" s="1">
        <v>94.5</v>
      </c>
      <c r="K315" s="1">
        <v>84.3</v>
      </c>
      <c r="L315" s="173">
        <v>99.81</v>
      </c>
      <c r="M315" s="173">
        <v>120.17</v>
      </c>
      <c r="N315" s="173">
        <v>121.26</v>
      </c>
      <c r="O315" s="173">
        <v>128.13999999999999</v>
      </c>
      <c r="P315" s="173">
        <v>132.02000000000001</v>
      </c>
      <c r="Q315" s="173">
        <v>144.91</v>
      </c>
      <c r="R315" s="173">
        <v>156.75</v>
      </c>
      <c r="S315" s="173">
        <v>164.25</v>
      </c>
      <c r="T315" s="173">
        <v>170.34</v>
      </c>
      <c r="U315" s="13">
        <v>178.39</v>
      </c>
      <c r="V315" s="13">
        <v>185.46</v>
      </c>
      <c r="W315" s="13">
        <v>194.11</v>
      </c>
      <c r="X315" s="13">
        <v>200.4</v>
      </c>
      <c r="Y315" s="13">
        <v>207.99</v>
      </c>
      <c r="Z315" s="13">
        <v>208.79</v>
      </c>
      <c r="AA315" s="13">
        <v>209.63</v>
      </c>
      <c r="AB315" s="13">
        <v>212.01</v>
      </c>
      <c r="AC315" s="13">
        <v>212.22</v>
      </c>
      <c r="AD315" s="13">
        <v>213.38</v>
      </c>
      <c r="AE315" s="175">
        <v>219.97</v>
      </c>
      <c r="AF315" s="175">
        <v>227.62</v>
      </c>
      <c r="AG315" s="175">
        <v>234.63</v>
      </c>
      <c r="AH315" s="175">
        <v>243.95</v>
      </c>
      <c r="AI315" s="175">
        <v>257.08</v>
      </c>
      <c r="AJ315" s="175">
        <v>264.35000000000002</v>
      </c>
    </row>
    <row r="316" spans="1:36" x14ac:dyDescent="0.2">
      <c r="A316" s="38" t="s">
        <v>1681</v>
      </c>
      <c r="B316" s="11" t="s">
        <v>471</v>
      </c>
      <c r="C316" s="11"/>
      <c r="D316" s="3" t="s">
        <v>472</v>
      </c>
      <c r="E316" s="38" t="s">
        <v>1089</v>
      </c>
      <c r="F316" s="3" t="s">
        <v>1076</v>
      </c>
      <c r="G316" s="3"/>
      <c r="H316" s="1">
        <v>32.630000000000003</v>
      </c>
      <c r="I316" s="1">
        <v>37.130000000000003</v>
      </c>
      <c r="J316" s="1">
        <v>43.88</v>
      </c>
      <c r="K316" s="1">
        <v>64.52</v>
      </c>
      <c r="L316" s="173">
        <v>76.92</v>
      </c>
      <c r="M316" s="173">
        <v>77.400000000000006</v>
      </c>
      <c r="N316" s="173">
        <v>79.849999999999994</v>
      </c>
      <c r="O316" s="173">
        <v>82.34</v>
      </c>
      <c r="P316" s="173">
        <v>92.57</v>
      </c>
      <c r="Q316" s="173">
        <v>101.71</v>
      </c>
      <c r="R316" s="173">
        <v>112.4</v>
      </c>
      <c r="S316" s="173">
        <v>122.97</v>
      </c>
      <c r="T316" s="173">
        <v>131.44999999999999</v>
      </c>
      <c r="U316" s="13">
        <v>138.83000000000001</v>
      </c>
      <c r="V316" s="13">
        <v>152.31</v>
      </c>
      <c r="W316" s="13">
        <v>164.29</v>
      </c>
      <c r="X316" s="13">
        <v>171.92</v>
      </c>
      <c r="Y316" s="13">
        <v>176.82</v>
      </c>
      <c r="Z316" s="13">
        <v>178.88</v>
      </c>
      <c r="AA316" s="13">
        <v>179.16</v>
      </c>
      <c r="AB316" s="13">
        <v>187.39</v>
      </c>
      <c r="AC316" s="13">
        <v>198.39</v>
      </c>
      <c r="AD316" s="13">
        <v>204.5</v>
      </c>
      <c r="AE316" s="175">
        <v>215.17</v>
      </c>
      <c r="AF316" s="175">
        <v>227.85</v>
      </c>
      <c r="AG316" s="175">
        <v>239.32</v>
      </c>
      <c r="AH316" s="175" t="s">
        <v>886</v>
      </c>
      <c r="AI316" s="175" t="s">
        <v>886</v>
      </c>
      <c r="AJ316" s="175" t="s">
        <v>886</v>
      </c>
    </row>
    <row r="317" spans="1:36" x14ac:dyDescent="0.2">
      <c r="A317" s="38" t="s">
        <v>1494</v>
      </c>
      <c r="B317" s="11" t="s">
        <v>473</v>
      </c>
      <c r="C317" s="11"/>
      <c r="D317" s="3" t="s">
        <v>474</v>
      </c>
      <c r="E317" s="38" t="s">
        <v>1088</v>
      </c>
      <c r="F317" s="3" t="s">
        <v>1076</v>
      </c>
      <c r="G317" s="3"/>
      <c r="H317" s="1">
        <v>108</v>
      </c>
      <c r="I317" s="1">
        <v>106.88</v>
      </c>
      <c r="J317" s="1">
        <v>110.25</v>
      </c>
      <c r="K317" s="1">
        <v>122.77</v>
      </c>
      <c r="L317" s="173">
        <v>130.6</v>
      </c>
      <c r="M317" s="173">
        <v>144.09</v>
      </c>
      <c r="N317" s="173">
        <v>150.77000000000001</v>
      </c>
      <c r="O317" s="173">
        <v>163.62</v>
      </c>
      <c r="P317" s="173">
        <v>170.89</v>
      </c>
      <c r="Q317" s="173">
        <v>185.96</v>
      </c>
      <c r="R317" s="173">
        <v>192.48</v>
      </c>
      <c r="S317" s="173">
        <v>200.48</v>
      </c>
      <c r="T317" s="173">
        <v>211.4</v>
      </c>
      <c r="U317" s="13">
        <v>220.34</v>
      </c>
      <c r="V317" s="13">
        <v>227.14</v>
      </c>
      <c r="W317" s="13">
        <v>240.1</v>
      </c>
      <c r="X317" s="13">
        <v>248.81</v>
      </c>
      <c r="Y317" s="13">
        <v>257.25</v>
      </c>
      <c r="Z317" s="13">
        <v>257.83999999999997</v>
      </c>
      <c r="AA317" s="13">
        <v>262.87</v>
      </c>
      <c r="AB317" s="13">
        <v>267.64</v>
      </c>
      <c r="AC317" s="13">
        <v>270.17</v>
      </c>
      <c r="AD317" s="13">
        <v>270.72000000000003</v>
      </c>
      <c r="AE317" s="175">
        <v>274.55</v>
      </c>
      <c r="AF317" s="175">
        <v>281.01</v>
      </c>
      <c r="AG317" s="175">
        <v>285.97000000000003</v>
      </c>
      <c r="AH317" s="175">
        <v>291.07</v>
      </c>
      <c r="AI317" s="175">
        <v>295.05</v>
      </c>
      <c r="AJ317" s="175">
        <v>300.33</v>
      </c>
    </row>
    <row r="318" spans="1:36" x14ac:dyDescent="0.2">
      <c r="A318" s="38" t="s">
        <v>1495</v>
      </c>
      <c r="B318" s="11" t="s">
        <v>475</v>
      </c>
      <c r="C318" s="11"/>
      <c r="D318" s="3" t="s">
        <v>476</v>
      </c>
      <c r="E318" s="38" t="s">
        <v>1088</v>
      </c>
      <c r="F318" s="3" t="s">
        <v>1082</v>
      </c>
      <c r="G318" s="3"/>
      <c r="H318" s="1" t="s">
        <v>886</v>
      </c>
      <c r="I318" s="1" t="s">
        <v>886</v>
      </c>
      <c r="J318" s="1" t="s">
        <v>886</v>
      </c>
      <c r="K318" s="1">
        <v>689.76</v>
      </c>
      <c r="L318" s="173">
        <v>735.85</v>
      </c>
      <c r="M318" s="173">
        <v>776</v>
      </c>
      <c r="N318" s="173">
        <v>809.96</v>
      </c>
      <c r="O318" s="173">
        <v>856.96</v>
      </c>
      <c r="P318" s="173">
        <v>898.55</v>
      </c>
      <c r="Q318" s="173">
        <v>974.56</v>
      </c>
      <c r="R318" s="173">
        <v>1061.24</v>
      </c>
      <c r="S318" s="173">
        <v>1073.4000000000001</v>
      </c>
      <c r="T318" s="173">
        <v>1125.26</v>
      </c>
      <c r="U318" s="13">
        <v>1154.6099999999999</v>
      </c>
      <c r="V318" s="13">
        <v>1187.2</v>
      </c>
      <c r="W318" s="13">
        <v>1219.3800000000001</v>
      </c>
      <c r="X318" s="13">
        <v>1259.1400000000001</v>
      </c>
      <c r="Y318" s="13">
        <v>1258.5899999999999</v>
      </c>
      <c r="Z318" s="13">
        <v>1258.78</v>
      </c>
      <c r="AA318" s="13">
        <v>1258.92</v>
      </c>
      <c r="AB318" s="13">
        <v>1259.8900000000001</v>
      </c>
      <c r="AC318" s="13">
        <v>1285.69</v>
      </c>
      <c r="AD318" s="13">
        <v>1311.07</v>
      </c>
      <c r="AE318" s="175">
        <v>1363.46</v>
      </c>
      <c r="AF318" s="175">
        <v>1430.89</v>
      </c>
      <c r="AG318" s="175">
        <v>1501.48</v>
      </c>
      <c r="AH318" s="175">
        <v>1546.37</v>
      </c>
      <c r="AI318" s="175">
        <v>1607.71</v>
      </c>
      <c r="AJ318" s="175">
        <v>1687.39</v>
      </c>
    </row>
    <row r="319" spans="1:36" x14ac:dyDescent="0.2">
      <c r="A319" s="38" t="s">
        <v>1496</v>
      </c>
      <c r="B319" s="11" t="s">
        <v>477</v>
      </c>
      <c r="C319" s="11"/>
      <c r="D319" s="3" t="s">
        <v>478</v>
      </c>
      <c r="E319" s="38" t="s">
        <v>1088</v>
      </c>
      <c r="F319" s="3" t="s">
        <v>1076</v>
      </c>
      <c r="G319" s="3"/>
      <c r="H319" s="1">
        <v>76.5</v>
      </c>
      <c r="I319" s="1">
        <v>66.38</v>
      </c>
      <c r="J319" s="1">
        <v>69.75</v>
      </c>
      <c r="K319" s="1">
        <v>88.63</v>
      </c>
      <c r="L319" s="173">
        <v>102.15</v>
      </c>
      <c r="M319" s="173">
        <v>114.68</v>
      </c>
      <c r="N319" s="173">
        <v>120.18</v>
      </c>
      <c r="O319" s="173">
        <v>121.98</v>
      </c>
      <c r="P319" s="173">
        <v>131.15</v>
      </c>
      <c r="Q319" s="173">
        <v>143.71</v>
      </c>
      <c r="R319" s="173">
        <v>162.66999999999999</v>
      </c>
      <c r="S319" s="173">
        <v>167.62</v>
      </c>
      <c r="T319" s="173">
        <v>179.18</v>
      </c>
      <c r="U319" s="13">
        <v>187.22</v>
      </c>
      <c r="V319" s="13">
        <v>197.19</v>
      </c>
      <c r="W319" s="13">
        <v>214.45</v>
      </c>
      <c r="X319" s="13">
        <v>220.61</v>
      </c>
      <c r="Y319" s="13">
        <v>213.76</v>
      </c>
      <c r="Z319" s="13">
        <v>214.42</v>
      </c>
      <c r="AA319" s="13">
        <v>214.91</v>
      </c>
      <c r="AB319" s="13">
        <v>218.98</v>
      </c>
      <c r="AC319" s="13">
        <v>223.72</v>
      </c>
      <c r="AD319" s="13">
        <v>228.4</v>
      </c>
      <c r="AE319" s="175">
        <v>232.91</v>
      </c>
      <c r="AF319" s="175">
        <v>238.91</v>
      </c>
      <c r="AG319" s="175">
        <v>245.75</v>
      </c>
      <c r="AH319" s="175">
        <v>253.57</v>
      </c>
      <c r="AI319" s="175">
        <v>259.14999999999998</v>
      </c>
      <c r="AJ319" s="175">
        <v>265.05</v>
      </c>
    </row>
    <row r="320" spans="1:36" x14ac:dyDescent="0.2">
      <c r="A320" s="38" t="s">
        <v>1497</v>
      </c>
      <c r="B320" s="11" t="s">
        <v>479</v>
      </c>
      <c r="C320" s="11"/>
      <c r="D320" s="3" t="s">
        <v>480</v>
      </c>
      <c r="E320" s="38" t="s">
        <v>1088</v>
      </c>
      <c r="F320" s="3" t="s">
        <v>1076</v>
      </c>
      <c r="G320" s="3"/>
      <c r="H320" s="1">
        <v>67.5</v>
      </c>
      <c r="I320" s="1">
        <v>75.38</v>
      </c>
      <c r="J320" s="1">
        <v>77.63</v>
      </c>
      <c r="K320" s="1">
        <v>95.56</v>
      </c>
      <c r="L320" s="173">
        <v>102.72</v>
      </c>
      <c r="M320" s="173">
        <v>110.48</v>
      </c>
      <c r="N320" s="173">
        <v>115.42</v>
      </c>
      <c r="O320" s="173">
        <v>122.57</v>
      </c>
      <c r="P320" s="173">
        <v>130.6</v>
      </c>
      <c r="Q320" s="173">
        <v>142.6</v>
      </c>
      <c r="R320" s="173">
        <v>149.22999999999999</v>
      </c>
      <c r="S320" s="173">
        <v>157.9</v>
      </c>
      <c r="T320" s="173">
        <v>164.42</v>
      </c>
      <c r="U320" s="13">
        <v>172.07</v>
      </c>
      <c r="V320" s="13">
        <v>177.74</v>
      </c>
      <c r="W320" s="13">
        <v>185.44</v>
      </c>
      <c r="X320" s="13">
        <v>192.19</v>
      </c>
      <c r="Y320" s="13">
        <v>199.18</v>
      </c>
      <c r="Z320" s="13">
        <v>199.41</v>
      </c>
      <c r="AA320" s="13">
        <v>201.35</v>
      </c>
      <c r="AB320" s="13">
        <v>207.64</v>
      </c>
      <c r="AC320" s="13">
        <v>213.14</v>
      </c>
      <c r="AD320" s="13">
        <v>218.3</v>
      </c>
      <c r="AE320" s="175">
        <v>226.8</v>
      </c>
      <c r="AF320" s="175">
        <v>236.69</v>
      </c>
      <c r="AG320" s="175">
        <v>245.16</v>
      </c>
      <c r="AH320" s="175">
        <v>254.58</v>
      </c>
      <c r="AI320" s="175">
        <v>264.37</v>
      </c>
      <c r="AJ320" s="175">
        <v>272.95</v>
      </c>
    </row>
    <row r="321" spans="1:36" x14ac:dyDescent="0.2">
      <c r="A321" s="38" t="s">
        <v>1498</v>
      </c>
      <c r="B321" s="11" t="s">
        <v>481</v>
      </c>
      <c r="C321" s="11"/>
      <c r="D321" s="3" t="s">
        <v>482</v>
      </c>
      <c r="E321" s="38" t="s">
        <v>1088</v>
      </c>
      <c r="F321" s="3" t="s">
        <v>1082</v>
      </c>
      <c r="G321" s="3"/>
      <c r="H321" s="1" t="s">
        <v>886</v>
      </c>
      <c r="I321" s="1" t="s">
        <v>886</v>
      </c>
      <c r="J321" s="1" t="s">
        <v>886</v>
      </c>
      <c r="K321" s="1">
        <v>841.1</v>
      </c>
      <c r="L321" s="173">
        <v>879.62</v>
      </c>
      <c r="M321" s="173">
        <v>921.52</v>
      </c>
      <c r="N321" s="173">
        <v>942.57</v>
      </c>
      <c r="O321" s="173">
        <v>966.44</v>
      </c>
      <c r="P321" s="173">
        <v>984.43</v>
      </c>
      <c r="Q321" s="173">
        <v>1023.75</v>
      </c>
      <c r="R321" s="173">
        <v>1044</v>
      </c>
      <c r="S321" s="173">
        <v>1046.06</v>
      </c>
      <c r="T321" s="173">
        <v>1094.5899999999999</v>
      </c>
      <c r="U321" s="13">
        <v>1146.3900000000001</v>
      </c>
      <c r="V321" s="13">
        <v>1180.19</v>
      </c>
      <c r="W321" s="13">
        <v>1226.43</v>
      </c>
      <c r="X321" s="13">
        <v>1272.92</v>
      </c>
      <c r="Y321" s="13">
        <v>1310.82</v>
      </c>
      <c r="Z321" s="13">
        <v>1311</v>
      </c>
      <c r="AA321" s="13">
        <v>1311.19</v>
      </c>
      <c r="AB321" s="13">
        <v>1311.06</v>
      </c>
      <c r="AC321" s="13">
        <v>1311.86</v>
      </c>
      <c r="AD321" s="13">
        <v>1312.91</v>
      </c>
      <c r="AE321" s="175">
        <v>1338.63</v>
      </c>
      <c r="AF321" s="175">
        <v>1391.12</v>
      </c>
      <c r="AG321" s="175">
        <v>1460.21</v>
      </c>
      <c r="AH321" s="175">
        <v>1502.25</v>
      </c>
      <c r="AI321" s="175">
        <v>1560.53</v>
      </c>
      <c r="AJ321" s="175">
        <v>1615.11</v>
      </c>
    </row>
    <row r="322" spans="1:36" x14ac:dyDescent="0.2">
      <c r="A322" s="38" t="s">
        <v>1499</v>
      </c>
      <c r="B322" s="11" t="s">
        <v>483</v>
      </c>
      <c r="C322" s="11"/>
      <c r="D322" s="3" t="s">
        <v>484</v>
      </c>
      <c r="E322" s="38" t="s">
        <v>1088</v>
      </c>
      <c r="F322" s="3" t="s">
        <v>1076</v>
      </c>
      <c r="G322" s="3"/>
      <c r="H322" s="1">
        <v>46.13</v>
      </c>
      <c r="I322" s="1">
        <v>47.25</v>
      </c>
      <c r="J322" s="1">
        <v>51.75</v>
      </c>
      <c r="K322" s="1">
        <v>77.47</v>
      </c>
      <c r="L322" s="173">
        <v>88.44</v>
      </c>
      <c r="M322" s="173">
        <v>98.15</v>
      </c>
      <c r="N322" s="173">
        <v>102.51</v>
      </c>
      <c r="O322" s="173">
        <v>107.15</v>
      </c>
      <c r="P322" s="173">
        <v>111.99</v>
      </c>
      <c r="Q322" s="173">
        <v>121.86</v>
      </c>
      <c r="R322" s="173">
        <v>129.79</v>
      </c>
      <c r="S322" s="173">
        <v>138.06</v>
      </c>
      <c r="T322" s="173">
        <v>142.85</v>
      </c>
      <c r="U322" s="13">
        <v>148.79</v>
      </c>
      <c r="V322" s="13">
        <v>153.62</v>
      </c>
      <c r="W322" s="13">
        <v>160.72999999999999</v>
      </c>
      <c r="X322" s="13">
        <v>167.27</v>
      </c>
      <c r="Y322" s="13">
        <v>173.54</v>
      </c>
      <c r="Z322" s="13">
        <v>174.05</v>
      </c>
      <c r="AA322" s="13">
        <v>176.07</v>
      </c>
      <c r="AB322" s="13">
        <v>178.89</v>
      </c>
      <c r="AC322" s="13">
        <v>183.36</v>
      </c>
      <c r="AD322" s="13">
        <v>186.1</v>
      </c>
      <c r="AE322" s="175">
        <v>188.63</v>
      </c>
      <c r="AF322" s="175">
        <v>192.54</v>
      </c>
      <c r="AG322" s="175">
        <v>199.31</v>
      </c>
      <c r="AH322" s="175">
        <v>207.62</v>
      </c>
      <c r="AI322" s="175">
        <v>215.66</v>
      </c>
      <c r="AJ322" s="175">
        <v>216.56</v>
      </c>
    </row>
    <row r="323" spans="1:36" x14ac:dyDescent="0.2">
      <c r="A323" s="38" t="s">
        <v>1774</v>
      </c>
      <c r="B323" s="126" t="s">
        <v>1770</v>
      </c>
      <c r="C323" s="11"/>
      <c r="D323" s="123" t="s">
        <v>1769</v>
      </c>
      <c r="E323" s="38" t="s">
        <v>1088</v>
      </c>
      <c r="F323" s="123" t="s">
        <v>1082</v>
      </c>
      <c r="G323" s="3"/>
      <c r="H323" s="134" t="s">
        <v>886</v>
      </c>
      <c r="I323" s="134" t="s">
        <v>886</v>
      </c>
      <c r="J323" s="134" t="s">
        <v>886</v>
      </c>
      <c r="K323" s="134" t="s">
        <v>886</v>
      </c>
      <c r="L323" s="134" t="s">
        <v>886</v>
      </c>
      <c r="M323" s="134" t="s">
        <v>886</v>
      </c>
      <c r="N323" s="134" t="s">
        <v>886</v>
      </c>
      <c r="O323" s="134" t="s">
        <v>886</v>
      </c>
      <c r="P323" s="134" t="s">
        <v>886</v>
      </c>
      <c r="Q323" s="134" t="s">
        <v>886</v>
      </c>
      <c r="R323" s="134" t="s">
        <v>886</v>
      </c>
      <c r="S323" s="134" t="s">
        <v>886</v>
      </c>
      <c r="T323" s="134" t="s">
        <v>886</v>
      </c>
      <c r="U323" s="134" t="s">
        <v>886</v>
      </c>
      <c r="V323" s="134" t="s">
        <v>886</v>
      </c>
      <c r="W323" s="134" t="s">
        <v>886</v>
      </c>
      <c r="X323" s="134" t="s">
        <v>886</v>
      </c>
      <c r="Y323" s="134" t="s">
        <v>886</v>
      </c>
      <c r="Z323" s="134" t="s">
        <v>886</v>
      </c>
      <c r="AA323" s="134" t="s">
        <v>886</v>
      </c>
      <c r="AB323" s="134" t="s">
        <v>886</v>
      </c>
      <c r="AC323" s="175" t="s">
        <v>886</v>
      </c>
      <c r="AD323" s="175" t="s">
        <v>886</v>
      </c>
      <c r="AE323" s="175" t="s">
        <v>886</v>
      </c>
      <c r="AF323" s="175" t="s">
        <v>886</v>
      </c>
      <c r="AG323" s="175" t="s">
        <v>886</v>
      </c>
      <c r="AH323" s="175" t="s">
        <v>886</v>
      </c>
      <c r="AI323" s="175" t="s">
        <v>886</v>
      </c>
      <c r="AJ323" s="175">
        <v>1588.24</v>
      </c>
    </row>
    <row r="324" spans="1:36" x14ac:dyDescent="0.2">
      <c r="A324" s="38" t="s">
        <v>1756</v>
      </c>
      <c r="B324" s="11" t="s">
        <v>1755</v>
      </c>
      <c r="C324" s="11"/>
      <c r="D324" s="123" t="s">
        <v>1754</v>
      </c>
      <c r="E324" s="38" t="s">
        <v>1088</v>
      </c>
      <c r="F324" s="123" t="s">
        <v>1235</v>
      </c>
      <c r="G324" s="3"/>
      <c r="H324" s="134" t="s">
        <v>886</v>
      </c>
      <c r="I324" s="134" t="s">
        <v>886</v>
      </c>
      <c r="J324" s="134" t="s">
        <v>886</v>
      </c>
      <c r="K324" s="134" t="s">
        <v>886</v>
      </c>
      <c r="L324" s="134" t="s">
        <v>886</v>
      </c>
      <c r="M324" s="134" t="s">
        <v>886</v>
      </c>
      <c r="N324" s="134" t="s">
        <v>886</v>
      </c>
      <c r="O324" s="134" t="s">
        <v>886</v>
      </c>
      <c r="P324" s="134" t="s">
        <v>886</v>
      </c>
      <c r="Q324" s="134" t="s">
        <v>886</v>
      </c>
      <c r="R324" s="134" t="s">
        <v>886</v>
      </c>
      <c r="S324" s="134" t="s">
        <v>886</v>
      </c>
      <c r="T324" s="134" t="s">
        <v>886</v>
      </c>
      <c r="U324" s="134" t="s">
        <v>886</v>
      </c>
      <c r="V324" s="134" t="s">
        <v>886</v>
      </c>
      <c r="W324" s="134" t="s">
        <v>886</v>
      </c>
      <c r="X324" s="134" t="s">
        <v>886</v>
      </c>
      <c r="Y324" s="134" t="s">
        <v>886</v>
      </c>
      <c r="Z324" s="134" t="s">
        <v>886</v>
      </c>
      <c r="AA324" s="134" t="s">
        <v>886</v>
      </c>
      <c r="AB324" s="134" t="s">
        <v>886</v>
      </c>
      <c r="AC324" s="134" t="s">
        <v>886</v>
      </c>
      <c r="AD324" s="134" t="s">
        <v>886</v>
      </c>
      <c r="AE324" s="134" t="s">
        <v>886</v>
      </c>
      <c r="AF324" s="134" t="s">
        <v>886</v>
      </c>
      <c r="AG324" s="134" t="s">
        <v>886</v>
      </c>
      <c r="AH324" s="134" t="s">
        <v>886</v>
      </c>
      <c r="AI324" s="175">
        <v>0</v>
      </c>
      <c r="AJ324" s="175">
        <v>0</v>
      </c>
    </row>
    <row r="325" spans="1:36" x14ac:dyDescent="0.2">
      <c r="A325" s="38" t="s">
        <v>1682</v>
      </c>
      <c r="B325" s="11" t="s">
        <v>485</v>
      </c>
      <c r="C325" s="11"/>
      <c r="D325" s="3" t="s">
        <v>486</v>
      </c>
      <c r="E325" s="38" t="s">
        <v>1089</v>
      </c>
      <c r="F325" s="3" t="s">
        <v>1076</v>
      </c>
      <c r="G325" s="3"/>
      <c r="H325" s="1">
        <v>105.75</v>
      </c>
      <c r="I325" s="1">
        <v>112.5</v>
      </c>
      <c r="J325" s="1">
        <v>111.38</v>
      </c>
      <c r="K325" s="1">
        <v>122.9</v>
      </c>
      <c r="L325" s="173">
        <v>132.97</v>
      </c>
      <c r="M325" s="173">
        <v>137.44999999999999</v>
      </c>
      <c r="N325" s="173">
        <v>142.88999999999999</v>
      </c>
      <c r="O325" s="173">
        <v>147.47</v>
      </c>
      <c r="P325" s="173">
        <v>150.30000000000001</v>
      </c>
      <c r="Q325" s="173">
        <v>156.21</v>
      </c>
      <c r="R325" s="173">
        <v>168.02</v>
      </c>
      <c r="S325" s="173">
        <v>175.88</v>
      </c>
      <c r="T325" s="173">
        <v>187.13</v>
      </c>
      <c r="U325" s="13">
        <v>192.86</v>
      </c>
      <c r="V325" s="13">
        <v>197.55</v>
      </c>
      <c r="W325" s="13">
        <v>201.85</v>
      </c>
      <c r="X325" s="13" t="s">
        <v>886</v>
      </c>
      <c r="Y325" s="13" t="s">
        <v>886</v>
      </c>
      <c r="Z325" s="13" t="s">
        <v>886</v>
      </c>
      <c r="AA325" s="13" t="s">
        <v>886</v>
      </c>
      <c r="AB325" s="13" t="s">
        <v>886</v>
      </c>
      <c r="AC325" s="13" t="s">
        <v>886</v>
      </c>
      <c r="AD325" s="13" t="s">
        <v>886</v>
      </c>
      <c r="AE325" s="13" t="s">
        <v>886</v>
      </c>
      <c r="AF325" s="175" t="s">
        <v>886</v>
      </c>
      <c r="AG325" s="175" t="s">
        <v>886</v>
      </c>
      <c r="AH325" s="175" t="s">
        <v>886</v>
      </c>
      <c r="AI325" s="175" t="s">
        <v>886</v>
      </c>
      <c r="AJ325" s="175" t="s">
        <v>886</v>
      </c>
    </row>
    <row r="326" spans="1:36" x14ac:dyDescent="0.2">
      <c r="A326" s="38" t="s">
        <v>1500</v>
      </c>
      <c r="B326" s="11" t="s">
        <v>487</v>
      </c>
      <c r="C326" s="11"/>
      <c r="D326" s="3" t="s">
        <v>488</v>
      </c>
      <c r="E326" s="38" t="s">
        <v>1088</v>
      </c>
      <c r="F326" s="3" t="s">
        <v>1082</v>
      </c>
      <c r="G326" s="3"/>
      <c r="H326" s="1" t="s">
        <v>886</v>
      </c>
      <c r="I326" s="1" t="s">
        <v>886</v>
      </c>
      <c r="J326" s="1" t="s">
        <v>886</v>
      </c>
      <c r="K326" s="1">
        <v>570.20000000000005</v>
      </c>
      <c r="L326" s="173">
        <v>572.80999999999995</v>
      </c>
      <c r="M326" s="173">
        <v>627.79999999999995</v>
      </c>
      <c r="N326" s="173">
        <v>679.3</v>
      </c>
      <c r="O326" s="173">
        <v>712.36</v>
      </c>
      <c r="P326" s="173">
        <v>744.96</v>
      </c>
      <c r="Q326" s="173">
        <v>835.7</v>
      </c>
      <c r="R326" s="173">
        <v>964.76</v>
      </c>
      <c r="S326" s="173">
        <v>989.58</v>
      </c>
      <c r="T326" s="173">
        <v>1035.72</v>
      </c>
      <c r="U326" s="13">
        <v>1085.78</v>
      </c>
      <c r="V326" s="13">
        <v>1118.3399999999999</v>
      </c>
      <c r="W326" s="13">
        <v>1144.1199999999999</v>
      </c>
      <c r="X326" s="13">
        <v>1171.71</v>
      </c>
      <c r="Y326" s="13">
        <v>1194.9100000000001</v>
      </c>
      <c r="Z326" s="13">
        <v>1194.1500000000001</v>
      </c>
      <c r="AA326" s="13">
        <v>1194.5999999999999</v>
      </c>
      <c r="AB326" s="13">
        <v>1215.1400000000001</v>
      </c>
      <c r="AC326" s="13">
        <v>1216.6500000000001</v>
      </c>
      <c r="AD326" s="13">
        <v>1217.28</v>
      </c>
      <c r="AE326" s="175">
        <v>1264.02</v>
      </c>
      <c r="AF326" s="175">
        <v>1321.96</v>
      </c>
      <c r="AG326" s="175">
        <v>1401.49</v>
      </c>
      <c r="AH326" s="175">
        <v>1439.63</v>
      </c>
      <c r="AI326" s="175">
        <v>1509.77</v>
      </c>
      <c r="AJ326" s="175">
        <v>1582.59</v>
      </c>
    </row>
    <row r="327" spans="1:36" x14ac:dyDescent="0.2">
      <c r="A327" s="38" t="s">
        <v>1501</v>
      </c>
      <c r="B327" s="11" t="s">
        <v>489</v>
      </c>
      <c r="C327" s="11"/>
      <c r="D327" s="3" t="s">
        <v>490</v>
      </c>
      <c r="E327" s="38" t="s">
        <v>1088</v>
      </c>
      <c r="F327" s="3" t="s">
        <v>1081</v>
      </c>
      <c r="G327" s="3"/>
      <c r="H327" s="1">
        <v>648</v>
      </c>
      <c r="I327" s="1">
        <v>630</v>
      </c>
      <c r="J327" s="1">
        <v>682.88</v>
      </c>
      <c r="K327" s="1">
        <v>717.62</v>
      </c>
      <c r="L327" s="173">
        <v>730.71</v>
      </c>
      <c r="M327" s="173">
        <v>769.37</v>
      </c>
      <c r="N327" s="173">
        <v>815.17</v>
      </c>
      <c r="O327" s="173">
        <v>868.6</v>
      </c>
      <c r="P327" s="173">
        <v>903.54</v>
      </c>
      <c r="Q327" s="173">
        <v>966.93</v>
      </c>
      <c r="R327" s="173">
        <v>1047.78</v>
      </c>
      <c r="S327" s="173">
        <v>1098.51</v>
      </c>
      <c r="T327" s="173">
        <v>1124.1500000000001</v>
      </c>
      <c r="U327" s="13">
        <v>1179.32</v>
      </c>
      <c r="V327" s="13">
        <v>1222.3399999999999</v>
      </c>
      <c r="W327" s="13">
        <v>1264.8499999999999</v>
      </c>
      <c r="X327" s="13">
        <v>1296.28</v>
      </c>
      <c r="Y327" s="13">
        <v>1328.06</v>
      </c>
      <c r="Z327" s="13">
        <v>1328.06</v>
      </c>
      <c r="AA327" s="13">
        <v>1328.06</v>
      </c>
      <c r="AB327" s="13">
        <v>1328.04</v>
      </c>
      <c r="AC327" s="13">
        <v>1328.04</v>
      </c>
      <c r="AD327" s="13">
        <v>1328.04</v>
      </c>
      <c r="AE327" s="175">
        <v>1381.14</v>
      </c>
      <c r="AF327" s="175">
        <v>1450.17</v>
      </c>
      <c r="AG327" s="175">
        <v>1522.53</v>
      </c>
      <c r="AH327" s="175">
        <v>1568.05</v>
      </c>
      <c r="AI327" s="175">
        <v>1630.61</v>
      </c>
      <c r="AJ327" s="175">
        <v>1711.98</v>
      </c>
    </row>
    <row r="328" spans="1:36" x14ac:dyDescent="0.2">
      <c r="A328" s="38" t="s">
        <v>1502</v>
      </c>
      <c r="B328" s="11" t="s">
        <v>491</v>
      </c>
      <c r="C328" s="11"/>
      <c r="D328" s="3" t="s">
        <v>492</v>
      </c>
      <c r="E328" s="38" t="s">
        <v>1088</v>
      </c>
      <c r="F328" s="3" t="s">
        <v>1076</v>
      </c>
      <c r="G328" s="3"/>
      <c r="H328" s="1">
        <v>159.75</v>
      </c>
      <c r="I328" s="1">
        <v>137.25</v>
      </c>
      <c r="J328" s="1">
        <v>130.5</v>
      </c>
      <c r="K328" s="1">
        <v>144.72999999999999</v>
      </c>
      <c r="L328" s="173">
        <v>152.46</v>
      </c>
      <c r="M328" s="173">
        <v>150.4</v>
      </c>
      <c r="N328" s="173">
        <v>155.99</v>
      </c>
      <c r="O328" s="173">
        <v>168.07</v>
      </c>
      <c r="P328" s="173">
        <v>178.24</v>
      </c>
      <c r="Q328" s="173">
        <v>194.66</v>
      </c>
      <c r="R328" s="173">
        <v>206.8</v>
      </c>
      <c r="S328" s="173">
        <v>213.76</v>
      </c>
      <c r="T328" s="173">
        <v>222.57</v>
      </c>
      <c r="U328" s="13">
        <v>228</v>
      </c>
      <c r="V328" s="13">
        <v>228.72</v>
      </c>
      <c r="W328" s="13">
        <v>239.28</v>
      </c>
      <c r="X328" s="13">
        <v>245.17</v>
      </c>
      <c r="Y328" s="13">
        <v>251.24</v>
      </c>
      <c r="Z328" s="13">
        <v>249.67</v>
      </c>
      <c r="AA328" s="13">
        <v>250.44</v>
      </c>
      <c r="AB328" s="13">
        <v>253.89</v>
      </c>
      <c r="AC328" s="13">
        <v>252.22</v>
      </c>
      <c r="AD328" s="13">
        <v>252.07</v>
      </c>
      <c r="AE328" s="175">
        <v>252.82</v>
      </c>
      <c r="AF328" s="175">
        <v>254.09</v>
      </c>
      <c r="AG328" s="175">
        <v>255.09</v>
      </c>
      <c r="AH328" s="175">
        <v>256.26</v>
      </c>
      <c r="AI328" s="175">
        <v>263.36</v>
      </c>
      <c r="AJ328" s="175">
        <v>269.16000000000003</v>
      </c>
    </row>
    <row r="329" spans="1:36" x14ac:dyDescent="0.2">
      <c r="A329" s="38" t="s">
        <v>1503</v>
      </c>
      <c r="B329" s="11" t="s">
        <v>493</v>
      </c>
      <c r="C329" s="11"/>
      <c r="D329" s="3" t="s">
        <v>494</v>
      </c>
      <c r="E329" s="38" t="s">
        <v>1088</v>
      </c>
      <c r="F329" s="3" t="s">
        <v>1076</v>
      </c>
      <c r="G329" s="3"/>
      <c r="H329" s="1">
        <v>92.25</v>
      </c>
      <c r="I329" s="1">
        <v>93.38</v>
      </c>
      <c r="J329" s="1">
        <v>96.75</v>
      </c>
      <c r="K329" s="1">
        <v>106.34</v>
      </c>
      <c r="L329" s="173">
        <v>113.44</v>
      </c>
      <c r="M329" s="173">
        <v>128.37</v>
      </c>
      <c r="N329" s="173">
        <v>135.01</v>
      </c>
      <c r="O329" s="173">
        <v>141.72</v>
      </c>
      <c r="P329" s="173">
        <v>149.61000000000001</v>
      </c>
      <c r="Q329" s="173">
        <v>164.01</v>
      </c>
      <c r="R329" s="173">
        <v>175.25</v>
      </c>
      <c r="S329" s="173">
        <v>182.12</v>
      </c>
      <c r="T329" s="173">
        <v>189.47</v>
      </c>
      <c r="U329" s="13">
        <v>198.96</v>
      </c>
      <c r="V329" s="13">
        <v>207.89</v>
      </c>
      <c r="W329" s="13">
        <v>212.52</v>
      </c>
      <c r="X329" s="13">
        <v>217.38</v>
      </c>
      <c r="Y329" s="13">
        <v>220.03</v>
      </c>
      <c r="Z329" s="13">
        <v>219.91</v>
      </c>
      <c r="AA329" s="13">
        <v>220.1</v>
      </c>
      <c r="AB329" s="13">
        <v>220.27</v>
      </c>
      <c r="AC329" s="13">
        <v>224.83</v>
      </c>
      <c r="AD329" s="13">
        <v>227.63</v>
      </c>
      <c r="AE329" s="175">
        <v>229.49</v>
      </c>
      <c r="AF329" s="175">
        <v>231.46</v>
      </c>
      <c r="AG329" s="175">
        <v>234.42</v>
      </c>
      <c r="AH329" s="175">
        <v>235.42</v>
      </c>
      <c r="AI329" s="175">
        <v>238.38</v>
      </c>
      <c r="AJ329" s="175">
        <v>242.59</v>
      </c>
    </row>
    <row r="330" spans="1:36" x14ac:dyDescent="0.2">
      <c r="A330" s="38" t="s">
        <v>1683</v>
      </c>
      <c r="B330" s="11" t="s">
        <v>495</v>
      </c>
      <c r="C330" s="11"/>
      <c r="D330" s="3" t="s">
        <v>496</v>
      </c>
      <c r="E330" s="38" t="s">
        <v>1089</v>
      </c>
      <c r="F330" s="3" t="s">
        <v>1076</v>
      </c>
      <c r="G330" s="3"/>
      <c r="H330" s="1">
        <v>83.25</v>
      </c>
      <c r="I330" s="1">
        <v>109.13</v>
      </c>
      <c r="J330" s="1">
        <v>112.5</v>
      </c>
      <c r="K330" s="1">
        <v>113.87</v>
      </c>
      <c r="L330" s="173">
        <v>115.54</v>
      </c>
      <c r="M330" s="173">
        <v>122.85</v>
      </c>
      <c r="N330" s="173">
        <v>126.36</v>
      </c>
      <c r="O330" s="173">
        <v>137.77000000000001</v>
      </c>
      <c r="P330" s="173">
        <v>147.38</v>
      </c>
      <c r="Q330" s="173">
        <v>160.33000000000001</v>
      </c>
      <c r="R330" s="173">
        <v>170.73</v>
      </c>
      <c r="S330" s="173">
        <v>183.22</v>
      </c>
      <c r="T330" s="173">
        <v>191.88</v>
      </c>
      <c r="U330" s="13">
        <v>202.18</v>
      </c>
      <c r="V330" s="13">
        <v>212.21</v>
      </c>
      <c r="W330" s="13">
        <v>220.55</v>
      </c>
      <c r="X330" s="13" t="s">
        <v>886</v>
      </c>
      <c r="Y330" s="13" t="s">
        <v>886</v>
      </c>
      <c r="Z330" s="13" t="s">
        <v>886</v>
      </c>
      <c r="AA330" s="13" t="s">
        <v>886</v>
      </c>
      <c r="AB330" s="13" t="s">
        <v>886</v>
      </c>
      <c r="AC330" s="13" t="s">
        <v>886</v>
      </c>
      <c r="AD330" s="13" t="s">
        <v>886</v>
      </c>
      <c r="AE330" s="13" t="s">
        <v>886</v>
      </c>
      <c r="AF330" s="175" t="s">
        <v>886</v>
      </c>
      <c r="AG330" s="175" t="s">
        <v>886</v>
      </c>
      <c r="AH330" s="175" t="s">
        <v>886</v>
      </c>
      <c r="AI330" s="175" t="s">
        <v>886</v>
      </c>
      <c r="AJ330" s="175" t="s">
        <v>886</v>
      </c>
    </row>
    <row r="331" spans="1:36" x14ac:dyDescent="0.2">
      <c r="A331" s="199" t="s">
        <v>1721</v>
      </c>
      <c r="B331" s="11" t="s">
        <v>497</v>
      </c>
      <c r="C331" s="11"/>
      <c r="D331" s="3" t="s">
        <v>498</v>
      </c>
      <c r="E331" s="38" t="s">
        <v>1088</v>
      </c>
      <c r="F331" s="3" t="s">
        <v>1077</v>
      </c>
      <c r="G331" s="3"/>
      <c r="H331" s="1">
        <v>435.38</v>
      </c>
      <c r="I331" s="1">
        <v>466.88</v>
      </c>
      <c r="J331" s="1">
        <v>436.5</v>
      </c>
      <c r="K331" s="1">
        <v>452.18</v>
      </c>
      <c r="L331" s="173">
        <v>473.68</v>
      </c>
      <c r="M331" s="173">
        <v>537.25</v>
      </c>
      <c r="N331" s="173">
        <v>588.82000000000005</v>
      </c>
      <c r="O331" s="173">
        <v>618.85</v>
      </c>
      <c r="P331" s="173">
        <v>667.74</v>
      </c>
      <c r="Q331" s="173">
        <v>732.85</v>
      </c>
      <c r="R331" s="173">
        <v>817.13</v>
      </c>
      <c r="S331" s="173">
        <v>817.09</v>
      </c>
      <c r="T331" s="173">
        <v>857.45</v>
      </c>
      <c r="U331" s="13">
        <v>899.47</v>
      </c>
      <c r="V331" s="13">
        <v>943.54</v>
      </c>
      <c r="W331" s="13">
        <v>988.36</v>
      </c>
      <c r="X331" s="13">
        <v>1027.3</v>
      </c>
      <c r="Y331" s="13">
        <v>1057.48</v>
      </c>
      <c r="Z331" s="13">
        <v>1057.48</v>
      </c>
      <c r="AA331" s="13">
        <v>1057.48</v>
      </c>
      <c r="AB331" s="13">
        <v>1057.48</v>
      </c>
      <c r="AC331" s="13">
        <v>1078.52</v>
      </c>
      <c r="AD331" s="13">
        <v>1099.98</v>
      </c>
      <c r="AE331" s="175">
        <v>1143.8599999999999</v>
      </c>
      <c r="AF331" s="175">
        <v>1189.5</v>
      </c>
      <c r="AG331" s="175">
        <v>1248.8499999999999</v>
      </c>
      <c r="AH331" s="175">
        <v>1311.16</v>
      </c>
      <c r="AI331" s="175">
        <v>1363.47</v>
      </c>
      <c r="AJ331" s="175">
        <v>1411.05</v>
      </c>
    </row>
    <row r="332" spans="1:36" x14ac:dyDescent="0.2">
      <c r="A332" s="38" t="s">
        <v>1504</v>
      </c>
      <c r="B332" s="14" t="s">
        <v>979</v>
      </c>
      <c r="C332" s="14"/>
      <c r="D332" s="165" t="s">
        <v>1268</v>
      </c>
      <c r="E332" s="38" t="s">
        <v>1088</v>
      </c>
      <c r="F332" s="3" t="s">
        <v>1079</v>
      </c>
      <c r="G332" s="3"/>
      <c r="H332" s="173" t="s">
        <v>886</v>
      </c>
      <c r="I332" s="173" t="s">
        <v>886</v>
      </c>
      <c r="J332" s="173" t="s">
        <v>886</v>
      </c>
      <c r="K332" s="173" t="s">
        <v>886</v>
      </c>
      <c r="L332" s="173" t="s">
        <v>886</v>
      </c>
      <c r="M332" s="173" t="s">
        <v>886</v>
      </c>
      <c r="N332" s="173" t="s">
        <v>886</v>
      </c>
      <c r="O332" s="173" t="s">
        <v>886</v>
      </c>
      <c r="P332" s="173" t="s">
        <v>886</v>
      </c>
      <c r="Q332" s="173" t="s">
        <v>886</v>
      </c>
      <c r="R332" s="173" t="s">
        <v>886</v>
      </c>
      <c r="S332" s="78">
        <v>50.54</v>
      </c>
      <c r="T332" s="6">
        <v>52.58</v>
      </c>
      <c r="U332" s="13">
        <v>53.94</v>
      </c>
      <c r="V332" s="13">
        <v>56.04</v>
      </c>
      <c r="W332" s="13">
        <v>58.56</v>
      </c>
      <c r="X332" s="13">
        <v>60.89</v>
      </c>
      <c r="Y332" s="13">
        <v>62.1</v>
      </c>
      <c r="Z332" s="13">
        <v>62.1</v>
      </c>
      <c r="AA332" s="13">
        <v>62.1</v>
      </c>
      <c r="AB332" s="13">
        <v>62.1</v>
      </c>
      <c r="AC332" s="13">
        <v>63.33</v>
      </c>
      <c r="AD332" s="13">
        <v>64.59</v>
      </c>
      <c r="AE332" s="175">
        <v>65.88</v>
      </c>
      <c r="AF332" s="175">
        <v>67.19</v>
      </c>
      <c r="AG332" s="175">
        <v>69.2</v>
      </c>
      <c r="AH332" s="175">
        <v>71.27</v>
      </c>
      <c r="AI332" s="175">
        <v>72.69</v>
      </c>
      <c r="AJ332" s="175">
        <v>74.14</v>
      </c>
    </row>
    <row r="333" spans="1:36" x14ac:dyDescent="0.2">
      <c r="A333" s="38" t="s">
        <v>1505</v>
      </c>
      <c r="B333" s="11" t="s">
        <v>1196</v>
      </c>
      <c r="C333" s="11"/>
      <c r="D333" s="3" t="s">
        <v>500</v>
      </c>
      <c r="E333" s="38" t="s">
        <v>1088</v>
      </c>
      <c r="F333" s="3" t="s">
        <v>1174</v>
      </c>
      <c r="G333" s="3"/>
      <c r="H333" s="1" t="s">
        <v>886</v>
      </c>
      <c r="I333" s="1" t="s">
        <v>886</v>
      </c>
      <c r="J333" s="1">
        <v>45</v>
      </c>
      <c r="K333" s="6">
        <v>45.34</v>
      </c>
      <c r="L333" s="173">
        <v>49.72</v>
      </c>
      <c r="M333" s="173">
        <v>48.46</v>
      </c>
      <c r="N333" s="173">
        <v>52.2</v>
      </c>
      <c r="O333" s="173">
        <v>57.04</v>
      </c>
      <c r="P333" s="173">
        <v>62.59</v>
      </c>
      <c r="Q333" s="173">
        <v>88.59</v>
      </c>
      <c r="R333" s="173">
        <v>156</v>
      </c>
      <c r="S333" s="173">
        <v>171.5</v>
      </c>
      <c r="T333" s="173">
        <v>176</v>
      </c>
      <c r="U333" s="13">
        <v>180</v>
      </c>
      <c r="V333" s="13">
        <v>185.4</v>
      </c>
      <c r="W333" s="13">
        <v>193.37</v>
      </c>
      <c r="X333" s="13">
        <v>199.17</v>
      </c>
      <c r="Y333" s="13">
        <v>204.55</v>
      </c>
      <c r="Z333" s="13">
        <v>204.55</v>
      </c>
      <c r="AA333" s="13">
        <v>204.55</v>
      </c>
      <c r="AB333" s="13">
        <v>204.55</v>
      </c>
      <c r="AC333" s="13">
        <v>208.62</v>
      </c>
      <c r="AD333" s="13">
        <v>212.77</v>
      </c>
      <c r="AE333" s="175">
        <v>217</v>
      </c>
      <c r="AF333" s="175">
        <v>221.32</v>
      </c>
      <c r="AG333" s="175">
        <v>232.82</v>
      </c>
      <c r="AH333" s="175">
        <v>255.77</v>
      </c>
      <c r="AI333" s="175">
        <v>265.77</v>
      </c>
      <c r="AJ333" s="175">
        <v>271.06</v>
      </c>
    </row>
    <row r="334" spans="1:36" x14ac:dyDescent="0.2">
      <c r="A334" s="38" t="s">
        <v>1506</v>
      </c>
      <c r="B334" s="11" t="s">
        <v>501</v>
      </c>
      <c r="C334" s="11"/>
      <c r="D334" s="3" t="s">
        <v>502</v>
      </c>
      <c r="E334" s="38" t="s">
        <v>1089</v>
      </c>
      <c r="F334" s="3" t="s">
        <v>1076</v>
      </c>
      <c r="G334" s="3"/>
      <c r="H334" s="1">
        <v>102.38</v>
      </c>
      <c r="I334" s="1">
        <v>127.13</v>
      </c>
      <c r="J334" s="1">
        <v>126</v>
      </c>
      <c r="K334" s="1">
        <v>126.24</v>
      </c>
      <c r="L334" s="173">
        <v>114.57</v>
      </c>
      <c r="M334" s="173">
        <v>118.59</v>
      </c>
      <c r="N334" s="173">
        <v>127.94</v>
      </c>
      <c r="O334" s="173">
        <v>136.77000000000001</v>
      </c>
      <c r="P334" s="173">
        <v>144.84</v>
      </c>
      <c r="Q334" s="173">
        <v>156.28</v>
      </c>
      <c r="R334" s="173">
        <v>167.06</v>
      </c>
      <c r="S334" s="173">
        <v>175.25</v>
      </c>
      <c r="T334" s="173">
        <v>180.33</v>
      </c>
      <c r="U334" s="13">
        <v>189.17</v>
      </c>
      <c r="V334" s="13">
        <v>201.17</v>
      </c>
      <c r="W334" s="13">
        <v>209.63</v>
      </c>
      <c r="X334" s="13">
        <v>218.26</v>
      </c>
      <c r="Y334" s="13">
        <v>223.5</v>
      </c>
      <c r="Z334" s="13">
        <v>223.71</v>
      </c>
      <c r="AA334" s="13">
        <v>224.1</v>
      </c>
      <c r="AB334" s="13">
        <v>227.17</v>
      </c>
      <c r="AC334" s="13">
        <v>225.16</v>
      </c>
      <c r="AD334" s="13">
        <v>224.41</v>
      </c>
      <c r="AE334" s="175">
        <v>224.14</v>
      </c>
      <c r="AF334" s="175">
        <v>229.28</v>
      </c>
      <c r="AG334" s="175">
        <v>236.17</v>
      </c>
      <c r="AH334" s="175">
        <v>242.95</v>
      </c>
      <c r="AI334" s="175">
        <v>248.66</v>
      </c>
      <c r="AJ334" s="175" t="s">
        <v>886</v>
      </c>
    </row>
    <row r="335" spans="1:36" x14ac:dyDescent="0.2">
      <c r="A335" s="199" t="s">
        <v>1720</v>
      </c>
      <c r="B335" s="11" t="s">
        <v>503</v>
      </c>
      <c r="C335" s="11"/>
      <c r="D335" s="3" t="s">
        <v>504</v>
      </c>
      <c r="E335" s="38" t="s">
        <v>1089</v>
      </c>
      <c r="F335" s="3" t="s">
        <v>1077</v>
      </c>
      <c r="G335" s="3"/>
      <c r="H335" s="1">
        <v>439.88</v>
      </c>
      <c r="I335" s="1">
        <v>493.88</v>
      </c>
      <c r="J335" s="1">
        <v>452.25</v>
      </c>
      <c r="K335" s="1">
        <v>480.98</v>
      </c>
      <c r="L335" s="173">
        <v>494.28</v>
      </c>
      <c r="M335" s="173">
        <v>539.16</v>
      </c>
      <c r="N335" s="173">
        <v>586.4</v>
      </c>
      <c r="O335" s="173">
        <v>626.87</v>
      </c>
      <c r="P335" s="173">
        <v>657.68</v>
      </c>
      <c r="Q335" s="173">
        <v>735.94</v>
      </c>
      <c r="R335" s="173">
        <v>794.24</v>
      </c>
      <c r="S335" s="173">
        <v>833.27</v>
      </c>
      <c r="T335" s="173">
        <v>856.98</v>
      </c>
      <c r="U335" s="13">
        <v>882.68</v>
      </c>
      <c r="V335" s="13">
        <v>917.55</v>
      </c>
      <c r="W335" s="13">
        <v>956.05</v>
      </c>
      <c r="X335" s="13">
        <v>993.34</v>
      </c>
      <c r="Y335" s="13">
        <v>1028.1099999999999</v>
      </c>
      <c r="Z335" s="13">
        <v>1028.1099999999999</v>
      </c>
      <c r="AA335" s="13">
        <v>1028.1099999999999</v>
      </c>
      <c r="AB335" s="13">
        <v>1028.1099999999999</v>
      </c>
      <c r="AC335" s="13">
        <v>1048.57</v>
      </c>
      <c r="AD335" s="13">
        <v>1069.02</v>
      </c>
      <c r="AE335" s="175">
        <v>1111.25</v>
      </c>
      <c r="AF335" s="175">
        <v>1166.5899999999999</v>
      </c>
      <c r="AG335" s="175">
        <v>1236.3499999999999</v>
      </c>
      <c r="AH335" s="175">
        <v>1236.0999999999999</v>
      </c>
      <c r="AI335" s="175">
        <v>1285.42</v>
      </c>
      <c r="AJ335" s="175" t="s">
        <v>886</v>
      </c>
    </row>
    <row r="336" spans="1:36" ht="14.25" x14ac:dyDescent="0.2">
      <c r="A336" s="38" t="s">
        <v>1507</v>
      </c>
      <c r="B336" s="126" t="s">
        <v>1271</v>
      </c>
      <c r="C336" s="244" t="s">
        <v>1762</v>
      </c>
      <c r="D336" s="123" t="s">
        <v>1270</v>
      </c>
      <c r="E336" s="38" t="s">
        <v>1088</v>
      </c>
      <c r="F336" s="123" t="s">
        <v>1079</v>
      </c>
      <c r="G336" s="3"/>
      <c r="H336" s="134" t="s">
        <v>886</v>
      </c>
      <c r="I336" s="134" t="s">
        <v>886</v>
      </c>
      <c r="J336" s="134" t="s">
        <v>886</v>
      </c>
      <c r="K336" s="134" t="s">
        <v>886</v>
      </c>
      <c r="L336" s="38" t="s">
        <v>886</v>
      </c>
      <c r="M336" s="38" t="s">
        <v>886</v>
      </c>
      <c r="N336" s="38" t="s">
        <v>886</v>
      </c>
      <c r="O336" s="38" t="s">
        <v>886</v>
      </c>
      <c r="P336" s="38" t="s">
        <v>886</v>
      </c>
      <c r="Q336" s="38" t="s">
        <v>886</v>
      </c>
      <c r="R336" s="38" t="s">
        <v>886</v>
      </c>
      <c r="S336" s="38" t="s">
        <v>886</v>
      </c>
      <c r="T336" s="38" t="s">
        <v>886</v>
      </c>
      <c r="U336" s="175" t="s">
        <v>886</v>
      </c>
      <c r="V336" s="175" t="s">
        <v>886</v>
      </c>
      <c r="W336" s="175" t="s">
        <v>886</v>
      </c>
      <c r="X336" s="175" t="s">
        <v>886</v>
      </c>
      <c r="Y336" s="175" t="s">
        <v>886</v>
      </c>
      <c r="Z336" s="175" t="s">
        <v>886</v>
      </c>
      <c r="AA336" s="175" t="s">
        <v>886</v>
      </c>
      <c r="AB336" s="175" t="s">
        <v>886</v>
      </c>
      <c r="AC336" s="175" t="s">
        <v>886</v>
      </c>
      <c r="AD336" s="175" t="s">
        <v>886</v>
      </c>
      <c r="AE336" s="175" t="s">
        <v>886</v>
      </c>
      <c r="AF336" s="175" t="s">
        <v>886</v>
      </c>
      <c r="AG336" s="175" t="s">
        <v>886</v>
      </c>
      <c r="AH336" s="175">
        <v>60.76</v>
      </c>
      <c r="AI336" s="175">
        <v>61.97</v>
      </c>
      <c r="AJ336" s="175">
        <v>63.2</v>
      </c>
    </row>
    <row r="337" spans="1:36" x14ac:dyDescent="0.2">
      <c r="A337" s="38" t="s">
        <v>1508</v>
      </c>
      <c r="B337" s="11" t="s">
        <v>1197</v>
      </c>
      <c r="C337" s="11"/>
      <c r="D337" s="3" t="s">
        <v>506</v>
      </c>
      <c r="E337" s="38" t="s">
        <v>1088</v>
      </c>
      <c r="F337" s="3" t="s">
        <v>1174</v>
      </c>
      <c r="G337" s="3"/>
      <c r="H337" s="1" t="s">
        <v>886</v>
      </c>
      <c r="I337" s="1" t="s">
        <v>886</v>
      </c>
      <c r="J337" s="1">
        <v>63</v>
      </c>
      <c r="K337" s="6">
        <v>64.260000000000005</v>
      </c>
      <c r="L337" s="173">
        <v>70.56</v>
      </c>
      <c r="M337" s="173">
        <v>69.290000000000006</v>
      </c>
      <c r="N337" s="173">
        <v>76.08</v>
      </c>
      <c r="O337" s="173">
        <v>79.650000000000006</v>
      </c>
      <c r="P337" s="173">
        <v>83</v>
      </c>
      <c r="Q337" s="173">
        <v>105.25</v>
      </c>
      <c r="R337" s="173">
        <v>130.09</v>
      </c>
      <c r="S337" s="173">
        <v>149.43</v>
      </c>
      <c r="T337" s="173">
        <v>154.41</v>
      </c>
      <c r="U337" s="13">
        <v>162.11000000000001</v>
      </c>
      <c r="V337" s="13">
        <v>170.21</v>
      </c>
      <c r="W337" s="13">
        <v>178.62</v>
      </c>
      <c r="X337" s="13">
        <v>186.66</v>
      </c>
      <c r="Y337" s="13">
        <v>193.2</v>
      </c>
      <c r="Z337" s="13">
        <v>193.2</v>
      </c>
      <c r="AA337" s="13">
        <v>193.2</v>
      </c>
      <c r="AB337" s="13">
        <v>193.2</v>
      </c>
      <c r="AC337" s="13">
        <v>197.04</v>
      </c>
      <c r="AD337" s="13">
        <v>200.96</v>
      </c>
      <c r="AE337" s="175">
        <v>204.96</v>
      </c>
      <c r="AF337" s="175">
        <v>209.04</v>
      </c>
      <c r="AG337" s="175">
        <v>221.04</v>
      </c>
      <c r="AH337" s="175">
        <v>245.04</v>
      </c>
      <c r="AI337" s="175">
        <v>255.04</v>
      </c>
      <c r="AJ337" s="175">
        <v>268.04000000000002</v>
      </c>
    </row>
    <row r="338" spans="1:36" x14ac:dyDescent="0.2">
      <c r="A338" s="38" t="s">
        <v>886</v>
      </c>
      <c r="B338" s="5" t="s">
        <v>932</v>
      </c>
      <c r="C338" s="5"/>
      <c r="D338" s="3" t="s">
        <v>876</v>
      </c>
      <c r="E338" s="38" t="s">
        <v>1089</v>
      </c>
      <c r="F338" s="3" t="s">
        <v>1076</v>
      </c>
      <c r="G338" s="3"/>
      <c r="H338" s="1">
        <v>104.63</v>
      </c>
      <c r="I338" s="1">
        <v>103.5</v>
      </c>
      <c r="J338" s="1">
        <v>105.75</v>
      </c>
      <c r="K338" s="6" t="s">
        <v>886</v>
      </c>
      <c r="L338" s="173" t="s">
        <v>886</v>
      </c>
      <c r="M338" s="173" t="s">
        <v>886</v>
      </c>
      <c r="N338" s="173" t="s">
        <v>886</v>
      </c>
      <c r="O338" s="173" t="s">
        <v>886</v>
      </c>
      <c r="P338" s="173" t="s">
        <v>886</v>
      </c>
      <c r="Q338" s="173" t="s">
        <v>886</v>
      </c>
      <c r="R338" s="173" t="s">
        <v>886</v>
      </c>
      <c r="S338" s="173" t="s">
        <v>886</v>
      </c>
      <c r="T338" s="173" t="s">
        <v>886</v>
      </c>
      <c r="U338" s="13" t="s">
        <v>886</v>
      </c>
      <c r="V338" s="13" t="s">
        <v>886</v>
      </c>
      <c r="W338" s="13" t="s">
        <v>886</v>
      </c>
      <c r="X338" s="13" t="s">
        <v>886</v>
      </c>
      <c r="Y338" s="13" t="s">
        <v>886</v>
      </c>
      <c r="Z338" s="13" t="s">
        <v>886</v>
      </c>
      <c r="AA338" s="13" t="s">
        <v>886</v>
      </c>
      <c r="AB338" s="13" t="s">
        <v>886</v>
      </c>
      <c r="AC338" s="13" t="s">
        <v>886</v>
      </c>
      <c r="AD338" s="13" t="s">
        <v>886</v>
      </c>
      <c r="AE338" s="13" t="s">
        <v>886</v>
      </c>
      <c r="AF338" s="175" t="s">
        <v>886</v>
      </c>
      <c r="AG338" s="175" t="s">
        <v>886</v>
      </c>
      <c r="AH338" s="175" t="s">
        <v>886</v>
      </c>
      <c r="AI338" s="175" t="s">
        <v>886</v>
      </c>
      <c r="AJ338" s="175" t="s">
        <v>886</v>
      </c>
    </row>
    <row r="339" spans="1:36" x14ac:dyDescent="0.2">
      <c r="A339" s="199" t="s">
        <v>1742</v>
      </c>
      <c r="B339" s="11" t="s">
        <v>507</v>
      </c>
      <c r="C339" s="11"/>
      <c r="D339" s="3" t="s">
        <v>508</v>
      </c>
      <c r="E339" s="38" t="s">
        <v>1089</v>
      </c>
      <c r="F339" s="3" t="s">
        <v>1077</v>
      </c>
      <c r="G339" s="3"/>
      <c r="H339" s="1">
        <v>491.63</v>
      </c>
      <c r="I339" s="1">
        <v>468</v>
      </c>
      <c r="J339" s="1">
        <v>509.63</v>
      </c>
      <c r="K339" s="1">
        <v>525.88</v>
      </c>
      <c r="L339" s="173">
        <v>557.9</v>
      </c>
      <c r="M339" s="173">
        <v>654.21</v>
      </c>
      <c r="N339" s="173">
        <v>716.2</v>
      </c>
      <c r="O339" s="173">
        <v>762.85</v>
      </c>
      <c r="P339" s="173">
        <v>808.19</v>
      </c>
      <c r="Q339" s="173">
        <v>863.62</v>
      </c>
      <c r="R339" s="173">
        <v>974.5</v>
      </c>
      <c r="S339" s="173">
        <v>1022.64</v>
      </c>
      <c r="T339" s="173">
        <v>1072</v>
      </c>
      <c r="U339" s="13">
        <v>1091.3</v>
      </c>
      <c r="V339" s="13">
        <v>1110.94</v>
      </c>
      <c r="W339" s="13">
        <v>1122.05</v>
      </c>
      <c r="X339" s="13" t="s">
        <v>886</v>
      </c>
      <c r="Y339" s="13" t="s">
        <v>886</v>
      </c>
      <c r="Z339" s="13" t="s">
        <v>886</v>
      </c>
      <c r="AA339" s="13" t="s">
        <v>886</v>
      </c>
      <c r="AB339" s="13" t="s">
        <v>886</v>
      </c>
      <c r="AC339" s="13" t="s">
        <v>886</v>
      </c>
      <c r="AD339" s="13" t="s">
        <v>886</v>
      </c>
      <c r="AE339" s="13" t="s">
        <v>886</v>
      </c>
      <c r="AF339" s="175" t="s">
        <v>886</v>
      </c>
      <c r="AG339" s="175" t="s">
        <v>886</v>
      </c>
      <c r="AH339" s="175" t="s">
        <v>886</v>
      </c>
      <c r="AI339" s="175" t="s">
        <v>886</v>
      </c>
      <c r="AJ339" s="175" t="s">
        <v>886</v>
      </c>
    </row>
    <row r="340" spans="1:36" x14ac:dyDescent="0.2">
      <c r="A340" s="38" t="s">
        <v>1509</v>
      </c>
      <c r="B340" s="11" t="s">
        <v>1153</v>
      </c>
      <c r="C340" s="11"/>
      <c r="D340" s="3" t="s">
        <v>1156</v>
      </c>
      <c r="E340" s="38" t="s">
        <v>1088</v>
      </c>
      <c r="F340" s="3" t="s">
        <v>1082</v>
      </c>
      <c r="G340" s="3"/>
      <c r="H340" s="1" t="s">
        <v>886</v>
      </c>
      <c r="I340" s="1" t="s">
        <v>886</v>
      </c>
      <c r="J340" s="1" t="s">
        <v>886</v>
      </c>
      <c r="K340" s="1" t="s">
        <v>886</v>
      </c>
      <c r="L340" s="1" t="s">
        <v>886</v>
      </c>
      <c r="M340" s="1" t="s">
        <v>886</v>
      </c>
      <c r="N340" s="1" t="s">
        <v>886</v>
      </c>
      <c r="O340" s="1" t="s">
        <v>886</v>
      </c>
      <c r="P340" s="1" t="s">
        <v>886</v>
      </c>
      <c r="Q340" s="1" t="s">
        <v>886</v>
      </c>
      <c r="R340" s="1" t="s">
        <v>886</v>
      </c>
      <c r="S340" s="1" t="s">
        <v>886</v>
      </c>
      <c r="T340" s="1" t="s">
        <v>886</v>
      </c>
      <c r="U340" s="1" t="s">
        <v>886</v>
      </c>
      <c r="V340" s="1" t="s">
        <v>886</v>
      </c>
      <c r="W340" s="1" t="s">
        <v>886</v>
      </c>
      <c r="X340" s="13">
        <v>1363.76</v>
      </c>
      <c r="Y340" s="13">
        <v>1406.58</v>
      </c>
      <c r="Z340" s="13">
        <v>1412.02</v>
      </c>
      <c r="AA340" s="13">
        <v>1420.62</v>
      </c>
      <c r="AB340" s="13">
        <v>1426.09</v>
      </c>
      <c r="AC340" s="13">
        <v>1472.41</v>
      </c>
      <c r="AD340" s="13">
        <v>1502.79</v>
      </c>
      <c r="AE340" s="175">
        <v>1563.56</v>
      </c>
      <c r="AF340" s="175">
        <v>1638.86</v>
      </c>
      <c r="AG340" s="175">
        <v>1717.06</v>
      </c>
      <c r="AH340" s="175">
        <v>1781.09</v>
      </c>
      <c r="AI340" s="175">
        <v>1848.39</v>
      </c>
      <c r="AJ340" s="175">
        <v>1911.6</v>
      </c>
    </row>
    <row r="341" spans="1:36" x14ac:dyDescent="0.2">
      <c r="A341" s="38" t="s">
        <v>1510</v>
      </c>
      <c r="B341" s="11" t="s">
        <v>1198</v>
      </c>
      <c r="C341" s="11"/>
      <c r="D341" s="3" t="s">
        <v>510</v>
      </c>
      <c r="E341" s="38" t="s">
        <v>1088</v>
      </c>
      <c r="F341" s="3" t="s">
        <v>1174</v>
      </c>
      <c r="G341" s="3"/>
      <c r="H341" s="1">
        <v>41.63</v>
      </c>
      <c r="I341" s="1">
        <v>45</v>
      </c>
      <c r="J341" s="1">
        <v>45</v>
      </c>
      <c r="K341" s="6">
        <v>45.95</v>
      </c>
      <c r="L341" s="173">
        <v>52.73</v>
      </c>
      <c r="M341" s="173">
        <v>47.67</v>
      </c>
      <c r="N341" s="173">
        <v>49.82</v>
      </c>
      <c r="O341" s="173">
        <v>52.06</v>
      </c>
      <c r="P341" s="173">
        <v>55.65</v>
      </c>
      <c r="Q341" s="173">
        <v>58.15</v>
      </c>
      <c r="R341" s="173">
        <v>63.8</v>
      </c>
      <c r="S341" s="173">
        <v>66.930000000000007</v>
      </c>
      <c r="T341" s="173">
        <v>70.03</v>
      </c>
      <c r="U341" s="13">
        <v>71.78</v>
      </c>
      <c r="V341" s="13">
        <v>74.62</v>
      </c>
      <c r="W341" s="13">
        <v>78.27</v>
      </c>
      <c r="X341" s="13">
        <v>81.319999999999993</v>
      </c>
      <c r="Y341" s="13">
        <v>83.68</v>
      </c>
      <c r="Z341" s="13">
        <v>83.68</v>
      </c>
      <c r="AA341" s="13">
        <v>83.68</v>
      </c>
      <c r="AB341" s="13">
        <v>86.61</v>
      </c>
      <c r="AC341" s="13">
        <v>86.61</v>
      </c>
      <c r="AD341" s="13">
        <v>88.33</v>
      </c>
      <c r="AE341" s="175">
        <v>93.33</v>
      </c>
      <c r="AF341" s="175">
        <v>98.33</v>
      </c>
      <c r="AG341" s="175">
        <v>110.33</v>
      </c>
      <c r="AH341" s="175">
        <v>134.33000000000001</v>
      </c>
      <c r="AI341" s="175">
        <v>137</v>
      </c>
      <c r="AJ341" s="175">
        <v>143.84</v>
      </c>
    </row>
    <row r="342" spans="1:36" x14ac:dyDescent="0.2">
      <c r="A342" s="38" t="s">
        <v>1511</v>
      </c>
      <c r="B342" s="11" t="s">
        <v>511</v>
      </c>
      <c r="C342" s="11"/>
      <c r="D342" s="3" t="s">
        <v>512</v>
      </c>
      <c r="E342" s="38" t="s">
        <v>1088</v>
      </c>
      <c r="F342" s="3" t="s">
        <v>1076</v>
      </c>
      <c r="G342" s="3"/>
      <c r="H342" s="1">
        <v>146.25</v>
      </c>
      <c r="I342" s="1">
        <v>132.75</v>
      </c>
      <c r="J342" s="1">
        <v>192.38</v>
      </c>
      <c r="K342" s="1">
        <v>130.72</v>
      </c>
      <c r="L342" s="173">
        <v>130.94999999999999</v>
      </c>
      <c r="M342" s="173">
        <v>128.57</v>
      </c>
      <c r="N342" s="173">
        <v>141.16999999999999</v>
      </c>
      <c r="O342" s="173">
        <v>149.91999999999999</v>
      </c>
      <c r="P342" s="173">
        <v>158.91999999999999</v>
      </c>
      <c r="Q342" s="173">
        <v>169.92</v>
      </c>
      <c r="R342" s="173">
        <v>177.57</v>
      </c>
      <c r="S342" s="173">
        <v>182.88</v>
      </c>
      <c r="T342" s="173">
        <v>189.27</v>
      </c>
      <c r="U342" s="13">
        <v>195.93</v>
      </c>
      <c r="V342" s="13">
        <v>205.14</v>
      </c>
      <c r="W342" s="13">
        <v>212.73</v>
      </c>
      <c r="X342" s="13">
        <v>220.93</v>
      </c>
      <c r="Y342" s="13">
        <v>225.87</v>
      </c>
      <c r="Z342" s="13">
        <v>225.87</v>
      </c>
      <c r="AA342" s="13">
        <v>225.87</v>
      </c>
      <c r="AB342" s="13">
        <v>230.27</v>
      </c>
      <c r="AC342" s="13">
        <v>234.76</v>
      </c>
      <c r="AD342" s="13">
        <v>239.34</v>
      </c>
      <c r="AE342" s="175">
        <v>244.01</v>
      </c>
      <c r="AF342" s="175">
        <v>249.01</v>
      </c>
      <c r="AG342" s="175">
        <v>256.45999999999998</v>
      </c>
      <c r="AH342" s="175">
        <v>264.13</v>
      </c>
      <c r="AI342" s="175">
        <v>269.38</v>
      </c>
      <c r="AJ342" s="175">
        <v>274.74</v>
      </c>
    </row>
    <row r="343" spans="1:36" x14ac:dyDescent="0.2">
      <c r="A343" s="38" t="s">
        <v>886</v>
      </c>
      <c r="B343" s="5" t="s">
        <v>933</v>
      </c>
      <c r="C343" s="5"/>
      <c r="D343" s="3" t="s">
        <v>877</v>
      </c>
      <c r="E343" s="38" t="s">
        <v>1089</v>
      </c>
      <c r="F343" s="3" t="s">
        <v>1076</v>
      </c>
      <c r="G343" s="3"/>
      <c r="H343" s="1">
        <v>113.63</v>
      </c>
      <c r="I343" s="1">
        <v>123.75</v>
      </c>
      <c r="J343" s="1">
        <v>132.75</v>
      </c>
      <c r="K343" s="1">
        <v>144</v>
      </c>
      <c r="L343" s="173">
        <v>152</v>
      </c>
      <c r="M343" s="173" t="s">
        <v>886</v>
      </c>
      <c r="N343" s="173" t="s">
        <v>886</v>
      </c>
      <c r="O343" s="173" t="s">
        <v>886</v>
      </c>
      <c r="P343" s="173" t="s">
        <v>886</v>
      </c>
      <c r="Q343" s="173" t="s">
        <v>886</v>
      </c>
      <c r="R343" s="173" t="s">
        <v>886</v>
      </c>
      <c r="S343" s="173" t="s">
        <v>886</v>
      </c>
      <c r="T343" s="173" t="s">
        <v>886</v>
      </c>
      <c r="U343" s="13" t="s">
        <v>886</v>
      </c>
      <c r="V343" s="13" t="s">
        <v>886</v>
      </c>
      <c r="W343" s="13" t="s">
        <v>886</v>
      </c>
      <c r="X343" s="13" t="s">
        <v>886</v>
      </c>
      <c r="Y343" s="13" t="s">
        <v>886</v>
      </c>
      <c r="Z343" s="13" t="s">
        <v>886</v>
      </c>
      <c r="AA343" s="13" t="s">
        <v>886</v>
      </c>
      <c r="AB343" s="13" t="s">
        <v>886</v>
      </c>
      <c r="AC343" s="13" t="s">
        <v>886</v>
      </c>
      <c r="AD343" s="13" t="s">
        <v>886</v>
      </c>
      <c r="AE343" s="13" t="s">
        <v>886</v>
      </c>
      <c r="AF343" s="175" t="s">
        <v>886</v>
      </c>
      <c r="AG343" s="175" t="s">
        <v>886</v>
      </c>
      <c r="AH343" s="175" t="s">
        <v>886</v>
      </c>
      <c r="AI343" s="175" t="s">
        <v>886</v>
      </c>
      <c r="AJ343" s="175" t="s">
        <v>886</v>
      </c>
    </row>
    <row r="344" spans="1:36" x14ac:dyDescent="0.2">
      <c r="A344" s="199" t="s">
        <v>1722</v>
      </c>
      <c r="B344" s="11" t="s">
        <v>513</v>
      </c>
      <c r="C344" s="11"/>
      <c r="D344" s="3" t="s">
        <v>514</v>
      </c>
      <c r="E344" s="38" t="s">
        <v>1088</v>
      </c>
      <c r="F344" s="3" t="s">
        <v>1077</v>
      </c>
      <c r="G344" s="3"/>
      <c r="H344" s="1">
        <v>516.38</v>
      </c>
      <c r="I344" s="1">
        <v>570.38</v>
      </c>
      <c r="J344" s="1">
        <v>561.38</v>
      </c>
      <c r="K344" s="1">
        <v>579</v>
      </c>
      <c r="L344" s="173">
        <v>607</v>
      </c>
      <c r="M344" s="173">
        <v>681.38</v>
      </c>
      <c r="N344" s="173">
        <v>748.84</v>
      </c>
      <c r="O344" s="173">
        <v>791.9</v>
      </c>
      <c r="P344" s="173">
        <v>838.62</v>
      </c>
      <c r="Q344" s="173">
        <v>907.81</v>
      </c>
      <c r="R344" s="173">
        <v>994.05</v>
      </c>
      <c r="S344" s="173">
        <v>994.11</v>
      </c>
      <c r="T344" s="173">
        <v>1032.8800000000001</v>
      </c>
      <c r="U344" s="13">
        <v>1081.43</v>
      </c>
      <c r="V344" s="13">
        <v>1124.69</v>
      </c>
      <c r="W344" s="13">
        <v>1158.43</v>
      </c>
      <c r="X344" s="13">
        <v>1193.18</v>
      </c>
      <c r="Y344" s="13">
        <v>1193.18</v>
      </c>
      <c r="Z344" s="13">
        <v>1193.18</v>
      </c>
      <c r="AA344" s="13">
        <v>1193.18</v>
      </c>
      <c r="AB344" s="13">
        <v>1193.18</v>
      </c>
      <c r="AC344" s="13">
        <v>1216.92</v>
      </c>
      <c r="AD344" s="13">
        <v>1241.1400000000001</v>
      </c>
      <c r="AE344" s="175">
        <v>1290.6600000000001</v>
      </c>
      <c r="AF344" s="175">
        <v>1351.97</v>
      </c>
      <c r="AG344" s="175">
        <v>1419.43</v>
      </c>
      <c r="AH344" s="175">
        <v>1476.06</v>
      </c>
      <c r="AI344" s="175">
        <v>1534.95</v>
      </c>
      <c r="AJ344" s="175">
        <v>1580.85</v>
      </c>
    </row>
    <row r="345" spans="1:36" x14ac:dyDescent="0.2">
      <c r="A345" s="38" t="s">
        <v>1512</v>
      </c>
      <c r="B345" s="14" t="s">
        <v>980</v>
      </c>
      <c r="C345" s="14"/>
      <c r="D345" s="15" t="s">
        <v>981</v>
      </c>
      <c r="E345" s="38" t="s">
        <v>1088</v>
      </c>
      <c r="F345" s="3" t="s">
        <v>1079</v>
      </c>
      <c r="G345" s="3"/>
      <c r="H345" s="173" t="s">
        <v>886</v>
      </c>
      <c r="I345" s="173" t="s">
        <v>886</v>
      </c>
      <c r="J345" s="173" t="s">
        <v>886</v>
      </c>
      <c r="K345" s="173" t="s">
        <v>886</v>
      </c>
      <c r="L345" s="173" t="s">
        <v>886</v>
      </c>
      <c r="M345" s="173" t="s">
        <v>886</v>
      </c>
      <c r="N345" s="173" t="s">
        <v>886</v>
      </c>
      <c r="O345" s="173" t="s">
        <v>886</v>
      </c>
      <c r="P345" s="173" t="s">
        <v>886</v>
      </c>
      <c r="Q345" s="173" t="s">
        <v>886</v>
      </c>
      <c r="R345" s="173" t="s">
        <v>886</v>
      </c>
      <c r="S345" s="78">
        <v>57.08</v>
      </c>
      <c r="T345" s="6">
        <v>58.01</v>
      </c>
      <c r="U345" s="13">
        <v>60.85</v>
      </c>
      <c r="V345" s="13">
        <v>63.53</v>
      </c>
      <c r="W345" s="13">
        <v>65.44</v>
      </c>
      <c r="X345" s="13">
        <v>67.73</v>
      </c>
      <c r="Y345" s="13">
        <v>69.69</v>
      </c>
      <c r="Z345" s="13">
        <v>69.69</v>
      </c>
      <c r="AA345" s="13">
        <v>69.69</v>
      </c>
      <c r="AB345" s="13">
        <v>69.69</v>
      </c>
      <c r="AC345" s="13">
        <v>71.05</v>
      </c>
      <c r="AD345" s="13">
        <v>72.44</v>
      </c>
      <c r="AE345" s="175">
        <v>73.849999999999994</v>
      </c>
      <c r="AF345" s="175">
        <v>75.290000000000006</v>
      </c>
      <c r="AG345" s="175">
        <v>77.510000000000005</v>
      </c>
      <c r="AH345" s="175">
        <v>79.8</v>
      </c>
      <c r="AI345" s="175">
        <v>81.36</v>
      </c>
      <c r="AJ345" s="175">
        <v>82.95</v>
      </c>
    </row>
    <row r="346" spans="1:36" x14ac:dyDescent="0.2">
      <c r="A346" s="38" t="s">
        <v>1513</v>
      </c>
      <c r="B346" s="11" t="s">
        <v>1199</v>
      </c>
      <c r="C346" s="11"/>
      <c r="D346" s="3" t="s">
        <v>516</v>
      </c>
      <c r="E346" s="38" t="s">
        <v>1088</v>
      </c>
      <c r="F346" s="3" t="s">
        <v>1174</v>
      </c>
      <c r="G346" s="3"/>
      <c r="H346" s="1" t="s">
        <v>886</v>
      </c>
      <c r="I346" s="1" t="s">
        <v>886</v>
      </c>
      <c r="J346" s="1">
        <v>45</v>
      </c>
      <c r="K346" s="6">
        <v>45.94</v>
      </c>
      <c r="L346" s="173">
        <v>49.78</v>
      </c>
      <c r="M346" s="173">
        <v>54.32</v>
      </c>
      <c r="N346" s="173">
        <v>61.55</v>
      </c>
      <c r="O346" s="173">
        <v>65.17</v>
      </c>
      <c r="P346" s="173">
        <v>70.17</v>
      </c>
      <c r="Q346" s="173">
        <v>85.17</v>
      </c>
      <c r="R346" s="173">
        <v>109.3</v>
      </c>
      <c r="S346" s="173">
        <v>120.12</v>
      </c>
      <c r="T346" s="173">
        <v>126.01</v>
      </c>
      <c r="U346" s="13">
        <v>132.24</v>
      </c>
      <c r="V346" s="13">
        <v>138.78</v>
      </c>
      <c r="W346" s="13">
        <v>145.62</v>
      </c>
      <c r="X346" s="13">
        <v>152.82</v>
      </c>
      <c r="Y346" s="13">
        <v>160.11000000000001</v>
      </c>
      <c r="Z346" s="13">
        <v>160.11000000000001</v>
      </c>
      <c r="AA346" s="13">
        <v>166.41</v>
      </c>
      <c r="AB346" s="13">
        <v>169.65</v>
      </c>
      <c r="AC346" s="13">
        <v>172.98</v>
      </c>
      <c r="AD346" s="13">
        <v>176.4</v>
      </c>
      <c r="AE346" s="175">
        <v>179.91</v>
      </c>
      <c r="AF346" s="175">
        <v>183.42</v>
      </c>
      <c r="AG346" s="175">
        <v>195.39</v>
      </c>
      <c r="AH346" s="175">
        <v>219.33</v>
      </c>
      <c r="AI346" s="175">
        <v>229.32</v>
      </c>
      <c r="AJ346" s="175">
        <v>244.26</v>
      </c>
    </row>
    <row r="347" spans="1:36" x14ac:dyDescent="0.2">
      <c r="A347" s="38" t="s">
        <v>1514</v>
      </c>
      <c r="B347" s="11" t="s">
        <v>517</v>
      </c>
      <c r="C347" s="11"/>
      <c r="D347" s="3" t="s">
        <v>518</v>
      </c>
      <c r="E347" s="38" t="s">
        <v>1088</v>
      </c>
      <c r="F347" s="3" t="s">
        <v>1076</v>
      </c>
      <c r="G347" s="3"/>
      <c r="H347" s="1">
        <v>157.5</v>
      </c>
      <c r="I347" s="1">
        <v>131.63</v>
      </c>
      <c r="J347" s="1">
        <v>124.88</v>
      </c>
      <c r="K347" s="1">
        <v>136.27000000000001</v>
      </c>
      <c r="L347" s="173">
        <v>141.19999999999999</v>
      </c>
      <c r="M347" s="173">
        <v>125.75</v>
      </c>
      <c r="N347" s="173">
        <v>137.38999999999999</v>
      </c>
      <c r="O347" s="173">
        <v>143.57</v>
      </c>
      <c r="P347" s="173">
        <v>151.78</v>
      </c>
      <c r="Q347" s="173">
        <v>159.37</v>
      </c>
      <c r="R347" s="173">
        <v>174.11</v>
      </c>
      <c r="S347" s="173">
        <v>182.81</v>
      </c>
      <c r="T347" s="173">
        <v>191.49</v>
      </c>
      <c r="U347" s="13">
        <v>191.49</v>
      </c>
      <c r="V347" s="13">
        <v>191.49</v>
      </c>
      <c r="W347" s="13">
        <v>197.04</v>
      </c>
      <c r="X347" s="13">
        <v>201.97</v>
      </c>
      <c r="Y347" s="13">
        <v>203.99</v>
      </c>
      <c r="Z347" s="13">
        <v>203.99</v>
      </c>
      <c r="AA347" s="13">
        <v>203.99</v>
      </c>
      <c r="AB347" s="13">
        <v>203.99</v>
      </c>
      <c r="AC347" s="13">
        <v>207.56</v>
      </c>
      <c r="AD347" s="13">
        <v>211.19</v>
      </c>
      <c r="AE347" s="175">
        <v>215.29</v>
      </c>
      <c r="AF347" s="175">
        <v>220.29</v>
      </c>
      <c r="AG347" s="175">
        <v>226.88</v>
      </c>
      <c r="AH347" s="175">
        <v>233.66</v>
      </c>
      <c r="AI347" s="175">
        <v>238.66</v>
      </c>
      <c r="AJ347" s="175">
        <v>243.66</v>
      </c>
    </row>
    <row r="348" spans="1:36" x14ac:dyDescent="0.2">
      <c r="A348" s="38" t="s">
        <v>1515</v>
      </c>
      <c r="B348" s="11" t="s">
        <v>519</v>
      </c>
      <c r="C348" s="11"/>
      <c r="D348" s="3" t="s">
        <v>520</v>
      </c>
      <c r="E348" s="38" t="s">
        <v>1088</v>
      </c>
      <c r="F348" s="3" t="s">
        <v>1076</v>
      </c>
      <c r="G348" s="3"/>
      <c r="H348" s="1">
        <v>108</v>
      </c>
      <c r="I348" s="1">
        <v>109.13</v>
      </c>
      <c r="J348" s="1">
        <v>103.5</v>
      </c>
      <c r="K348" s="1">
        <v>98.54</v>
      </c>
      <c r="L348" s="173">
        <v>99.31</v>
      </c>
      <c r="M348" s="173">
        <v>99.31</v>
      </c>
      <c r="N348" s="173">
        <v>109.08</v>
      </c>
      <c r="O348" s="173">
        <v>124.98</v>
      </c>
      <c r="P348" s="173">
        <v>137.35</v>
      </c>
      <c r="Q348" s="173">
        <v>149.47</v>
      </c>
      <c r="R348" s="173">
        <v>159.77000000000001</v>
      </c>
      <c r="S348" s="173">
        <v>169.22</v>
      </c>
      <c r="T348" s="173">
        <v>177.34</v>
      </c>
      <c r="U348" s="13">
        <v>183.55</v>
      </c>
      <c r="V348" s="13">
        <v>188.14</v>
      </c>
      <c r="W348" s="13">
        <v>192.84</v>
      </c>
      <c r="X348" s="13">
        <v>198.63</v>
      </c>
      <c r="Y348" s="13">
        <v>202.6</v>
      </c>
      <c r="Z348" s="13">
        <v>202.6</v>
      </c>
      <c r="AA348" s="13">
        <v>202.6</v>
      </c>
      <c r="AB348" s="13">
        <v>202.6</v>
      </c>
      <c r="AC348" s="13">
        <v>202.6</v>
      </c>
      <c r="AD348" s="13">
        <v>202.6</v>
      </c>
      <c r="AE348" s="175">
        <v>206.63</v>
      </c>
      <c r="AF348" s="175">
        <v>211.63</v>
      </c>
      <c r="AG348" s="175">
        <v>217.97</v>
      </c>
      <c r="AH348" s="175">
        <v>224.5</v>
      </c>
      <c r="AI348" s="175">
        <v>229.5</v>
      </c>
      <c r="AJ348" s="175">
        <v>234.5</v>
      </c>
    </row>
    <row r="349" spans="1:36" x14ac:dyDescent="0.2">
      <c r="A349" s="38" t="s">
        <v>1516</v>
      </c>
      <c r="B349" s="11" t="s">
        <v>521</v>
      </c>
      <c r="C349" s="11"/>
      <c r="D349" s="3" t="s">
        <v>522</v>
      </c>
      <c r="E349" s="38" t="s">
        <v>1088</v>
      </c>
      <c r="F349" s="3" t="s">
        <v>1081</v>
      </c>
      <c r="G349" s="3"/>
      <c r="H349" s="1">
        <v>564.75</v>
      </c>
      <c r="I349" s="1">
        <v>624.38</v>
      </c>
      <c r="J349" s="1">
        <v>671.63</v>
      </c>
      <c r="K349" s="1">
        <v>699.96</v>
      </c>
      <c r="L349" s="173">
        <v>737.28</v>
      </c>
      <c r="M349" s="173">
        <v>784.51</v>
      </c>
      <c r="N349" s="173">
        <v>839.56</v>
      </c>
      <c r="O349" s="173">
        <v>872.91</v>
      </c>
      <c r="P349" s="173">
        <v>963.36</v>
      </c>
      <c r="Q349" s="173">
        <v>987.37</v>
      </c>
      <c r="R349" s="173">
        <v>1090.83</v>
      </c>
      <c r="S349" s="173">
        <v>1142.23</v>
      </c>
      <c r="T349" s="173">
        <v>1196.08</v>
      </c>
      <c r="U349" s="13">
        <v>1255.19</v>
      </c>
      <c r="V349" s="13">
        <v>1317.06</v>
      </c>
      <c r="W349" s="13">
        <v>1306.74</v>
      </c>
      <c r="X349" s="13">
        <v>1332.71</v>
      </c>
      <c r="Y349" s="13">
        <v>1350.16</v>
      </c>
      <c r="Z349" s="13">
        <v>1350.16</v>
      </c>
      <c r="AA349" s="13">
        <v>1350.41</v>
      </c>
      <c r="AB349" s="13">
        <v>1397.51</v>
      </c>
      <c r="AC349" s="13">
        <v>1397.41</v>
      </c>
      <c r="AD349" s="13">
        <v>1397.43</v>
      </c>
      <c r="AE349" s="175">
        <v>1448.99</v>
      </c>
      <c r="AF349" s="175">
        <v>1506.8</v>
      </c>
      <c r="AG349" s="175">
        <v>1566.78</v>
      </c>
      <c r="AH349" s="175">
        <v>1629.26</v>
      </c>
      <c r="AI349" s="175">
        <v>1677.96</v>
      </c>
      <c r="AJ349" s="175">
        <v>1728.18</v>
      </c>
    </row>
    <row r="350" spans="1:36" x14ac:dyDescent="0.2">
      <c r="A350" s="38" t="s">
        <v>1684</v>
      </c>
      <c r="B350" s="11" t="s">
        <v>523</v>
      </c>
      <c r="C350" s="11"/>
      <c r="D350" s="3" t="s">
        <v>524</v>
      </c>
      <c r="E350" s="38" t="s">
        <v>1089</v>
      </c>
      <c r="F350" s="3" t="s">
        <v>1076</v>
      </c>
      <c r="G350" s="3"/>
      <c r="H350" s="1">
        <v>88.88</v>
      </c>
      <c r="I350" s="1">
        <v>87.75</v>
      </c>
      <c r="J350" s="1">
        <v>90</v>
      </c>
      <c r="K350" s="1">
        <v>111.41</v>
      </c>
      <c r="L350" s="173">
        <v>120.59</v>
      </c>
      <c r="M350" s="173">
        <v>112.64</v>
      </c>
      <c r="N350" s="173">
        <v>136.54</v>
      </c>
      <c r="O350" s="173">
        <v>139.35</v>
      </c>
      <c r="P350" s="173">
        <v>151.41</v>
      </c>
      <c r="Q350" s="173">
        <v>183.37</v>
      </c>
      <c r="R350" s="173">
        <v>202.61</v>
      </c>
      <c r="S350" s="173">
        <v>214.13</v>
      </c>
      <c r="T350" s="173">
        <v>219.39</v>
      </c>
      <c r="U350" s="13">
        <v>223.83</v>
      </c>
      <c r="V350" s="13">
        <v>230.9</v>
      </c>
      <c r="W350" s="13">
        <v>233.42</v>
      </c>
      <c r="X350" s="13" t="s">
        <v>886</v>
      </c>
      <c r="Y350" s="13" t="s">
        <v>886</v>
      </c>
      <c r="Z350" s="13" t="s">
        <v>886</v>
      </c>
      <c r="AA350" s="13" t="s">
        <v>886</v>
      </c>
      <c r="AB350" s="13" t="s">
        <v>886</v>
      </c>
      <c r="AC350" s="13" t="s">
        <v>886</v>
      </c>
      <c r="AD350" s="13" t="s">
        <v>886</v>
      </c>
      <c r="AE350" s="13" t="s">
        <v>886</v>
      </c>
      <c r="AF350" s="175" t="s">
        <v>886</v>
      </c>
      <c r="AG350" s="175" t="s">
        <v>886</v>
      </c>
      <c r="AH350" s="175" t="s">
        <v>886</v>
      </c>
      <c r="AI350" s="175" t="s">
        <v>886</v>
      </c>
      <c r="AJ350" s="175" t="s">
        <v>886</v>
      </c>
    </row>
    <row r="351" spans="1:36" x14ac:dyDescent="0.2">
      <c r="A351" s="38" t="s">
        <v>1517</v>
      </c>
      <c r="B351" s="11" t="s">
        <v>525</v>
      </c>
      <c r="C351" s="11"/>
      <c r="D351" s="3" t="s">
        <v>526</v>
      </c>
      <c r="E351" s="38" t="s">
        <v>1088</v>
      </c>
      <c r="F351" s="3" t="s">
        <v>1076</v>
      </c>
      <c r="G351" s="3"/>
      <c r="H351" s="1">
        <v>122.63</v>
      </c>
      <c r="I351" s="1">
        <v>148.5</v>
      </c>
      <c r="J351" s="1">
        <v>156.38</v>
      </c>
      <c r="K351" s="1">
        <v>157.31</v>
      </c>
      <c r="L351" s="173">
        <v>166.31</v>
      </c>
      <c r="M351" s="173">
        <v>167.78</v>
      </c>
      <c r="N351" s="173">
        <v>168.13</v>
      </c>
      <c r="O351" s="173">
        <v>174.86</v>
      </c>
      <c r="P351" s="173">
        <v>191.46</v>
      </c>
      <c r="Q351" s="173">
        <v>199.65</v>
      </c>
      <c r="R351" s="173">
        <v>207.64</v>
      </c>
      <c r="S351" s="173">
        <v>215.95</v>
      </c>
      <c r="T351" s="173">
        <v>224.54</v>
      </c>
      <c r="U351" s="13">
        <v>233.52</v>
      </c>
      <c r="V351" s="13">
        <v>240.53</v>
      </c>
      <c r="W351" s="13">
        <v>250.15</v>
      </c>
      <c r="X351" s="13">
        <v>261.41000000000003</v>
      </c>
      <c r="Y351" s="13">
        <v>266.63</v>
      </c>
      <c r="Z351" s="13">
        <v>266.64</v>
      </c>
      <c r="AA351" s="13">
        <v>267.05</v>
      </c>
      <c r="AB351" s="13">
        <v>271.93</v>
      </c>
      <c r="AC351" s="13">
        <v>277.39999999999998</v>
      </c>
      <c r="AD351" s="13">
        <v>283</v>
      </c>
      <c r="AE351" s="175">
        <v>289.04000000000002</v>
      </c>
      <c r="AF351" s="175">
        <v>295</v>
      </c>
      <c r="AG351" s="175">
        <v>303.8</v>
      </c>
      <c r="AH351" s="175">
        <v>313.54000000000002</v>
      </c>
      <c r="AI351" s="175">
        <v>319.83999999999997</v>
      </c>
      <c r="AJ351" s="175">
        <v>326.25</v>
      </c>
    </row>
    <row r="352" spans="1:36" x14ac:dyDescent="0.2">
      <c r="A352" s="199" t="s">
        <v>1723</v>
      </c>
      <c r="B352" s="11" t="s">
        <v>527</v>
      </c>
      <c r="C352" s="11"/>
      <c r="D352" s="3" t="s">
        <v>528</v>
      </c>
      <c r="E352" s="38" t="s">
        <v>1088</v>
      </c>
      <c r="F352" s="3" t="s">
        <v>1077</v>
      </c>
      <c r="G352" s="3"/>
      <c r="H352" s="1">
        <v>465.75</v>
      </c>
      <c r="I352" s="1">
        <v>459</v>
      </c>
      <c r="J352" s="1">
        <v>447.75</v>
      </c>
      <c r="K352" s="1">
        <v>475.55</v>
      </c>
      <c r="L352" s="173">
        <v>487</v>
      </c>
      <c r="M352" s="173">
        <v>537.54999999999995</v>
      </c>
      <c r="N352" s="173">
        <v>601.24</v>
      </c>
      <c r="O352" s="173">
        <v>652.03</v>
      </c>
      <c r="P352" s="173">
        <v>699.28</v>
      </c>
      <c r="Q352" s="173">
        <v>767.66</v>
      </c>
      <c r="R352" s="173">
        <v>870.41</v>
      </c>
      <c r="S352" s="173">
        <v>924.81</v>
      </c>
      <c r="T352" s="173">
        <v>966.46</v>
      </c>
      <c r="U352" s="13">
        <v>1008.75</v>
      </c>
      <c r="V352" s="13">
        <v>1049.0999999999999</v>
      </c>
      <c r="W352" s="13">
        <v>1089.75</v>
      </c>
      <c r="X352" s="13">
        <v>1130.6199999999999</v>
      </c>
      <c r="Y352" s="13">
        <v>1161.71</v>
      </c>
      <c r="Z352" s="13">
        <v>1161.71</v>
      </c>
      <c r="AA352" s="13">
        <v>1161.71</v>
      </c>
      <c r="AB352" s="13">
        <v>1184.83</v>
      </c>
      <c r="AC352" s="13">
        <v>1208.4100000000001</v>
      </c>
      <c r="AD352" s="13">
        <v>1232.46</v>
      </c>
      <c r="AE352" s="175">
        <v>1281.6400000000001</v>
      </c>
      <c r="AF352" s="175">
        <v>1345.59</v>
      </c>
      <c r="AG352" s="175">
        <v>1426.19</v>
      </c>
      <c r="AH352" s="175">
        <v>1468.83</v>
      </c>
      <c r="AI352" s="175">
        <v>1527.44</v>
      </c>
      <c r="AJ352" s="175">
        <v>1573.11</v>
      </c>
    </row>
    <row r="353" spans="1:36" x14ac:dyDescent="0.2">
      <c r="A353" s="38" t="s">
        <v>1518</v>
      </c>
      <c r="B353" s="11" t="s">
        <v>529</v>
      </c>
      <c r="C353" s="11"/>
      <c r="D353" s="3" t="s">
        <v>530</v>
      </c>
      <c r="E353" s="38" t="s">
        <v>1088</v>
      </c>
      <c r="F353" s="3" t="s">
        <v>1076</v>
      </c>
      <c r="G353" s="3"/>
      <c r="H353" s="1">
        <v>124.88</v>
      </c>
      <c r="I353" s="1">
        <v>126</v>
      </c>
      <c r="J353" s="1">
        <v>139.5</v>
      </c>
      <c r="K353" s="1">
        <v>151.09</v>
      </c>
      <c r="L353" s="173">
        <v>162.16</v>
      </c>
      <c r="M353" s="173">
        <v>151.69</v>
      </c>
      <c r="N353" s="173">
        <v>158.66</v>
      </c>
      <c r="O353" s="173">
        <v>164.66</v>
      </c>
      <c r="P353" s="173">
        <v>176.07</v>
      </c>
      <c r="Q353" s="173">
        <v>186.48</v>
      </c>
      <c r="R353" s="173">
        <v>200.43</v>
      </c>
      <c r="S353" s="173">
        <v>213.72</v>
      </c>
      <c r="T353" s="173">
        <v>224.68</v>
      </c>
      <c r="U353" s="13">
        <v>225.15</v>
      </c>
      <c r="V353" s="13">
        <v>236.3</v>
      </c>
      <c r="W353" s="13">
        <v>249.36</v>
      </c>
      <c r="X353" s="13">
        <v>253.82</v>
      </c>
      <c r="Y353" s="13">
        <v>253.52</v>
      </c>
      <c r="Z353" s="13">
        <v>253.54</v>
      </c>
      <c r="AA353" s="13">
        <v>254.69</v>
      </c>
      <c r="AB353" s="13">
        <v>254.73</v>
      </c>
      <c r="AC353" s="13">
        <v>265.39</v>
      </c>
      <c r="AD353" s="13">
        <v>270.3</v>
      </c>
      <c r="AE353" s="175">
        <v>295.49</v>
      </c>
      <c r="AF353" s="175">
        <v>313.51</v>
      </c>
      <c r="AG353" s="175">
        <v>332.62</v>
      </c>
      <c r="AH353" s="175">
        <v>347.07</v>
      </c>
      <c r="AI353" s="175">
        <v>367.22</v>
      </c>
      <c r="AJ353" s="175">
        <v>373.68</v>
      </c>
    </row>
    <row r="354" spans="1:36" x14ac:dyDescent="0.2">
      <c r="A354" s="38" t="s">
        <v>1685</v>
      </c>
      <c r="B354" s="11" t="s">
        <v>531</v>
      </c>
      <c r="C354" s="11"/>
      <c r="D354" s="3" t="s">
        <v>532</v>
      </c>
      <c r="E354" s="38" t="s">
        <v>1089</v>
      </c>
      <c r="F354" s="3" t="s">
        <v>1076</v>
      </c>
      <c r="G354" s="3"/>
      <c r="H354" s="1">
        <v>84.38</v>
      </c>
      <c r="I354" s="1">
        <v>85.5</v>
      </c>
      <c r="J354" s="1">
        <v>99</v>
      </c>
      <c r="K354" s="1">
        <v>102.19</v>
      </c>
      <c r="L354" s="173">
        <v>105.34</v>
      </c>
      <c r="M354" s="173">
        <v>111.25</v>
      </c>
      <c r="N354" s="173">
        <v>119.51</v>
      </c>
      <c r="O354" s="173">
        <v>124.04</v>
      </c>
      <c r="P354" s="173">
        <v>130.58000000000001</v>
      </c>
      <c r="Q354" s="173">
        <v>136.25</v>
      </c>
      <c r="R354" s="173">
        <v>145.13999999999999</v>
      </c>
      <c r="S354" s="173">
        <v>149.36000000000001</v>
      </c>
      <c r="T354" s="173">
        <v>153.09</v>
      </c>
      <c r="U354" s="13">
        <v>157.24</v>
      </c>
      <c r="V354" s="13">
        <v>161.51</v>
      </c>
      <c r="W354" s="13">
        <v>167.26</v>
      </c>
      <c r="X354" s="13" t="s">
        <v>886</v>
      </c>
      <c r="Y354" s="13" t="s">
        <v>886</v>
      </c>
      <c r="Z354" s="13" t="s">
        <v>886</v>
      </c>
      <c r="AA354" s="13" t="s">
        <v>886</v>
      </c>
      <c r="AB354" s="13" t="s">
        <v>886</v>
      </c>
      <c r="AC354" s="13" t="s">
        <v>886</v>
      </c>
      <c r="AD354" s="13" t="s">
        <v>886</v>
      </c>
      <c r="AE354" s="13" t="s">
        <v>886</v>
      </c>
      <c r="AF354" s="175" t="s">
        <v>886</v>
      </c>
      <c r="AG354" s="175" t="s">
        <v>886</v>
      </c>
      <c r="AH354" s="175" t="s">
        <v>886</v>
      </c>
      <c r="AI354" s="175" t="s">
        <v>886</v>
      </c>
      <c r="AJ354" s="175" t="s">
        <v>886</v>
      </c>
    </row>
    <row r="355" spans="1:36" x14ac:dyDescent="0.2">
      <c r="A355" s="38" t="s">
        <v>886</v>
      </c>
      <c r="B355" s="16" t="s">
        <v>1003</v>
      </c>
      <c r="C355" s="16"/>
      <c r="D355" s="17" t="s">
        <v>1002</v>
      </c>
      <c r="E355" s="38" t="s">
        <v>1089</v>
      </c>
      <c r="F355" s="3" t="s">
        <v>1076</v>
      </c>
      <c r="G355" s="3"/>
      <c r="H355" s="1">
        <v>95.63</v>
      </c>
      <c r="I355" s="1">
        <v>79.88</v>
      </c>
      <c r="J355" s="1">
        <v>63</v>
      </c>
      <c r="K355" s="1">
        <v>73</v>
      </c>
      <c r="L355" s="173">
        <v>84</v>
      </c>
      <c r="M355" s="173" t="s">
        <v>886</v>
      </c>
      <c r="N355" s="173" t="s">
        <v>886</v>
      </c>
      <c r="O355" s="173" t="s">
        <v>886</v>
      </c>
      <c r="P355" s="173" t="s">
        <v>886</v>
      </c>
      <c r="Q355" s="173" t="s">
        <v>886</v>
      </c>
      <c r="R355" s="173" t="s">
        <v>886</v>
      </c>
      <c r="S355" s="173" t="s">
        <v>886</v>
      </c>
      <c r="T355" s="173" t="s">
        <v>886</v>
      </c>
      <c r="U355" s="13" t="s">
        <v>886</v>
      </c>
      <c r="V355" s="13" t="s">
        <v>886</v>
      </c>
      <c r="W355" s="13" t="s">
        <v>886</v>
      </c>
      <c r="X355" s="13" t="s">
        <v>886</v>
      </c>
      <c r="Y355" s="13" t="s">
        <v>886</v>
      </c>
      <c r="Z355" s="13" t="s">
        <v>886</v>
      </c>
      <c r="AA355" s="13" t="s">
        <v>886</v>
      </c>
      <c r="AB355" s="13" t="s">
        <v>886</v>
      </c>
      <c r="AC355" s="13" t="s">
        <v>886</v>
      </c>
      <c r="AD355" s="13" t="s">
        <v>886</v>
      </c>
      <c r="AE355" s="13" t="s">
        <v>886</v>
      </c>
      <c r="AF355" s="175" t="s">
        <v>886</v>
      </c>
      <c r="AG355" s="175" t="s">
        <v>886</v>
      </c>
      <c r="AH355" s="175" t="s">
        <v>886</v>
      </c>
      <c r="AI355" s="175" t="s">
        <v>886</v>
      </c>
      <c r="AJ355" s="175" t="s">
        <v>886</v>
      </c>
    </row>
    <row r="356" spans="1:36" x14ac:dyDescent="0.2">
      <c r="A356" s="38" t="s">
        <v>1519</v>
      </c>
      <c r="B356" s="11" t="s">
        <v>533</v>
      </c>
      <c r="C356" s="11"/>
      <c r="D356" s="3" t="s">
        <v>534</v>
      </c>
      <c r="E356" s="38" t="s">
        <v>1088</v>
      </c>
      <c r="F356" s="3" t="s">
        <v>1082</v>
      </c>
      <c r="G356" s="3"/>
      <c r="H356" s="173" t="s">
        <v>886</v>
      </c>
      <c r="I356" s="173" t="s">
        <v>886</v>
      </c>
      <c r="J356" s="173" t="s">
        <v>886</v>
      </c>
      <c r="K356" s="173" t="s">
        <v>886</v>
      </c>
      <c r="L356" s="173" t="s">
        <v>886</v>
      </c>
      <c r="M356" s="173">
        <v>641.82000000000005</v>
      </c>
      <c r="N356" s="173">
        <v>702.35</v>
      </c>
      <c r="O356" s="173">
        <v>754.96</v>
      </c>
      <c r="P356" s="173">
        <v>792.82</v>
      </c>
      <c r="Q356" s="173">
        <v>868.19</v>
      </c>
      <c r="R356" s="173">
        <v>933.52</v>
      </c>
      <c r="S356" s="173">
        <v>941.22</v>
      </c>
      <c r="T356" s="173">
        <v>979.4</v>
      </c>
      <c r="U356" s="13">
        <v>1019.12</v>
      </c>
      <c r="V356" s="13">
        <v>1033.52</v>
      </c>
      <c r="W356" s="13">
        <v>1048.21</v>
      </c>
      <c r="X356" s="13">
        <v>1074.6300000000001</v>
      </c>
      <c r="Y356" s="13">
        <v>1102.28</v>
      </c>
      <c r="Z356" s="13">
        <v>1102.81</v>
      </c>
      <c r="AA356" s="13">
        <v>1135.4000000000001</v>
      </c>
      <c r="AB356" s="13">
        <v>1135.83</v>
      </c>
      <c r="AC356" s="13">
        <v>1136.75</v>
      </c>
      <c r="AD356" s="13">
        <v>1137.8499999999999</v>
      </c>
      <c r="AE356" s="175">
        <v>1183.68</v>
      </c>
      <c r="AF356" s="175">
        <v>1242.51</v>
      </c>
      <c r="AG356" s="175">
        <v>1315.75</v>
      </c>
      <c r="AH356" s="175">
        <v>1356.05</v>
      </c>
      <c r="AI356" s="175">
        <v>1409.81</v>
      </c>
      <c r="AJ356" s="175">
        <v>1478.77</v>
      </c>
    </row>
    <row r="357" spans="1:36" x14ac:dyDescent="0.2">
      <c r="A357" s="38" t="s">
        <v>886</v>
      </c>
      <c r="B357" s="16" t="s">
        <v>1004</v>
      </c>
      <c r="C357" s="16"/>
      <c r="D357" s="17" t="s">
        <v>1005</v>
      </c>
      <c r="E357" s="38" t="s">
        <v>1089</v>
      </c>
      <c r="F357" s="3" t="s">
        <v>1076</v>
      </c>
      <c r="G357" s="3"/>
      <c r="H357" s="1">
        <v>114.75</v>
      </c>
      <c r="I357" s="1">
        <v>113.63</v>
      </c>
      <c r="J357" s="1">
        <v>122.63</v>
      </c>
      <c r="K357" s="1">
        <v>152</v>
      </c>
      <c r="L357" s="173">
        <v>152</v>
      </c>
      <c r="M357" s="173" t="s">
        <v>886</v>
      </c>
      <c r="N357" s="173" t="s">
        <v>886</v>
      </c>
      <c r="O357" s="173" t="s">
        <v>886</v>
      </c>
      <c r="P357" s="173" t="s">
        <v>886</v>
      </c>
      <c r="Q357" s="173" t="s">
        <v>886</v>
      </c>
      <c r="R357" s="173" t="s">
        <v>886</v>
      </c>
      <c r="S357" s="173" t="s">
        <v>886</v>
      </c>
      <c r="T357" s="173" t="s">
        <v>886</v>
      </c>
      <c r="U357" s="13" t="s">
        <v>886</v>
      </c>
      <c r="V357" s="13" t="s">
        <v>886</v>
      </c>
      <c r="W357" s="13" t="s">
        <v>886</v>
      </c>
      <c r="X357" s="13" t="s">
        <v>886</v>
      </c>
      <c r="Y357" s="13" t="s">
        <v>886</v>
      </c>
      <c r="Z357" s="13" t="s">
        <v>886</v>
      </c>
      <c r="AA357" s="13" t="s">
        <v>886</v>
      </c>
      <c r="AB357" s="13" t="s">
        <v>886</v>
      </c>
      <c r="AC357" s="13" t="s">
        <v>886</v>
      </c>
      <c r="AD357" s="13" t="s">
        <v>886</v>
      </c>
      <c r="AE357" s="13" t="s">
        <v>886</v>
      </c>
      <c r="AF357" s="175" t="s">
        <v>886</v>
      </c>
      <c r="AG357" s="175" t="s">
        <v>886</v>
      </c>
      <c r="AH357" s="175" t="s">
        <v>886</v>
      </c>
      <c r="AI357" s="175" t="s">
        <v>886</v>
      </c>
      <c r="AJ357" s="175" t="s">
        <v>886</v>
      </c>
    </row>
    <row r="358" spans="1:36" x14ac:dyDescent="0.2">
      <c r="A358" s="38" t="s">
        <v>1520</v>
      </c>
      <c r="B358" s="11" t="s">
        <v>535</v>
      </c>
      <c r="C358" s="11"/>
      <c r="D358" s="3" t="s">
        <v>536</v>
      </c>
      <c r="E358" s="38" t="s">
        <v>1088</v>
      </c>
      <c r="F358" s="3" t="s">
        <v>1082</v>
      </c>
      <c r="G358" s="3"/>
      <c r="H358" s="173" t="s">
        <v>886</v>
      </c>
      <c r="I358" s="173" t="s">
        <v>886</v>
      </c>
      <c r="J358" s="173" t="s">
        <v>886</v>
      </c>
      <c r="K358" s="173" t="s">
        <v>886</v>
      </c>
      <c r="L358" s="173" t="s">
        <v>886</v>
      </c>
      <c r="M358" s="173">
        <v>597.19000000000005</v>
      </c>
      <c r="N358" s="173">
        <v>648.37</v>
      </c>
      <c r="O358" s="173">
        <v>705.6</v>
      </c>
      <c r="P358" s="173">
        <v>727.81</v>
      </c>
      <c r="Q358" s="173">
        <v>821.7</v>
      </c>
      <c r="R358" s="173">
        <v>942.9</v>
      </c>
      <c r="S358" s="173">
        <v>951.54</v>
      </c>
      <c r="T358" s="173">
        <v>998.37</v>
      </c>
      <c r="U358" s="13">
        <v>1048.01</v>
      </c>
      <c r="V358" s="13">
        <v>1100.1300000000001</v>
      </c>
      <c r="W358" s="13">
        <v>1154.3</v>
      </c>
      <c r="X358" s="13">
        <v>1209.71</v>
      </c>
      <c r="Y358" s="13">
        <v>1244.67</v>
      </c>
      <c r="Z358" s="13">
        <v>1244.67</v>
      </c>
      <c r="AA358" s="13">
        <v>1244.67</v>
      </c>
      <c r="AB358" s="13">
        <v>1269.55</v>
      </c>
      <c r="AC358" s="13">
        <v>1294.81</v>
      </c>
      <c r="AD358" s="13">
        <v>1320.58</v>
      </c>
      <c r="AE358" s="175">
        <v>1346.99</v>
      </c>
      <c r="AF358" s="175">
        <v>1407.47</v>
      </c>
      <c r="AG358" s="175">
        <v>1470.38</v>
      </c>
      <c r="AH358" s="175">
        <v>1514.34</v>
      </c>
      <c r="AI358" s="175">
        <v>1574.77</v>
      </c>
      <c r="AJ358" s="175">
        <v>1653.35</v>
      </c>
    </row>
    <row r="359" spans="1:36" x14ac:dyDescent="0.2">
      <c r="A359" s="38" t="s">
        <v>886</v>
      </c>
      <c r="B359" s="16" t="s">
        <v>1028</v>
      </c>
      <c r="C359" s="16"/>
      <c r="D359" s="17" t="s">
        <v>994</v>
      </c>
      <c r="E359" s="38" t="s">
        <v>1089</v>
      </c>
      <c r="F359" s="3" t="s">
        <v>1076</v>
      </c>
      <c r="G359" s="3"/>
      <c r="H359" s="1">
        <v>49.5</v>
      </c>
      <c r="I359" s="1">
        <v>66.38</v>
      </c>
      <c r="J359" s="1">
        <v>69.75</v>
      </c>
      <c r="K359" s="1">
        <v>76</v>
      </c>
      <c r="L359" s="173" t="s">
        <v>886</v>
      </c>
      <c r="M359" s="173" t="s">
        <v>886</v>
      </c>
      <c r="N359" s="173" t="s">
        <v>886</v>
      </c>
      <c r="O359" s="173" t="s">
        <v>886</v>
      </c>
      <c r="P359" s="173" t="s">
        <v>886</v>
      </c>
      <c r="Q359" s="173" t="s">
        <v>886</v>
      </c>
      <c r="R359" s="173" t="s">
        <v>886</v>
      </c>
      <c r="S359" s="173" t="s">
        <v>886</v>
      </c>
      <c r="T359" s="173" t="s">
        <v>886</v>
      </c>
      <c r="U359" s="13" t="s">
        <v>886</v>
      </c>
      <c r="V359" s="13" t="s">
        <v>886</v>
      </c>
      <c r="W359" s="13" t="s">
        <v>886</v>
      </c>
      <c r="X359" s="13" t="s">
        <v>886</v>
      </c>
      <c r="Y359" s="13" t="s">
        <v>886</v>
      </c>
      <c r="Z359" s="13" t="s">
        <v>886</v>
      </c>
      <c r="AA359" s="13" t="s">
        <v>886</v>
      </c>
      <c r="AB359" s="13" t="s">
        <v>886</v>
      </c>
      <c r="AC359" s="13" t="s">
        <v>886</v>
      </c>
      <c r="AD359" s="13" t="s">
        <v>886</v>
      </c>
      <c r="AE359" s="13" t="s">
        <v>886</v>
      </c>
      <c r="AF359" s="175" t="s">
        <v>886</v>
      </c>
      <c r="AG359" s="175" t="s">
        <v>886</v>
      </c>
      <c r="AH359" s="175" t="s">
        <v>886</v>
      </c>
      <c r="AI359" s="175" t="s">
        <v>886</v>
      </c>
      <c r="AJ359" s="175" t="s">
        <v>886</v>
      </c>
    </row>
    <row r="360" spans="1:36" x14ac:dyDescent="0.2">
      <c r="A360" s="199" t="s">
        <v>1744</v>
      </c>
      <c r="B360" s="11" t="s">
        <v>537</v>
      </c>
      <c r="C360" s="11"/>
      <c r="D360" s="3" t="s">
        <v>538</v>
      </c>
      <c r="E360" s="38" t="s">
        <v>1089</v>
      </c>
      <c r="F360" s="3" t="s">
        <v>1082</v>
      </c>
      <c r="G360" s="3"/>
      <c r="H360" s="173" t="s">
        <v>886</v>
      </c>
      <c r="I360" s="173" t="s">
        <v>886</v>
      </c>
      <c r="J360" s="173" t="s">
        <v>886</v>
      </c>
      <c r="K360" s="173" t="s">
        <v>886</v>
      </c>
      <c r="L360" s="173">
        <v>546.88</v>
      </c>
      <c r="M360" s="173">
        <v>603.22</v>
      </c>
      <c r="N360" s="173">
        <v>625.86</v>
      </c>
      <c r="O360" s="173">
        <v>705.78</v>
      </c>
      <c r="P360" s="173">
        <v>744.3</v>
      </c>
      <c r="Q360" s="173">
        <v>832.91</v>
      </c>
      <c r="R360" s="173">
        <v>949</v>
      </c>
      <c r="S360" s="173">
        <v>955.89</v>
      </c>
      <c r="T360" s="173">
        <v>998.93</v>
      </c>
      <c r="U360" s="13">
        <v>1034.05</v>
      </c>
      <c r="V360" s="13">
        <v>1069.29</v>
      </c>
      <c r="W360" s="13">
        <v>1121.67</v>
      </c>
      <c r="X360" s="13">
        <v>1175.49</v>
      </c>
      <c r="Y360" s="13">
        <v>1209.5999999999999</v>
      </c>
      <c r="Z360" s="13">
        <v>1209.5999999999999</v>
      </c>
      <c r="AA360" s="13">
        <v>1209.5999999999999</v>
      </c>
      <c r="AB360" s="13">
        <v>1209.5999999999999</v>
      </c>
      <c r="AC360" s="13">
        <v>1209.5999999999999</v>
      </c>
      <c r="AD360" s="13">
        <v>1209.5999999999999</v>
      </c>
      <c r="AE360" s="175">
        <v>1257.8399999999999</v>
      </c>
      <c r="AF360" s="175">
        <v>1320.57</v>
      </c>
      <c r="AG360" s="175">
        <v>1399.68</v>
      </c>
      <c r="AH360" s="175" t="s">
        <v>886</v>
      </c>
      <c r="AI360" s="175" t="s">
        <v>886</v>
      </c>
      <c r="AJ360" s="175" t="s">
        <v>886</v>
      </c>
    </row>
    <row r="361" spans="1:36" x14ac:dyDescent="0.2">
      <c r="A361" s="38" t="s">
        <v>886</v>
      </c>
      <c r="B361" s="16" t="s">
        <v>1029</v>
      </c>
      <c r="C361" s="16"/>
      <c r="D361" s="17" t="s">
        <v>995</v>
      </c>
      <c r="E361" s="38" t="s">
        <v>1089</v>
      </c>
      <c r="F361" s="3" t="s">
        <v>1076</v>
      </c>
      <c r="G361" s="3"/>
      <c r="H361" s="1">
        <v>85.5</v>
      </c>
      <c r="I361" s="1">
        <v>76.5</v>
      </c>
      <c r="J361" s="1">
        <v>68.63</v>
      </c>
      <c r="K361" s="1">
        <v>71</v>
      </c>
      <c r="L361" s="173" t="s">
        <v>886</v>
      </c>
      <c r="M361" s="173" t="s">
        <v>886</v>
      </c>
      <c r="N361" s="173" t="s">
        <v>886</v>
      </c>
      <c r="O361" s="173" t="s">
        <v>886</v>
      </c>
      <c r="P361" s="173" t="s">
        <v>886</v>
      </c>
      <c r="Q361" s="173" t="s">
        <v>886</v>
      </c>
      <c r="R361" s="173" t="s">
        <v>886</v>
      </c>
      <c r="S361" s="173" t="s">
        <v>886</v>
      </c>
      <c r="T361" s="173" t="s">
        <v>886</v>
      </c>
      <c r="U361" s="13" t="s">
        <v>886</v>
      </c>
      <c r="V361" s="13" t="s">
        <v>886</v>
      </c>
      <c r="W361" s="13" t="s">
        <v>886</v>
      </c>
      <c r="X361" s="13" t="s">
        <v>886</v>
      </c>
      <c r="Y361" s="13" t="s">
        <v>886</v>
      </c>
      <c r="Z361" s="13" t="s">
        <v>886</v>
      </c>
      <c r="AA361" s="13" t="s">
        <v>886</v>
      </c>
      <c r="AB361" s="13" t="s">
        <v>886</v>
      </c>
      <c r="AC361" s="13" t="s">
        <v>886</v>
      </c>
      <c r="AD361" s="13" t="s">
        <v>886</v>
      </c>
      <c r="AE361" s="13" t="s">
        <v>886</v>
      </c>
      <c r="AF361" s="175" t="s">
        <v>886</v>
      </c>
      <c r="AG361" s="175" t="s">
        <v>886</v>
      </c>
      <c r="AH361" s="175" t="s">
        <v>886</v>
      </c>
      <c r="AI361" s="175" t="s">
        <v>886</v>
      </c>
      <c r="AJ361" s="175" t="s">
        <v>886</v>
      </c>
    </row>
    <row r="362" spans="1:36" x14ac:dyDescent="0.2">
      <c r="A362" s="38" t="s">
        <v>1521</v>
      </c>
      <c r="B362" s="11" t="s">
        <v>539</v>
      </c>
      <c r="C362" s="11"/>
      <c r="D362" s="3" t="s">
        <v>540</v>
      </c>
      <c r="E362" s="38" t="s">
        <v>1088</v>
      </c>
      <c r="F362" s="3" t="s">
        <v>1082</v>
      </c>
      <c r="G362" s="3"/>
      <c r="H362" s="173" t="s">
        <v>886</v>
      </c>
      <c r="I362" s="173" t="s">
        <v>886</v>
      </c>
      <c r="J362" s="173" t="s">
        <v>886</v>
      </c>
      <c r="K362" s="173" t="s">
        <v>886</v>
      </c>
      <c r="L362" s="173">
        <v>551.34</v>
      </c>
      <c r="M362" s="173">
        <v>584.28</v>
      </c>
      <c r="N362" s="173">
        <v>627.66</v>
      </c>
      <c r="O362" s="173">
        <v>648.21</v>
      </c>
      <c r="P362" s="173">
        <v>685.19</v>
      </c>
      <c r="Q362" s="173">
        <v>752.11</v>
      </c>
      <c r="R362" s="173">
        <v>901.06</v>
      </c>
      <c r="S362" s="173">
        <v>909.86</v>
      </c>
      <c r="T362" s="173">
        <v>955.67</v>
      </c>
      <c r="U362" s="13">
        <v>1003.84</v>
      </c>
      <c r="V362" s="13">
        <v>1044.32</v>
      </c>
      <c r="W362" s="13">
        <v>1094.94</v>
      </c>
      <c r="X362" s="13">
        <v>1149.1199999999999</v>
      </c>
      <c r="Y362" s="13">
        <v>1149.1199999999999</v>
      </c>
      <c r="Z362" s="13">
        <v>1149.1199999999999</v>
      </c>
      <c r="AA362" s="13">
        <v>1149.1199999999999</v>
      </c>
      <c r="AB362" s="13">
        <v>1171.53</v>
      </c>
      <c r="AC362" s="13">
        <v>1171.53</v>
      </c>
      <c r="AD362" s="13">
        <v>1171.53</v>
      </c>
      <c r="AE362" s="175">
        <v>1218.33</v>
      </c>
      <c r="AF362" s="175">
        <v>1279.1199999999999</v>
      </c>
      <c r="AG362" s="175">
        <v>1336.61</v>
      </c>
      <c r="AH362" s="175">
        <v>1396.68</v>
      </c>
      <c r="AI362" s="175">
        <v>1452.4</v>
      </c>
      <c r="AJ362" s="175">
        <v>1524.87</v>
      </c>
    </row>
    <row r="363" spans="1:36" x14ac:dyDescent="0.2">
      <c r="A363" s="38" t="s">
        <v>1522</v>
      </c>
      <c r="B363" s="11" t="s">
        <v>541</v>
      </c>
      <c r="C363" s="11"/>
      <c r="D363" s="3" t="s">
        <v>542</v>
      </c>
      <c r="E363" s="38" t="s">
        <v>1088</v>
      </c>
      <c r="F363" s="3" t="s">
        <v>1076</v>
      </c>
      <c r="G363" s="3"/>
      <c r="H363" s="1">
        <v>121.5</v>
      </c>
      <c r="I363" s="1">
        <v>120.38</v>
      </c>
      <c r="J363" s="1">
        <v>130.5</v>
      </c>
      <c r="K363" s="1">
        <v>145.91</v>
      </c>
      <c r="L363" s="173">
        <v>142.80000000000001</v>
      </c>
      <c r="M363" s="173">
        <v>164.57</v>
      </c>
      <c r="N363" s="173">
        <v>170.82</v>
      </c>
      <c r="O363" s="173">
        <v>179.71</v>
      </c>
      <c r="P363" s="173">
        <v>185.7</v>
      </c>
      <c r="Q363" s="173">
        <v>195.47</v>
      </c>
      <c r="R363" s="173">
        <v>208.33</v>
      </c>
      <c r="S363" s="173">
        <v>208.24</v>
      </c>
      <c r="T363" s="173">
        <v>215.12</v>
      </c>
      <c r="U363" s="13">
        <v>225.04</v>
      </c>
      <c r="V363" s="13">
        <v>233.76</v>
      </c>
      <c r="W363" s="13">
        <v>242.97</v>
      </c>
      <c r="X363" s="13">
        <v>255.16</v>
      </c>
      <c r="Y363" s="13">
        <v>261.5</v>
      </c>
      <c r="Z363" s="13">
        <v>262.27999999999997</v>
      </c>
      <c r="AA363" s="13">
        <v>272.2</v>
      </c>
      <c r="AB363" s="13">
        <v>278.97000000000003</v>
      </c>
      <c r="AC363" s="13">
        <v>284.48</v>
      </c>
      <c r="AD363" s="13">
        <v>290.36</v>
      </c>
      <c r="AE363" s="175">
        <v>295.52</v>
      </c>
      <c r="AF363" s="175">
        <v>301.87</v>
      </c>
      <c r="AG363" s="175">
        <v>312.63</v>
      </c>
      <c r="AH363" s="175">
        <v>323.14999999999998</v>
      </c>
      <c r="AI363" s="175">
        <v>329.8</v>
      </c>
      <c r="AJ363" s="175">
        <v>336.58</v>
      </c>
    </row>
    <row r="364" spans="1:36" x14ac:dyDescent="0.2">
      <c r="A364" s="38" t="s">
        <v>1686</v>
      </c>
      <c r="B364" s="11" t="s">
        <v>543</v>
      </c>
      <c r="C364" s="11"/>
      <c r="D364" s="3" t="s">
        <v>544</v>
      </c>
      <c r="E364" s="38" t="s">
        <v>1089</v>
      </c>
      <c r="F364" s="3" t="s">
        <v>1076</v>
      </c>
      <c r="G364" s="3"/>
      <c r="H364" s="1">
        <v>52.88</v>
      </c>
      <c r="I364" s="1">
        <v>54</v>
      </c>
      <c r="J364" s="1">
        <v>56.25</v>
      </c>
      <c r="K364" s="1">
        <v>61.83</v>
      </c>
      <c r="L364" s="173">
        <v>72.38</v>
      </c>
      <c r="M364" s="173">
        <v>88.26</v>
      </c>
      <c r="N364" s="173">
        <v>96.84</v>
      </c>
      <c r="O364" s="173">
        <v>101.81</v>
      </c>
      <c r="P364" s="173">
        <v>116.41</v>
      </c>
      <c r="Q364" s="173">
        <v>126.79</v>
      </c>
      <c r="R364" s="173">
        <v>152.21</v>
      </c>
      <c r="S364" s="173">
        <v>159.66</v>
      </c>
      <c r="T364" s="173">
        <v>167.59</v>
      </c>
      <c r="U364" s="13">
        <v>175.27</v>
      </c>
      <c r="V364" s="13">
        <v>184</v>
      </c>
      <c r="W364" s="13">
        <v>195.5</v>
      </c>
      <c r="X364" s="13">
        <v>211.43</v>
      </c>
      <c r="Y364" s="13">
        <v>217.51</v>
      </c>
      <c r="Z364" s="13">
        <v>218.79</v>
      </c>
      <c r="AA364" s="13">
        <v>220.46</v>
      </c>
      <c r="AB364" s="13">
        <v>225.95</v>
      </c>
      <c r="AC364" s="13">
        <v>237.96</v>
      </c>
      <c r="AD364" s="13">
        <v>242.62</v>
      </c>
      <c r="AE364" s="175">
        <v>251.41</v>
      </c>
      <c r="AF364" s="175">
        <v>260.18</v>
      </c>
      <c r="AG364" s="175">
        <v>271.07</v>
      </c>
      <c r="AH364" s="175" t="s">
        <v>886</v>
      </c>
      <c r="AI364" s="175" t="s">
        <v>886</v>
      </c>
      <c r="AJ364" s="175" t="s">
        <v>886</v>
      </c>
    </row>
    <row r="365" spans="1:36" x14ac:dyDescent="0.2">
      <c r="A365" s="38" t="s">
        <v>886</v>
      </c>
      <c r="B365" s="16" t="s">
        <v>1006</v>
      </c>
      <c r="C365" s="16"/>
      <c r="D365" s="17" t="s">
        <v>1007</v>
      </c>
      <c r="E365" s="38" t="s">
        <v>1089</v>
      </c>
      <c r="F365" s="3" t="s">
        <v>1076</v>
      </c>
      <c r="G365" s="3"/>
      <c r="H365" s="1">
        <v>158.63</v>
      </c>
      <c r="I365" s="1">
        <v>126</v>
      </c>
      <c r="J365" s="1">
        <v>138.38</v>
      </c>
      <c r="K365" s="1">
        <v>180</v>
      </c>
      <c r="L365" s="173">
        <v>158</v>
      </c>
      <c r="M365" s="173" t="s">
        <v>886</v>
      </c>
      <c r="N365" s="173" t="s">
        <v>886</v>
      </c>
      <c r="O365" s="173" t="s">
        <v>886</v>
      </c>
      <c r="P365" s="173" t="s">
        <v>886</v>
      </c>
      <c r="Q365" s="173" t="s">
        <v>886</v>
      </c>
      <c r="R365" s="173" t="s">
        <v>886</v>
      </c>
      <c r="S365" s="173" t="s">
        <v>886</v>
      </c>
      <c r="T365" s="173" t="s">
        <v>886</v>
      </c>
      <c r="U365" s="13" t="s">
        <v>886</v>
      </c>
      <c r="V365" s="13" t="s">
        <v>886</v>
      </c>
      <c r="W365" s="13" t="s">
        <v>886</v>
      </c>
      <c r="X365" s="13" t="s">
        <v>886</v>
      </c>
      <c r="Y365" s="13" t="s">
        <v>886</v>
      </c>
      <c r="Z365" s="13" t="s">
        <v>886</v>
      </c>
      <c r="AA365" s="13" t="s">
        <v>886</v>
      </c>
      <c r="AB365" s="13" t="s">
        <v>886</v>
      </c>
      <c r="AC365" s="13" t="s">
        <v>886</v>
      </c>
      <c r="AD365" s="13" t="s">
        <v>886</v>
      </c>
      <c r="AE365" s="13" t="s">
        <v>886</v>
      </c>
      <c r="AF365" s="175" t="s">
        <v>886</v>
      </c>
      <c r="AG365" s="175" t="s">
        <v>886</v>
      </c>
      <c r="AH365" s="175" t="s">
        <v>886</v>
      </c>
      <c r="AI365" s="175" t="s">
        <v>886</v>
      </c>
      <c r="AJ365" s="175" t="s">
        <v>886</v>
      </c>
    </row>
    <row r="366" spans="1:36" x14ac:dyDescent="0.2">
      <c r="A366" s="38" t="s">
        <v>1523</v>
      </c>
      <c r="B366" s="11" t="s">
        <v>545</v>
      </c>
      <c r="C366" s="11"/>
      <c r="D366" s="3" t="s">
        <v>546</v>
      </c>
      <c r="E366" s="38" t="s">
        <v>1088</v>
      </c>
      <c r="F366" s="3" t="s">
        <v>1082</v>
      </c>
      <c r="G366" s="3"/>
      <c r="H366" s="173" t="s">
        <v>886</v>
      </c>
      <c r="I366" s="173" t="s">
        <v>886</v>
      </c>
      <c r="J366" s="173" t="s">
        <v>886</v>
      </c>
      <c r="K366" s="173" t="s">
        <v>886</v>
      </c>
      <c r="L366" s="173" t="s">
        <v>886</v>
      </c>
      <c r="M366" s="173">
        <v>771.35</v>
      </c>
      <c r="N366" s="173">
        <v>811.6</v>
      </c>
      <c r="O366" s="173">
        <v>848.13</v>
      </c>
      <c r="P366" s="173">
        <v>897.06</v>
      </c>
      <c r="Q366" s="173">
        <v>977.16</v>
      </c>
      <c r="R366" s="173">
        <v>1050.07</v>
      </c>
      <c r="S366" s="173">
        <v>1047.8900000000001</v>
      </c>
      <c r="T366" s="173">
        <v>1097.6600000000001</v>
      </c>
      <c r="U366" s="13">
        <v>1149.8</v>
      </c>
      <c r="V366" s="13">
        <v>1190.05</v>
      </c>
      <c r="W366" s="13">
        <v>1212.6600000000001</v>
      </c>
      <c r="X366" s="13">
        <v>1261.05</v>
      </c>
      <c r="Y366" s="13">
        <v>1288.8</v>
      </c>
      <c r="Z366" s="13">
        <v>1288.8</v>
      </c>
      <c r="AA366" s="13">
        <v>1288.8</v>
      </c>
      <c r="AB366" s="13">
        <v>1313.3</v>
      </c>
      <c r="AC366" s="13">
        <v>1338.25</v>
      </c>
      <c r="AD366" s="13">
        <v>1365</v>
      </c>
      <c r="AE366" s="175">
        <v>1419.59</v>
      </c>
      <c r="AF366" s="175">
        <v>1490.56</v>
      </c>
      <c r="AG366" s="175">
        <v>1579.99</v>
      </c>
      <c r="AH366" s="175">
        <v>1627.23</v>
      </c>
      <c r="AI366" s="175">
        <v>1692.16</v>
      </c>
      <c r="AJ366" s="175">
        <v>1776.6</v>
      </c>
    </row>
    <row r="367" spans="1:36" x14ac:dyDescent="0.2">
      <c r="A367" s="38" t="s">
        <v>886</v>
      </c>
      <c r="B367" s="11" t="s">
        <v>547</v>
      </c>
      <c r="C367" s="11"/>
      <c r="D367" s="3" t="s">
        <v>548</v>
      </c>
      <c r="E367" s="38" t="s">
        <v>1089</v>
      </c>
      <c r="F367" s="3" t="s">
        <v>1076</v>
      </c>
      <c r="G367" s="3"/>
      <c r="H367" s="1" t="s">
        <v>886</v>
      </c>
      <c r="I367" s="1" t="s">
        <v>886</v>
      </c>
      <c r="J367" s="1" t="s">
        <v>886</v>
      </c>
      <c r="K367" s="1" t="s">
        <v>886</v>
      </c>
      <c r="L367" s="173" t="s">
        <v>886</v>
      </c>
      <c r="M367" s="173" t="s">
        <v>886</v>
      </c>
      <c r="N367" s="173" t="s">
        <v>886</v>
      </c>
      <c r="O367" s="173">
        <v>16.84</v>
      </c>
      <c r="P367" s="173" t="s">
        <v>886</v>
      </c>
      <c r="Q367" s="173" t="s">
        <v>886</v>
      </c>
      <c r="R367" s="173" t="s">
        <v>886</v>
      </c>
      <c r="S367" s="173" t="s">
        <v>886</v>
      </c>
      <c r="T367" s="173" t="s">
        <v>886</v>
      </c>
      <c r="U367" s="13" t="s">
        <v>886</v>
      </c>
      <c r="V367" s="13" t="s">
        <v>886</v>
      </c>
      <c r="W367" s="13" t="s">
        <v>886</v>
      </c>
      <c r="X367" s="13" t="s">
        <v>886</v>
      </c>
      <c r="Y367" s="13" t="s">
        <v>886</v>
      </c>
      <c r="Z367" s="13" t="s">
        <v>886</v>
      </c>
      <c r="AA367" s="13" t="s">
        <v>886</v>
      </c>
      <c r="AB367" s="13" t="s">
        <v>886</v>
      </c>
      <c r="AC367" s="13" t="s">
        <v>886</v>
      </c>
      <c r="AD367" s="13" t="s">
        <v>886</v>
      </c>
      <c r="AE367" s="13" t="s">
        <v>886</v>
      </c>
      <c r="AF367" s="175" t="s">
        <v>886</v>
      </c>
      <c r="AG367" s="175" t="s">
        <v>886</v>
      </c>
      <c r="AH367" s="175" t="s">
        <v>886</v>
      </c>
      <c r="AI367" s="175" t="s">
        <v>886</v>
      </c>
      <c r="AJ367" s="175" t="s">
        <v>886</v>
      </c>
    </row>
    <row r="368" spans="1:36" x14ac:dyDescent="0.2">
      <c r="A368" s="38" t="s">
        <v>1524</v>
      </c>
      <c r="B368" s="11" t="s">
        <v>549</v>
      </c>
      <c r="C368" s="11"/>
      <c r="D368" s="3" t="s">
        <v>550</v>
      </c>
      <c r="E368" s="38" t="s">
        <v>1088</v>
      </c>
      <c r="F368" s="3" t="s">
        <v>1080</v>
      </c>
      <c r="G368" s="3"/>
      <c r="H368" s="1">
        <v>379.13</v>
      </c>
      <c r="I368" s="1">
        <v>357.75</v>
      </c>
      <c r="J368" s="1">
        <v>490.5</v>
      </c>
      <c r="K368" s="1">
        <v>510.65</v>
      </c>
      <c r="L368" s="173">
        <v>545.24</v>
      </c>
      <c r="M368" s="173">
        <v>579.67999999999995</v>
      </c>
      <c r="N368" s="173">
        <v>644.99</v>
      </c>
      <c r="O368" s="173">
        <v>688.02</v>
      </c>
      <c r="P368" s="173">
        <v>719.12</v>
      </c>
      <c r="Q368" s="173">
        <v>756.12</v>
      </c>
      <c r="R368" s="173">
        <v>853.95</v>
      </c>
      <c r="S368" s="173">
        <v>900.8</v>
      </c>
      <c r="T368" s="173">
        <v>942.69</v>
      </c>
      <c r="U368" s="13">
        <v>978.74</v>
      </c>
      <c r="V368" s="13">
        <v>1026.6199999999999</v>
      </c>
      <c r="W368" s="13">
        <v>1066.32</v>
      </c>
      <c r="X368" s="13">
        <v>1095.53</v>
      </c>
      <c r="Y368" s="13">
        <v>1095.53</v>
      </c>
      <c r="Z368" s="13">
        <v>1095.53</v>
      </c>
      <c r="AA368" s="13">
        <v>1095.53</v>
      </c>
      <c r="AB368" s="13">
        <v>1095.53</v>
      </c>
      <c r="AC368" s="13">
        <v>1095.53</v>
      </c>
      <c r="AD368" s="13">
        <v>1095.53</v>
      </c>
      <c r="AE368" s="175">
        <v>1139.22</v>
      </c>
      <c r="AF368" s="175">
        <v>1196.07</v>
      </c>
      <c r="AG368" s="175">
        <v>1255.75</v>
      </c>
      <c r="AH368" s="175">
        <v>1305.8599999999999</v>
      </c>
      <c r="AI368" s="175">
        <v>1357.97</v>
      </c>
      <c r="AJ368" s="175">
        <v>1425.73</v>
      </c>
    </row>
    <row r="369" spans="1:36" x14ac:dyDescent="0.2">
      <c r="A369" s="38" t="s">
        <v>1525</v>
      </c>
      <c r="B369" s="11" t="s">
        <v>551</v>
      </c>
      <c r="C369" s="11"/>
      <c r="D369" s="3" t="s">
        <v>552</v>
      </c>
      <c r="E369" s="38" t="s">
        <v>1088</v>
      </c>
      <c r="F369" s="3" t="s">
        <v>1082</v>
      </c>
      <c r="G369" s="3"/>
      <c r="H369" s="1" t="s">
        <v>886</v>
      </c>
      <c r="I369" s="1" t="s">
        <v>886</v>
      </c>
      <c r="J369" s="1" t="s">
        <v>886</v>
      </c>
      <c r="K369" s="1">
        <v>807.77</v>
      </c>
      <c r="L369" s="173">
        <v>887.34</v>
      </c>
      <c r="M369" s="173">
        <v>928.22</v>
      </c>
      <c r="N369" s="173">
        <v>970.03</v>
      </c>
      <c r="O369" s="173">
        <v>1015.41</v>
      </c>
      <c r="P369" s="173">
        <v>1011.48</v>
      </c>
      <c r="Q369" s="173">
        <v>1011.8</v>
      </c>
      <c r="R369" s="173">
        <v>1012.15</v>
      </c>
      <c r="S369" s="173">
        <v>1028.1099999999999</v>
      </c>
      <c r="T369" s="173">
        <v>1078.25</v>
      </c>
      <c r="U369" s="13">
        <v>1128.0899999999999</v>
      </c>
      <c r="V369" s="13">
        <v>1169.07</v>
      </c>
      <c r="W369" s="13">
        <v>1226.06</v>
      </c>
      <c r="X369" s="13">
        <v>1272.1099999999999</v>
      </c>
      <c r="Y369" s="13">
        <v>1303.71</v>
      </c>
      <c r="Z369" s="13">
        <v>1303.77</v>
      </c>
      <c r="AA369" s="13">
        <v>1348.75</v>
      </c>
      <c r="AB369" s="13">
        <v>1378.36</v>
      </c>
      <c r="AC369" s="13">
        <v>1405.42</v>
      </c>
      <c r="AD369" s="13">
        <v>1391.15</v>
      </c>
      <c r="AE369" s="175">
        <v>1418.4</v>
      </c>
      <c r="AF369" s="175">
        <v>1473.83</v>
      </c>
      <c r="AG369" s="175">
        <v>1531.97</v>
      </c>
      <c r="AH369" s="175">
        <v>1592.39</v>
      </c>
      <c r="AI369" s="175">
        <v>1655.18</v>
      </c>
      <c r="AJ369" s="175">
        <v>1720.65</v>
      </c>
    </row>
    <row r="370" spans="1:36" x14ac:dyDescent="0.2">
      <c r="A370" s="38" t="s">
        <v>1526</v>
      </c>
      <c r="B370" s="11" t="s">
        <v>553</v>
      </c>
      <c r="C370" s="11"/>
      <c r="D370" s="3" t="s">
        <v>554</v>
      </c>
      <c r="E370" s="38" t="s">
        <v>1088</v>
      </c>
      <c r="F370" s="3" t="s">
        <v>1076</v>
      </c>
      <c r="G370" s="3"/>
      <c r="H370" s="1">
        <v>128.25</v>
      </c>
      <c r="I370" s="1">
        <v>128.25</v>
      </c>
      <c r="J370" s="1">
        <v>127.13</v>
      </c>
      <c r="K370" s="1">
        <v>127.32</v>
      </c>
      <c r="L370" s="173">
        <v>131.71</v>
      </c>
      <c r="M370" s="173">
        <v>134.96</v>
      </c>
      <c r="N370" s="173">
        <v>138.58000000000001</v>
      </c>
      <c r="O370" s="173">
        <v>143.72999999999999</v>
      </c>
      <c r="P370" s="173">
        <v>154.41</v>
      </c>
      <c r="Q370" s="173">
        <v>163.46</v>
      </c>
      <c r="R370" s="173">
        <v>170.02</v>
      </c>
      <c r="S370" s="173">
        <v>170.03</v>
      </c>
      <c r="T370" s="173">
        <v>175.14</v>
      </c>
      <c r="U370" s="13">
        <v>180.4</v>
      </c>
      <c r="V370" s="13">
        <v>188.01</v>
      </c>
      <c r="W370" s="13">
        <v>195.57</v>
      </c>
      <c r="X370" s="13">
        <v>204.38</v>
      </c>
      <c r="Y370" s="13">
        <v>209.49</v>
      </c>
      <c r="Z370" s="13">
        <v>209.47</v>
      </c>
      <c r="AA370" s="13">
        <v>209.48</v>
      </c>
      <c r="AB370" s="13">
        <v>209.53</v>
      </c>
      <c r="AC370" s="13">
        <v>213.49</v>
      </c>
      <c r="AD370" s="13">
        <v>217.54</v>
      </c>
      <c r="AE370" s="175">
        <v>222.54</v>
      </c>
      <c r="AF370" s="175">
        <v>227.54</v>
      </c>
      <c r="AG370" s="175">
        <v>234.32</v>
      </c>
      <c r="AH370" s="175">
        <v>239.47</v>
      </c>
      <c r="AI370" s="175">
        <v>244.53</v>
      </c>
      <c r="AJ370" s="175">
        <v>249.53</v>
      </c>
    </row>
    <row r="371" spans="1:36" x14ac:dyDescent="0.2">
      <c r="A371" s="38" t="s">
        <v>1527</v>
      </c>
      <c r="B371" s="11" t="s">
        <v>555</v>
      </c>
      <c r="C371" s="11"/>
      <c r="D371" s="3" t="s">
        <v>556</v>
      </c>
      <c r="E371" s="38" t="s">
        <v>1088</v>
      </c>
      <c r="F371" s="3" t="s">
        <v>1076</v>
      </c>
      <c r="G371" s="3"/>
      <c r="H371" s="1">
        <v>101.25</v>
      </c>
      <c r="I371" s="1">
        <v>85.5</v>
      </c>
      <c r="J371" s="1">
        <v>85.5</v>
      </c>
      <c r="K371" s="1">
        <v>90.01</v>
      </c>
      <c r="L371" s="173">
        <v>98.76</v>
      </c>
      <c r="M371" s="173">
        <v>104.74</v>
      </c>
      <c r="N371" s="173">
        <v>112.63</v>
      </c>
      <c r="O371" s="173">
        <v>118.1</v>
      </c>
      <c r="P371" s="173">
        <v>132.74</v>
      </c>
      <c r="Q371" s="173">
        <v>143.96</v>
      </c>
      <c r="R371" s="173">
        <v>153.53</v>
      </c>
      <c r="S371" s="173">
        <v>159.99</v>
      </c>
      <c r="T371" s="173">
        <v>167.79</v>
      </c>
      <c r="U371" s="13">
        <v>176.07</v>
      </c>
      <c r="V371" s="13">
        <v>184.63</v>
      </c>
      <c r="W371" s="13">
        <v>190</v>
      </c>
      <c r="X371" s="13">
        <v>199.16</v>
      </c>
      <c r="Y371" s="13">
        <v>199.17</v>
      </c>
      <c r="Z371" s="13">
        <v>199.21</v>
      </c>
      <c r="AA371" s="13">
        <v>199.32</v>
      </c>
      <c r="AB371" s="13">
        <v>203.22</v>
      </c>
      <c r="AC371" s="13">
        <v>207.2</v>
      </c>
      <c r="AD371" s="13">
        <v>211.25</v>
      </c>
      <c r="AE371" s="175">
        <v>215.39</v>
      </c>
      <c r="AF371" s="175">
        <v>220.6</v>
      </c>
      <c r="AG371" s="175">
        <v>227.25</v>
      </c>
      <c r="AH371" s="175">
        <v>234.16</v>
      </c>
      <c r="AI371" s="175">
        <v>239.71</v>
      </c>
      <c r="AJ371" s="175">
        <v>245.2</v>
      </c>
    </row>
    <row r="372" spans="1:36" x14ac:dyDescent="0.2">
      <c r="A372" s="38" t="s">
        <v>1687</v>
      </c>
      <c r="B372" s="11" t="s">
        <v>557</v>
      </c>
      <c r="C372" s="11"/>
      <c r="D372" s="3" t="s">
        <v>558</v>
      </c>
      <c r="E372" s="38" t="s">
        <v>1089</v>
      </c>
      <c r="F372" s="3" t="s">
        <v>1076</v>
      </c>
      <c r="G372" s="3"/>
      <c r="H372" s="1">
        <v>81</v>
      </c>
      <c r="I372" s="1">
        <v>88.88</v>
      </c>
      <c r="J372" s="1">
        <v>92.25</v>
      </c>
      <c r="K372" s="1">
        <v>88.74</v>
      </c>
      <c r="L372" s="173">
        <v>89.84</v>
      </c>
      <c r="M372" s="173">
        <v>113.54</v>
      </c>
      <c r="N372" s="173">
        <v>121.51</v>
      </c>
      <c r="O372" s="173">
        <v>127.35</v>
      </c>
      <c r="P372" s="173">
        <v>130.25</v>
      </c>
      <c r="Q372" s="173">
        <v>139.41999999999999</v>
      </c>
      <c r="R372" s="173">
        <v>143.18</v>
      </c>
      <c r="S372" s="173">
        <v>152.83000000000001</v>
      </c>
      <c r="T372" s="173">
        <v>159.84</v>
      </c>
      <c r="U372" s="13">
        <v>166.72</v>
      </c>
      <c r="V372" s="13">
        <v>174.59</v>
      </c>
      <c r="W372" s="13">
        <v>181.47</v>
      </c>
      <c r="X372" s="13" t="s">
        <v>886</v>
      </c>
      <c r="Y372" s="13" t="s">
        <v>886</v>
      </c>
      <c r="Z372" s="13" t="s">
        <v>886</v>
      </c>
      <c r="AA372" s="13" t="s">
        <v>886</v>
      </c>
      <c r="AB372" s="13" t="s">
        <v>886</v>
      </c>
      <c r="AC372" s="13" t="s">
        <v>886</v>
      </c>
      <c r="AD372" s="13" t="s">
        <v>886</v>
      </c>
      <c r="AE372" s="13" t="s">
        <v>886</v>
      </c>
      <c r="AF372" s="175" t="s">
        <v>886</v>
      </c>
      <c r="AG372" s="175" t="s">
        <v>886</v>
      </c>
      <c r="AH372" s="175" t="s">
        <v>886</v>
      </c>
      <c r="AI372" s="175" t="s">
        <v>886</v>
      </c>
      <c r="AJ372" s="175" t="s">
        <v>886</v>
      </c>
    </row>
    <row r="373" spans="1:36" x14ac:dyDescent="0.2">
      <c r="A373" s="38" t="s">
        <v>1528</v>
      </c>
      <c r="B373" s="11" t="s">
        <v>559</v>
      </c>
      <c r="C373" s="11"/>
      <c r="D373" s="3" t="s">
        <v>560</v>
      </c>
      <c r="E373" s="38" t="s">
        <v>1088</v>
      </c>
      <c r="F373" s="3" t="s">
        <v>1076</v>
      </c>
      <c r="G373" s="3"/>
      <c r="H373" s="1">
        <v>74.25</v>
      </c>
      <c r="I373" s="1">
        <v>79.88</v>
      </c>
      <c r="J373" s="1">
        <v>83.25</v>
      </c>
      <c r="K373" s="1">
        <v>96.02</v>
      </c>
      <c r="L373" s="173">
        <v>104.49</v>
      </c>
      <c r="M373" s="173">
        <v>108.52</v>
      </c>
      <c r="N373" s="173">
        <v>109.65</v>
      </c>
      <c r="O373" s="173">
        <v>112.2</v>
      </c>
      <c r="P373" s="173">
        <v>115.24</v>
      </c>
      <c r="Q373" s="173">
        <v>120.22</v>
      </c>
      <c r="R373" s="173">
        <v>123.67</v>
      </c>
      <c r="S373" s="173">
        <v>128.51</v>
      </c>
      <c r="T373" s="173">
        <v>134.80000000000001</v>
      </c>
      <c r="U373" s="13">
        <v>139.87</v>
      </c>
      <c r="V373" s="13">
        <v>143.38</v>
      </c>
      <c r="W373" s="13">
        <v>149.72999999999999</v>
      </c>
      <c r="X373" s="13">
        <v>153.72999999999999</v>
      </c>
      <c r="Y373" s="13">
        <v>157.38</v>
      </c>
      <c r="Z373" s="13">
        <v>157.34</v>
      </c>
      <c r="AA373" s="13">
        <v>157.26</v>
      </c>
      <c r="AB373" s="13">
        <v>157.18</v>
      </c>
      <c r="AC373" s="13">
        <v>157.5</v>
      </c>
      <c r="AD373" s="13">
        <v>157.46</v>
      </c>
      <c r="AE373" s="175">
        <v>162.80000000000001</v>
      </c>
      <c r="AF373" s="175">
        <v>163.72</v>
      </c>
      <c r="AG373" s="175">
        <v>169.69</v>
      </c>
      <c r="AH373" s="175">
        <v>170.11</v>
      </c>
      <c r="AI373" s="175">
        <v>177.18</v>
      </c>
      <c r="AJ373" s="175">
        <v>176.67</v>
      </c>
    </row>
    <row r="374" spans="1:36" x14ac:dyDescent="0.2">
      <c r="A374" s="38" t="s">
        <v>1529</v>
      </c>
      <c r="B374" s="11" t="s">
        <v>561</v>
      </c>
      <c r="C374" s="11"/>
      <c r="D374" s="3" t="s">
        <v>562</v>
      </c>
      <c r="E374" s="38" t="s">
        <v>1088</v>
      </c>
      <c r="F374" s="3" t="s">
        <v>1080</v>
      </c>
      <c r="G374" s="3"/>
      <c r="H374" s="1">
        <v>394.88</v>
      </c>
      <c r="I374" s="1">
        <v>441</v>
      </c>
      <c r="J374" s="1">
        <v>616.5</v>
      </c>
      <c r="K374" s="1">
        <v>641.89</v>
      </c>
      <c r="L374" s="173">
        <v>663.24</v>
      </c>
      <c r="M374" s="173">
        <v>665.93</v>
      </c>
      <c r="N374" s="173">
        <v>729.43</v>
      </c>
      <c r="O374" s="173">
        <v>785.67</v>
      </c>
      <c r="P374" s="173">
        <v>847.76</v>
      </c>
      <c r="Q374" s="173">
        <v>923.16</v>
      </c>
      <c r="R374" s="173">
        <v>1043.83</v>
      </c>
      <c r="S374" s="173">
        <v>1097.72</v>
      </c>
      <c r="T374" s="173">
        <v>1131.3</v>
      </c>
      <c r="U374" s="13">
        <v>1131.3</v>
      </c>
      <c r="V374" s="13">
        <v>1186.72</v>
      </c>
      <c r="W374" s="13">
        <v>1233.94</v>
      </c>
      <c r="X374" s="13">
        <v>1287.3900000000001</v>
      </c>
      <c r="Y374" s="13">
        <v>1287.3900000000001</v>
      </c>
      <c r="Z374" s="13">
        <v>1287.3900000000001</v>
      </c>
      <c r="AA374" s="13">
        <v>1287.3900000000001</v>
      </c>
      <c r="AB374" s="13">
        <v>1287.3900000000001</v>
      </c>
      <c r="AC374" s="13">
        <v>1287.3900000000001</v>
      </c>
      <c r="AD374" s="13">
        <v>1287.3900000000001</v>
      </c>
      <c r="AE374" s="175">
        <v>1306.3900000000001</v>
      </c>
      <c r="AF374" s="175">
        <v>1358.52</v>
      </c>
      <c r="AG374" s="175">
        <v>1412.71</v>
      </c>
      <c r="AH374" s="175">
        <v>1483.21</v>
      </c>
      <c r="AI374" s="175">
        <v>1539.57</v>
      </c>
      <c r="AJ374" s="175">
        <v>1595</v>
      </c>
    </row>
    <row r="375" spans="1:36" x14ac:dyDescent="0.2">
      <c r="A375" s="38" t="s">
        <v>1530</v>
      </c>
      <c r="B375" s="11" t="s">
        <v>563</v>
      </c>
      <c r="C375" s="11"/>
      <c r="D375" s="3" t="s">
        <v>564</v>
      </c>
      <c r="E375" s="38" t="s">
        <v>1088</v>
      </c>
      <c r="F375" s="3" t="s">
        <v>1076</v>
      </c>
      <c r="G375" s="3"/>
      <c r="H375" s="1">
        <v>65.25</v>
      </c>
      <c r="I375" s="1">
        <v>73.13</v>
      </c>
      <c r="J375" s="1">
        <v>82.13</v>
      </c>
      <c r="K375" s="1">
        <v>91.65</v>
      </c>
      <c r="L375" s="173">
        <v>104.96</v>
      </c>
      <c r="M375" s="173">
        <v>121.43</v>
      </c>
      <c r="N375" s="173">
        <v>130.58000000000001</v>
      </c>
      <c r="O375" s="173">
        <v>142.85</v>
      </c>
      <c r="P375" s="173">
        <v>150.96</v>
      </c>
      <c r="Q375" s="173">
        <v>163.44999999999999</v>
      </c>
      <c r="R375" s="173">
        <v>171.68</v>
      </c>
      <c r="S375" s="173">
        <v>179.94</v>
      </c>
      <c r="T375" s="173">
        <v>190.56</v>
      </c>
      <c r="U375" s="13">
        <v>193.3</v>
      </c>
      <c r="V375" s="13">
        <v>197.98</v>
      </c>
      <c r="W375" s="13">
        <v>202.87</v>
      </c>
      <c r="X375" s="13">
        <v>208.44</v>
      </c>
      <c r="Y375" s="13">
        <v>213.59</v>
      </c>
      <c r="Z375" s="13">
        <v>214.43</v>
      </c>
      <c r="AA375" s="13">
        <v>222.43</v>
      </c>
      <c r="AB375" s="13">
        <v>225.33</v>
      </c>
      <c r="AC375" s="13">
        <v>229.24</v>
      </c>
      <c r="AD375" s="13">
        <v>229.47</v>
      </c>
      <c r="AE375" s="175">
        <v>230.39</v>
      </c>
      <c r="AF375" s="175">
        <v>235.87</v>
      </c>
      <c r="AG375" s="175">
        <v>241.67</v>
      </c>
      <c r="AH375" s="175">
        <v>246.5</v>
      </c>
      <c r="AI375" s="175">
        <v>253.21</v>
      </c>
      <c r="AJ375" s="175">
        <v>259.64</v>
      </c>
    </row>
    <row r="376" spans="1:36" x14ac:dyDescent="0.2">
      <c r="A376" s="38" t="s">
        <v>1531</v>
      </c>
      <c r="B376" s="11" t="s">
        <v>565</v>
      </c>
      <c r="C376" s="11"/>
      <c r="D376" s="3" t="s">
        <v>566</v>
      </c>
      <c r="E376" s="38" t="s">
        <v>1088</v>
      </c>
      <c r="F376" s="3" t="s">
        <v>1081</v>
      </c>
      <c r="G376" s="3"/>
      <c r="H376" s="1">
        <v>606.38</v>
      </c>
      <c r="I376" s="1">
        <v>613.13</v>
      </c>
      <c r="J376" s="1">
        <v>617.63</v>
      </c>
      <c r="K376" s="1">
        <v>655.73</v>
      </c>
      <c r="L376" s="173">
        <v>689.35</v>
      </c>
      <c r="M376" s="173">
        <v>737.15</v>
      </c>
      <c r="N376" s="173">
        <v>781.73</v>
      </c>
      <c r="O376" s="173">
        <v>816.91</v>
      </c>
      <c r="P376" s="173">
        <v>875.96</v>
      </c>
      <c r="Q376" s="173">
        <v>918.24</v>
      </c>
      <c r="R376" s="173">
        <v>968.74</v>
      </c>
      <c r="S376" s="173">
        <v>1010.88</v>
      </c>
      <c r="T376" s="173">
        <v>1060.4100000000001</v>
      </c>
      <c r="U376" s="13">
        <v>1109.3800000000001</v>
      </c>
      <c r="V376" s="13">
        <v>1152.6500000000001</v>
      </c>
      <c r="W376" s="13">
        <v>1196.45</v>
      </c>
      <c r="X376" s="13">
        <v>1240.73</v>
      </c>
      <c r="Y376" s="13">
        <v>1285.3800000000001</v>
      </c>
      <c r="Z376" s="13">
        <v>1285.3800000000001</v>
      </c>
      <c r="AA376" s="13">
        <v>1285.3800000000001</v>
      </c>
      <c r="AB376" s="13">
        <v>1330.36</v>
      </c>
      <c r="AC376" s="13">
        <v>1330.36</v>
      </c>
      <c r="AD376" s="13">
        <v>1330.36</v>
      </c>
      <c r="AE376" s="175">
        <v>1380.25</v>
      </c>
      <c r="AF376" s="175">
        <v>1449.12</v>
      </c>
      <c r="AG376" s="175">
        <v>1521.43</v>
      </c>
      <c r="AH376" s="175">
        <v>1582.14</v>
      </c>
      <c r="AI376" s="175">
        <v>1645.27</v>
      </c>
      <c r="AJ376" s="175">
        <v>1727.37</v>
      </c>
    </row>
    <row r="377" spans="1:36" x14ac:dyDescent="0.2">
      <c r="A377" s="38" t="s">
        <v>886</v>
      </c>
      <c r="B377" s="5" t="s">
        <v>934</v>
      </c>
      <c r="C377" s="5"/>
      <c r="D377" s="3" t="s">
        <v>878</v>
      </c>
      <c r="E377" s="38" t="s">
        <v>1089</v>
      </c>
      <c r="F377" s="3" t="s">
        <v>1076</v>
      </c>
      <c r="G377" s="3"/>
      <c r="H377" s="1">
        <v>68.63</v>
      </c>
      <c r="I377" s="1">
        <v>-10.130000000000001</v>
      </c>
      <c r="J377" s="1">
        <v>-51.75</v>
      </c>
      <c r="K377" s="1">
        <v>2</v>
      </c>
      <c r="L377" s="173">
        <v>2</v>
      </c>
      <c r="M377" s="173" t="s">
        <v>886</v>
      </c>
      <c r="N377" s="173" t="s">
        <v>886</v>
      </c>
      <c r="O377" s="173" t="s">
        <v>886</v>
      </c>
      <c r="P377" s="173" t="s">
        <v>886</v>
      </c>
      <c r="Q377" s="173" t="s">
        <v>886</v>
      </c>
      <c r="R377" s="173" t="s">
        <v>886</v>
      </c>
      <c r="S377" s="173" t="s">
        <v>886</v>
      </c>
      <c r="T377" s="173" t="s">
        <v>886</v>
      </c>
      <c r="U377" s="13" t="s">
        <v>886</v>
      </c>
      <c r="V377" s="13" t="s">
        <v>886</v>
      </c>
      <c r="W377" s="13" t="s">
        <v>886</v>
      </c>
      <c r="X377" s="13" t="s">
        <v>886</v>
      </c>
      <c r="Y377" s="13" t="s">
        <v>886</v>
      </c>
      <c r="Z377" s="13" t="s">
        <v>886</v>
      </c>
      <c r="AA377" s="13" t="s">
        <v>886</v>
      </c>
      <c r="AB377" s="13" t="s">
        <v>886</v>
      </c>
      <c r="AC377" s="13" t="s">
        <v>886</v>
      </c>
      <c r="AD377" s="13" t="s">
        <v>886</v>
      </c>
      <c r="AE377" s="13" t="s">
        <v>886</v>
      </c>
      <c r="AF377" s="175" t="s">
        <v>886</v>
      </c>
      <c r="AG377" s="175" t="s">
        <v>886</v>
      </c>
      <c r="AH377" s="175" t="s">
        <v>886</v>
      </c>
      <c r="AI377" s="175" t="s">
        <v>886</v>
      </c>
      <c r="AJ377" s="175" t="s">
        <v>886</v>
      </c>
    </row>
    <row r="378" spans="1:36" x14ac:dyDescent="0.2">
      <c r="A378" s="38" t="s">
        <v>1532</v>
      </c>
      <c r="B378" s="11" t="s">
        <v>567</v>
      </c>
      <c r="C378" s="11"/>
      <c r="D378" s="3" t="s">
        <v>568</v>
      </c>
      <c r="E378" s="38" t="s">
        <v>1088</v>
      </c>
      <c r="F378" s="3" t="s">
        <v>1076</v>
      </c>
      <c r="G378" s="3"/>
      <c r="H378" s="1">
        <v>74.25</v>
      </c>
      <c r="I378" s="1">
        <v>69.75</v>
      </c>
      <c r="J378" s="1">
        <v>78.75</v>
      </c>
      <c r="K378" s="1">
        <v>90.21</v>
      </c>
      <c r="L378" s="173">
        <v>108.46</v>
      </c>
      <c r="M378" s="173">
        <v>120.68</v>
      </c>
      <c r="N378" s="173">
        <v>126.07</v>
      </c>
      <c r="O378" s="173">
        <v>131.54</v>
      </c>
      <c r="P378" s="173">
        <v>139.34</v>
      </c>
      <c r="Q378" s="173">
        <v>152.94999999999999</v>
      </c>
      <c r="R378" s="173">
        <v>167.2</v>
      </c>
      <c r="S378" s="173">
        <v>181.27</v>
      </c>
      <c r="T378" s="173">
        <v>189.47</v>
      </c>
      <c r="U378" s="13">
        <v>200.01</v>
      </c>
      <c r="V378" s="13">
        <v>208.34</v>
      </c>
      <c r="W378" s="13">
        <v>219</v>
      </c>
      <c r="X378" s="13">
        <v>227.33</v>
      </c>
      <c r="Y378" s="13">
        <v>233.34</v>
      </c>
      <c r="Z378" s="13">
        <v>235.82</v>
      </c>
      <c r="AA378" s="13">
        <v>238.34</v>
      </c>
      <c r="AB378" s="13">
        <v>244.26</v>
      </c>
      <c r="AC378" s="13">
        <v>248.76</v>
      </c>
      <c r="AD378" s="13">
        <v>248.99</v>
      </c>
      <c r="AE378" s="175">
        <v>254.09</v>
      </c>
      <c r="AF378" s="175">
        <v>261.56</v>
      </c>
      <c r="AG378" s="175">
        <v>269.56</v>
      </c>
      <c r="AH378" s="175">
        <v>278.97000000000003</v>
      </c>
      <c r="AI378" s="175">
        <v>287</v>
      </c>
      <c r="AJ378" s="175">
        <v>292.45999999999998</v>
      </c>
    </row>
    <row r="379" spans="1:36" ht="14.25" x14ac:dyDescent="0.2">
      <c r="A379" s="38" t="s">
        <v>1533</v>
      </c>
      <c r="B379" s="11" t="s">
        <v>569</v>
      </c>
      <c r="C379" s="244" t="s">
        <v>1778</v>
      </c>
      <c r="D379" s="3" t="s">
        <v>570</v>
      </c>
      <c r="E379" s="38" t="s">
        <v>1088</v>
      </c>
      <c r="F379" s="3" t="s">
        <v>1076</v>
      </c>
      <c r="G379" s="3"/>
      <c r="H379" s="1">
        <v>139.5</v>
      </c>
      <c r="I379" s="1">
        <v>141.75</v>
      </c>
      <c r="J379" s="1">
        <v>145.13</v>
      </c>
      <c r="K379" s="1">
        <v>160.47</v>
      </c>
      <c r="L379" s="173">
        <v>173.41</v>
      </c>
      <c r="M379" s="173">
        <v>149.54</v>
      </c>
      <c r="N379" s="173">
        <v>156</v>
      </c>
      <c r="O379" s="173">
        <v>162.44999999999999</v>
      </c>
      <c r="P379" s="173">
        <v>166.19</v>
      </c>
      <c r="Q379" s="173">
        <v>177.59</v>
      </c>
      <c r="R379" s="173">
        <v>208.55</v>
      </c>
      <c r="S379" s="173">
        <v>218.77</v>
      </c>
      <c r="T379" s="173">
        <v>229.68</v>
      </c>
      <c r="U379" s="13">
        <v>234.8</v>
      </c>
      <c r="V379" s="13">
        <v>241.58</v>
      </c>
      <c r="W379" s="13">
        <v>248.58</v>
      </c>
      <c r="X379" s="13">
        <v>255.85</v>
      </c>
      <c r="Y379" s="13">
        <v>255.88</v>
      </c>
      <c r="Z379" s="13">
        <v>255.89</v>
      </c>
      <c r="AA379" s="13">
        <v>255.89</v>
      </c>
      <c r="AB379" s="13">
        <v>255.96</v>
      </c>
      <c r="AC379" s="13">
        <v>255.96</v>
      </c>
      <c r="AD379" s="13">
        <v>255.86</v>
      </c>
      <c r="AE379" s="175">
        <v>255.93</v>
      </c>
      <c r="AF379" s="175">
        <v>260.97000000000003</v>
      </c>
      <c r="AG379" s="175" t="s">
        <v>886</v>
      </c>
      <c r="AH379" s="175" t="s">
        <v>886</v>
      </c>
      <c r="AI379" s="175">
        <v>282.31</v>
      </c>
      <c r="AJ379" s="175">
        <v>287.87</v>
      </c>
    </row>
    <row r="380" spans="1:36" x14ac:dyDescent="0.2">
      <c r="A380" s="38" t="s">
        <v>1534</v>
      </c>
      <c r="B380" s="11" t="s">
        <v>571</v>
      </c>
      <c r="C380" s="11"/>
      <c r="D380" s="3" t="s">
        <v>572</v>
      </c>
      <c r="E380" s="38" t="s">
        <v>1088</v>
      </c>
      <c r="F380" s="3" t="s">
        <v>1076</v>
      </c>
      <c r="G380" s="3"/>
      <c r="H380" s="1">
        <v>110.25</v>
      </c>
      <c r="I380" s="1">
        <v>102.38</v>
      </c>
      <c r="J380" s="1">
        <v>91.13</v>
      </c>
      <c r="K380" s="1">
        <v>88.99</v>
      </c>
      <c r="L380" s="173">
        <v>92.41</v>
      </c>
      <c r="M380" s="173">
        <v>96.53</v>
      </c>
      <c r="N380" s="173">
        <v>100.03</v>
      </c>
      <c r="O380" s="173">
        <v>105.67</v>
      </c>
      <c r="P380" s="173">
        <v>112.82</v>
      </c>
      <c r="Q380" s="173">
        <v>136.18</v>
      </c>
      <c r="R380" s="173">
        <v>149.97</v>
      </c>
      <c r="S380" s="173">
        <v>159.21</v>
      </c>
      <c r="T380" s="173">
        <v>169.3</v>
      </c>
      <c r="U380" s="13">
        <v>178.97</v>
      </c>
      <c r="V380" s="13">
        <v>187.39</v>
      </c>
      <c r="W380" s="13">
        <v>196.98</v>
      </c>
      <c r="X380" s="13">
        <v>203.36</v>
      </c>
      <c r="Y380" s="13">
        <v>209.88</v>
      </c>
      <c r="Z380" s="13">
        <v>209.63</v>
      </c>
      <c r="AA380" s="13">
        <v>210.38</v>
      </c>
      <c r="AB380" s="13">
        <v>214.35</v>
      </c>
      <c r="AC380" s="13">
        <v>214.54</v>
      </c>
      <c r="AD380" s="13">
        <v>216.29</v>
      </c>
      <c r="AE380" s="175">
        <v>219.57</v>
      </c>
      <c r="AF380" s="175">
        <v>230.71</v>
      </c>
      <c r="AG380" s="175">
        <v>234.33</v>
      </c>
      <c r="AH380" s="175">
        <v>240.69</v>
      </c>
      <c r="AI380" s="175">
        <v>248.64</v>
      </c>
      <c r="AJ380" s="175">
        <v>264.3</v>
      </c>
    </row>
    <row r="381" spans="1:36" x14ac:dyDescent="0.2">
      <c r="A381" s="38" t="s">
        <v>1535</v>
      </c>
      <c r="B381" s="11" t="s">
        <v>573</v>
      </c>
      <c r="C381" s="11"/>
      <c r="D381" s="3" t="s">
        <v>574</v>
      </c>
      <c r="E381" s="38" t="s">
        <v>1088</v>
      </c>
      <c r="F381" s="3" t="s">
        <v>1081</v>
      </c>
      <c r="G381" s="3"/>
      <c r="H381" s="1">
        <v>633.38</v>
      </c>
      <c r="I381" s="1">
        <v>550.13</v>
      </c>
      <c r="J381" s="1">
        <v>549</v>
      </c>
      <c r="K381" s="1">
        <v>618</v>
      </c>
      <c r="L381" s="173">
        <v>636.54</v>
      </c>
      <c r="M381" s="173">
        <v>692.08</v>
      </c>
      <c r="N381" s="173">
        <v>723.22</v>
      </c>
      <c r="O381" s="173">
        <v>781.58</v>
      </c>
      <c r="P381" s="173">
        <v>842.12</v>
      </c>
      <c r="Q381" s="173">
        <v>886.07</v>
      </c>
      <c r="R381" s="173">
        <v>947.1</v>
      </c>
      <c r="S381" s="173">
        <v>993.42</v>
      </c>
      <c r="T381" s="173">
        <v>1042.82</v>
      </c>
      <c r="U381" s="13">
        <v>1094.51</v>
      </c>
      <c r="V381" s="13">
        <v>1146.77</v>
      </c>
      <c r="W381" s="13">
        <v>1190.8</v>
      </c>
      <c r="X381" s="13">
        <v>1225.25</v>
      </c>
      <c r="Y381" s="13">
        <v>1258.27</v>
      </c>
      <c r="Z381" s="13">
        <v>1258.68</v>
      </c>
      <c r="AA381" s="13">
        <v>1259.75</v>
      </c>
      <c r="AB381" s="13">
        <v>1263.6400000000001</v>
      </c>
      <c r="AC381" s="13">
        <v>1286.26</v>
      </c>
      <c r="AD381" s="13">
        <v>1311.76</v>
      </c>
      <c r="AE381" s="175">
        <v>1363.79</v>
      </c>
      <c r="AF381" s="175">
        <v>1432.07</v>
      </c>
      <c r="AG381" s="175">
        <v>1517.71</v>
      </c>
      <c r="AH381" s="175">
        <v>1564.56</v>
      </c>
      <c r="AI381" s="175">
        <v>1611.88</v>
      </c>
      <c r="AJ381" s="175">
        <v>1659.85</v>
      </c>
    </row>
    <row r="382" spans="1:36" x14ac:dyDescent="0.2">
      <c r="A382" s="38" t="s">
        <v>1536</v>
      </c>
      <c r="B382" s="11" t="s">
        <v>575</v>
      </c>
      <c r="C382" s="11"/>
      <c r="D382" s="3" t="s">
        <v>576</v>
      </c>
      <c r="E382" s="38" t="s">
        <v>1088</v>
      </c>
      <c r="F382" s="3" t="s">
        <v>1076</v>
      </c>
      <c r="G382" s="3"/>
      <c r="H382" s="1">
        <v>74.25</v>
      </c>
      <c r="I382" s="1">
        <v>75.38</v>
      </c>
      <c r="J382" s="1">
        <v>75.38</v>
      </c>
      <c r="K382" s="1">
        <v>106.53</v>
      </c>
      <c r="L382" s="173">
        <v>116.77</v>
      </c>
      <c r="M382" s="173">
        <v>120.43</v>
      </c>
      <c r="N382" s="173">
        <v>125.85</v>
      </c>
      <c r="O382" s="173">
        <v>131.51</v>
      </c>
      <c r="P382" s="173">
        <v>138.97</v>
      </c>
      <c r="Q382" s="173">
        <v>152.72999999999999</v>
      </c>
      <c r="R382" s="173">
        <v>156.55000000000001</v>
      </c>
      <c r="S382" s="173">
        <v>160.94</v>
      </c>
      <c r="T382" s="173">
        <v>166.58</v>
      </c>
      <c r="U382" s="13">
        <v>171.58</v>
      </c>
      <c r="V382" s="13">
        <v>177.58</v>
      </c>
      <c r="W382" s="13">
        <v>182.8</v>
      </c>
      <c r="X382" s="13">
        <v>187.18</v>
      </c>
      <c r="Y382" s="13">
        <v>187.18</v>
      </c>
      <c r="Z382" s="13">
        <v>187.18</v>
      </c>
      <c r="AA382" s="13">
        <v>187.18</v>
      </c>
      <c r="AB382" s="13">
        <v>187.88</v>
      </c>
      <c r="AC382" s="13">
        <v>188.11</v>
      </c>
      <c r="AD382" s="13">
        <v>188.3</v>
      </c>
      <c r="AE382" s="175">
        <v>194.01</v>
      </c>
      <c r="AF382" s="175">
        <v>199.51</v>
      </c>
      <c r="AG382" s="175">
        <v>205.08</v>
      </c>
      <c r="AH382" s="175">
        <v>211.15</v>
      </c>
      <c r="AI382" s="175">
        <v>216.81</v>
      </c>
      <c r="AJ382" s="175">
        <v>222.86</v>
      </c>
    </row>
    <row r="383" spans="1:36" x14ac:dyDescent="0.2">
      <c r="A383" s="38" t="s">
        <v>1537</v>
      </c>
      <c r="B383" s="11" t="s">
        <v>577</v>
      </c>
      <c r="C383" s="11"/>
      <c r="D383" s="3" t="s">
        <v>578</v>
      </c>
      <c r="E383" s="38" t="s">
        <v>1088</v>
      </c>
      <c r="F383" s="3" t="s">
        <v>1076</v>
      </c>
      <c r="G383" s="3"/>
      <c r="H383" s="1">
        <v>27</v>
      </c>
      <c r="I383" s="1">
        <v>27</v>
      </c>
      <c r="J383" s="1">
        <v>24.75</v>
      </c>
      <c r="K383" s="1">
        <v>24.6</v>
      </c>
      <c r="L383" s="173">
        <v>26.37</v>
      </c>
      <c r="M383" s="173">
        <v>28.26</v>
      </c>
      <c r="N383" s="173">
        <v>28.26</v>
      </c>
      <c r="O383" s="173">
        <v>28.26</v>
      </c>
      <c r="P383" s="173">
        <v>49.95</v>
      </c>
      <c r="Q383" s="173">
        <v>68.400000000000006</v>
      </c>
      <c r="R383" s="173">
        <v>85.5</v>
      </c>
      <c r="S383" s="173">
        <v>100.44</v>
      </c>
      <c r="T383" s="173">
        <v>109.65</v>
      </c>
      <c r="U383" s="13">
        <v>115.11</v>
      </c>
      <c r="V383" s="13">
        <v>120.78</v>
      </c>
      <c r="W383" s="13">
        <v>126.81</v>
      </c>
      <c r="X383" s="13">
        <v>132.93</v>
      </c>
      <c r="Y383" s="13">
        <v>136.88999999999999</v>
      </c>
      <c r="Z383" s="13">
        <v>136.88999999999999</v>
      </c>
      <c r="AA383" s="13">
        <v>136.88999999999999</v>
      </c>
      <c r="AB383" s="13">
        <v>141.84</v>
      </c>
      <c r="AC383" s="13">
        <v>141.84</v>
      </c>
      <c r="AD383" s="13">
        <v>144.59</v>
      </c>
      <c r="AE383" s="175">
        <v>149.59</v>
      </c>
      <c r="AF383" s="175">
        <v>154.59</v>
      </c>
      <c r="AG383" s="175">
        <v>159.59</v>
      </c>
      <c r="AH383" s="175">
        <v>164.59</v>
      </c>
      <c r="AI383" s="175">
        <v>169.59</v>
      </c>
      <c r="AJ383" s="175">
        <v>174.59</v>
      </c>
    </row>
    <row r="384" spans="1:36" x14ac:dyDescent="0.2">
      <c r="A384" s="38" t="s">
        <v>1538</v>
      </c>
      <c r="B384" s="11" t="s">
        <v>579</v>
      </c>
      <c r="C384" s="11"/>
      <c r="D384" s="3" t="s">
        <v>580</v>
      </c>
      <c r="E384" s="38" t="s">
        <v>1088</v>
      </c>
      <c r="F384" s="3" t="s">
        <v>1076</v>
      </c>
      <c r="G384" s="3"/>
      <c r="H384" s="1">
        <v>54</v>
      </c>
      <c r="I384" s="1">
        <v>54</v>
      </c>
      <c r="J384" s="1">
        <v>54</v>
      </c>
      <c r="K384" s="1">
        <v>55.96</v>
      </c>
      <c r="L384" s="173">
        <v>57.17</v>
      </c>
      <c r="M384" s="173">
        <v>88.1</v>
      </c>
      <c r="N384" s="173">
        <v>90.09</v>
      </c>
      <c r="O384" s="173">
        <v>93.73</v>
      </c>
      <c r="P384" s="173">
        <v>99.49</v>
      </c>
      <c r="Q384" s="173">
        <v>114.46</v>
      </c>
      <c r="R384" s="173">
        <v>122.17</v>
      </c>
      <c r="S384" s="173">
        <v>129.16999999999999</v>
      </c>
      <c r="T384" s="173">
        <v>146.88999999999999</v>
      </c>
      <c r="U384" s="13">
        <v>154.32</v>
      </c>
      <c r="V384" s="13">
        <v>160.66999999999999</v>
      </c>
      <c r="W384" s="13">
        <v>167.58</v>
      </c>
      <c r="X384" s="13">
        <v>171.74</v>
      </c>
      <c r="Y384" s="13">
        <v>174.91</v>
      </c>
      <c r="Z384" s="13">
        <v>174.73</v>
      </c>
      <c r="AA384" s="13">
        <v>174.65</v>
      </c>
      <c r="AB384" s="13">
        <v>179.57</v>
      </c>
      <c r="AC384" s="13">
        <v>179.87</v>
      </c>
      <c r="AD384" s="13">
        <v>179.72</v>
      </c>
      <c r="AE384" s="175">
        <v>186.62</v>
      </c>
      <c r="AF384" s="175">
        <v>193.09</v>
      </c>
      <c r="AG384" s="175">
        <v>198.05</v>
      </c>
      <c r="AH384" s="175">
        <v>204.08</v>
      </c>
      <c r="AI384" s="175">
        <v>210.52</v>
      </c>
      <c r="AJ384" s="175">
        <v>216.33</v>
      </c>
    </row>
    <row r="385" spans="1:36" x14ac:dyDescent="0.2">
      <c r="A385" s="38" t="s">
        <v>1539</v>
      </c>
      <c r="B385" s="11" t="s">
        <v>581</v>
      </c>
      <c r="C385" s="11"/>
      <c r="D385" s="3" t="s">
        <v>582</v>
      </c>
      <c r="E385" s="38" t="s">
        <v>1088</v>
      </c>
      <c r="F385" s="3" t="s">
        <v>1076</v>
      </c>
      <c r="G385" s="3"/>
      <c r="H385" s="1">
        <v>85.5</v>
      </c>
      <c r="I385" s="1">
        <v>90</v>
      </c>
      <c r="J385" s="1">
        <v>87.75</v>
      </c>
      <c r="K385" s="1">
        <v>80.12</v>
      </c>
      <c r="L385" s="173">
        <v>95.57</v>
      </c>
      <c r="M385" s="173">
        <v>109.79</v>
      </c>
      <c r="N385" s="173">
        <v>115.85</v>
      </c>
      <c r="O385" s="173">
        <v>121.41</v>
      </c>
      <c r="P385" s="173">
        <v>123.87</v>
      </c>
      <c r="Q385" s="173">
        <v>128.82</v>
      </c>
      <c r="R385" s="173">
        <v>147.72999999999999</v>
      </c>
      <c r="S385" s="173">
        <v>152.07</v>
      </c>
      <c r="T385" s="173">
        <v>158.58000000000001</v>
      </c>
      <c r="U385" s="13">
        <v>164.06</v>
      </c>
      <c r="V385" s="13">
        <v>169.64</v>
      </c>
      <c r="W385" s="13">
        <v>174.57</v>
      </c>
      <c r="X385" s="13">
        <v>180.64</v>
      </c>
      <c r="Y385" s="13">
        <v>184.07</v>
      </c>
      <c r="Z385" s="13">
        <v>184.07</v>
      </c>
      <c r="AA385" s="13">
        <v>184.07</v>
      </c>
      <c r="AB385" s="13">
        <v>184.07</v>
      </c>
      <c r="AC385" s="13">
        <v>184.07</v>
      </c>
      <c r="AD385" s="13">
        <v>184.07</v>
      </c>
      <c r="AE385" s="175">
        <v>187.73</v>
      </c>
      <c r="AF385" s="175">
        <v>192.73</v>
      </c>
      <c r="AG385" s="175">
        <v>198.49</v>
      </c>
      <c r="AH385" s="175">
        <v>204.42</v>
      </c>
      <c r="AI385" s="175">
        <v>209.42</v>
      </c>
      <c r="AJ385" s="175">
        <v>214.42</v>
      </c>
    </row>
    <row r="386" spans="1:36" x14ac:dyDescent="0.2">
      <c r="A386" s="38" t="s">
        <v>886</v>
      </c>
      <c r="B386" s="16" t="s">
        <v>1030</v>
      </c>
      <c r="C386" s="16"/>
      <c r="D386" s="17" t="s">
        <v>996</v>
      </c>
      <c r="E386" s="38" t="s">
        <v>1089</v>
      </c>
      <c r="F386" s="3" t="s">
        <v>1076</v>
      </c>
      <c r="G386" s="3"/>
      <c r="H386" s="1">
        <v>90</v>
      </c>
      <c r="I386" s="1">
        <v>90</v>
      </c>
      <c r="J386" s="1">
        <v>99</v>
      </c>
      <c r="K386" s="1" t="s">
        <v>886</v>
      </c>
      <c r="L386" s="173" t="s">
        <v>886</v>
      </c>
      <c r="M386" s="173" t="s">
        <v>886</v>
      </c>
      <c r="N386" s="173" t="s">
        <v>886</v>
      </c>
      <c r="O386" s="173" t="s">
        <v>886</v>
      </c>
      <c r="P386" s="173" t="s">
        <v>886</v>
      </c>
      <c r="Q386" s="173" t="s">
        <v>886</v>
      </c>
      <c r="R386" s="173" t="s">
        <v>886</v>
      </c>
      <c r="S386" s="173" t="s">
        <v>886</v>
      </c>
      <c r="T386" s="173" t="s">
        <v>886</v>
      </c>
      <c r="U386" s="13" t="s">
        <v>886</v>
      </c>
      <c r="V386" s="13" t="s">
        <v>886</v>
      </c>
      <c r="W386" s="13" t="s">
        <v>886</v>
      </c>
      <c r="X386" s="13" t="s">
        <v>886</v>
      </c>
      <c r="Y386" s="13" t="s">
        <v>886</v>
      </c>
      <c r="Z386" s="13" t="s">
        <v>886</v>
      </c>
      <c r="AA386" s="13" t="s">
        <v>886</v>
      </c>
      <c r="AB386" s="13" t="s">
        <v>886</v>
      </c>
      <c r="AC386" s="13" t="s">
        <v>886</v>
      </c>
      <c r="AD386" s="13" t="s">
        <v>886</v>
      </c>
      <c r="AE386" s="13" t="s">
        <v>886</v>
      </c>
      <c r="AF386" s="175" t="s">
        <v>886</v>
      </c>
      <c r="AG386" s="175" t="s">
        <v>886</v>
      </c>
      <c r="AH386" s="175" t="s">
        <v>886</v>
      </c>
      <c r="AI386" s="175" t="s">
        <v>886</v>
      </c>
      <c r="AJ386" s="175" t="s">
        <v>886</v>
      </c>
    </row>
    <row r="387" spans="1:36" x14ac:dyDescent="0.2">
      <c r="A387" s="38" t="s">
        <v>1540</v>
      </c>
      <c r="B387" s="11" t="s">
        <v>583</v>
      </c>
      <c r="C387" s="11"/>
      <c r="D387" s="3" t="s">
        <v>584</v>
      </c>
      <c r="E387" s="38" t="s">
        <v>1088</v>
      </c>
      <c r="F387" s="3" t="s">
        <v>1082</v>
      </c>
      <c r="G387" s="3"/>
      <c r="H387" s="1" t="s">
        <v>886</v>
      </c>
      <c r="I387" s="1" t="s">
        <v>886</v>
      </c>
      <c r="J387" s="1" t="s">
        <v>886</v>
      </c>
      <c r="K387" s="1">
        <v>741</v>
      </c>
      <c r="L387" s="173">
        <v>741.05</v>
      </c>
      <c r="M387" s="173">
        <v>802.82</v>
      </c>
      <c r="N387" s="173">
        <v>881.1</v>
      </c>
      <c r="O387" s="173">
        <v>954.17</v>
      </c>
      <c r="P387" s="173">
        <v>1012.69</v>
      </c>
      <c r="Q387" s="173">
        <v>1069.2</v>
      </c>
      <c r="R387" s="173">
        <v>1131.4000000000001</v>
      </c>
      <c r="S387" s="173">
        <v>1182.47</v>
      </c>
      <c r="T387" s="173">
        <v>1240.92</v>
      </c>
      <c r="U387" s="13">
        <v>1300.33</v>
      </c>
      <c r="V387" s="13">
        <v>1347.26</v>
      </c>
      <c r="W387" s="13">
        <v>1396.15</v>
      </c>
      <c r="X387" s="13">
        <v>1439.39</v>
      </c>
      <c r="Y387" s="13">
        <v>1466.43</v>
      </c>
      <c r="Z387" s="13">
        <v>1468.3</v>
      </c>
      <c r="AA387" s="13">
        <v>1469.01</v>
      </c>
      <c r="AB387" s="13">
        <v>1469.22</v>
      </c>
      <c r="AC387" s="13">
        <v>1468.94</v>
      </c>
      <c r="AD387" s="13">
        <v>1469.29</v>
      </c>
      <c r="AE387" s="175">
        <v>1528.18</v>
      </c>
      <c r="AF387" s="175">
        <v>1591.98</v>
      </c>
      <c r="AG387" s="175">
        <v>1671.93</v>
      </c>
      <c r="AH387" s="175">
        <v>1753.33</v>
      </c>
      <c r="AI387" s="175">
        <v>1824.05</v>
      </c>
      <c r="AJ387" s="175">
        <v>1877.24</v>
      </c>
    </row>
    <row r="388" spans="1:36" x14ac:dyDescent="0.2">
      <c r="A388" s="38" t="s">
        <v>1541</v>
      </c>
      <c r="B388" s="11" t="s">
        <v>585</v>
      </c>
      <c r="C388" s="11"/>
      <c r="D388" s="3" t="s">
        <v>586</v>
      </c>
      <c r="E388" s="38" t="s">
        <v>1088</v>
      </c>
      <c r="F388" s="3" t="s">
        <v>1076</v>
      </c>
      <c r="G388" s="3"/>
      <c r="H388" s="1">
        <v>59.63</v>
      </c>
      <c r="I388" s="1">
        <v>63</v>
      </c>
      <c r="J388" s="1">
        <v>92.25</v>
      </c>
      <c r="K388" s="1">
        <v>123.46</v>
      </c>
      <c r="L388" s="173">
        <v>135.9</v>
      </c>
      <c r="M388" s="173">
        <v>132.04</v>
      </c>
      <c r="N388" s="173">
        <v>137.94999999999999</v>
      </c>
      <c r="O388" s="173">
        <v>143.85</v>
      </c>
      <c r="P388" s="173">
        <v>153.65</v>
      </c>
      <c r="Q388" s="173">
        <v>166.45</v>
      </c>
      <c r="R388" s="173">
        <v>168.51</v>
      </c>
      <c r="S388" s="173">
        <v>176.13</v>
      </c>
      <c r="T388" s="173">
        <v>182.06</v>
      </c>
      <c r="U388" s="13">
        <v>187.18</v>
      </c>
      <c r="V388" s="13">
        <v>193.81</v>
      </c>
      <c r="W388" s="13">
        <v>201.82</v>
      </c>
      <c r="X388" s="13">
        <v>207.63</v>
      </c>
      <c r="Y388" s="13">
        <v>209.61</v>
      </c>
      <c r="Z388" s="13">
        <v>209.44</v>
      </c>
      <c r="AA388" s="13">
        <v>210.36</v>
      </c>
      <c r="AB388" s="13">
        <v>211.59</v>
      </c>
      <c r="AC388" s="13">
        <v>212.46</v>
      </c>
      <c r="AD388" s="13">
        <v>214.91</v>
      </c>
      <c r="AE388" s="175">
        <v>222.25</v>
      </c>
      <c r="AF388" s="175">
        <v>230.08</v>
      </c>
      <c r="AG388" s="175">
        <v>238.13</v>
      </c>
      <c r="AH388" s="175">
        <v>246.63</v>
      </c>
      <c r="AI388" s="175">
        <v>252.66</v>
      </c>
      <c r="AJ388" s="175">
        <v>257.38</v>
      </c>
    </row>
    <row r="389" spans="1:36" x14ac:dyDescent="0.2">
      <c r="A389" s="38" t="s">
        <v>1542</v>
      </c>
      <c r="B389" s="11" t="s">
        <v>587</v>
      </c>
      <c r="C389" s="11"/>
      <c r="D389" s="3" t="s">
        <v>588</v>
      </c>
      <c r="E389" s="38" t="s">
        <v>1088</v>
      </c>
      <c r="F389" s="3" t="s">
        <v>1081</v>
      </c>
      <c r="G389" s="3"/>
      <c r="H389" s="1">
        <v>648</v>
      </c>
      <c r="I389" s="1">
        <v>678.38</v>
      </c>
      <c r="J389" s="1">
        <v>718.88</v>
      </c>
      <c r="K389" s="1">
        <v>742.8</v>
      </c>
      <c r="L389" s="173">
        <v>793.57</v>
      </c>
      <c r="M389" s="173">
        <v>834.22</v>
      </c>
      <c r="N389" s="173">
        <v>891.06</v>
      </c>
      <c r="O389" s="173">
        <v>940.75</v>
      </c>
      <c r="P389" s="173">
        <v>989.34</v>
      </c>
      <c r="Q389" s="173">
        <v>1037.8800000000001</v>
      </c>
      <c r="R389" s="173">
        <v>1105.3499999999999</v>
      </c>
      <c r="S389" s="173">
        <v>1144.08</v>
      </c>
      <c r="T389" s="173">
        <v>1178.4000000000001</v>
      </c>
      <c r="U389" s="13">
        <v>1213.76</v>
      </c>
      <c r="V389" s="13">
        <v>1250.17</v>
      </c>
      <c r="W389" s="13">
        <v>1287.68</v>
      </c>
      <c r="X389" s="13">
        <v>1326.31</v>
      </c>
      <c r="Y389" s="13">
        <v>1326.31</v>
      </c>
      <c r="Z389" s="13">
        <v>1326.31</v>
      </c>
      <c r="AA389" s="13">
        <v>1326.31</v>
      </c>
      <c r="AB389" s="13">
        <v>1326.31</v>
      </c>
      <c r="AC389" s="13">
        <v>1326.31</v>
      </c>
      <c r="AD389" s="13">
        <v>1326.31</v>
      </c>
      <c r="AE389" s="175">
        <v>1376.05</v>
      </c>
      <c r="AF389" s="175">
        <v>1444.71</v>
      </c>
      <c r="AG389" s="175">
        <v>1516.8</v>
      </c>
      <c r="AH389" s="175">
        <v>1577.32</v>
      </c>
      <c r="AI389" s="175">
        <v>1640.26</v>
      </c>
      <c r="AJ389" s="175">
        <v>1705.71</v>
      </c>
    </row>
    <row r="390" spans="1:36" x14ac:dyDescent="0.2">
      <c r="A390" s="38" t="s">
        <v>1688</v>
      </c>
      <c r="B390" s="11" t="s">
        <v>589</v>
      </c>
      <c r="C390" s="11"/>
      <c r="D390" s="3" t="s">
        <v>590</v>
      </c>
      <c r="E390" s="38" t="s">
        <v>1089</v>
      </c>
      <c r="F390" s="3" t="s">
        <v>1076</v>
      </c>
      <c r="G390" s="3"/>
      <c r="H390" s="1">
        <v>46.13</v>
      </c>
      <c r="I390" s="1">
        <v>45</v>
      </c>
      <c r="J390" s="1">
        <v>45</v>
      </c>
      <c r="K390" s="1">
        <v>82.05</v>
      </c>
      <c r="L390" s="173">
        <v>94.15</v>
      </c>
      <c r="M390" s="173">
        <v>107.27</v>
      </c>
      <c r="N390" s="173">
        <v>107.3</v>
      </c>
      <c r="O390" s="173">
        <v>110.58</v>
      </c>
      <c r="P390" s="173">
        <v>114.18</v>
      </c>
      <c r="Q390" s="173">
        <v>121.94</v>
      </c>
      <c r="R390" s="173">
        <v>128.09</v>
      </c>
      <c r="S390" s="173">
        <v>134.13</v>
      </c>
      <c r="T390" s="173">
        <v>140.26</v>
      </c>
      <c r="U390" s="13">
        <v>146.96</v>
      </c>
      <c r="V390" s="13">
        <v>154.84</v>
      </c>
      <c r="W390" s="13">
        <v>162.13999999999999</v>
      </c>
      <c r="X390" s="13" t="s">
        <v>886</v>
      </c>
      <c r="Y390" s="13" t="s">
        <v>886</v>
      </c>
      <c r="Z390" s="13" t="s">
        <v>886</v>
      </c>
      <c r="AA390" s="13" t="s">
        <v>886</v>
      </c>
      <c r="AB390" s="13" t="s">
        <v>886</v>
      </c>
      <c r="AC390" s="13" t="s">
        <v>886</v>
      </c>
      <c r="AD390" s="13" t="s">
        <v>886</v>
      </c>
      <c r="AE390" s="13" t="s">
        <v>886</v>
      </c>
      <c r="AF390" s="175" t="s">
        <v>886</v>
      </c>
      <c r="AG390" s="175" t="s">
        <v>886</v>
      </c>
      <c r="AH390" s="175" t="s">
        <v>886</v>
      </c>
      <c r="AI390" s="175" t="s">
        <v>886</v>
      </c>
      <c r="AJ390" s="175" t="s">
        <v>886</v>
      </c>
    </row>
    <row r="391" spans="1:36" x14ac:dyDescent="0.2">
      <c r="A391" s="38" t="s">
        <v>1543</v>
      </c>
      <c r="B391" s="11" t="s">
        <v>591</v>
      </c>
      <c r="C391" s="11"/>
      <c r="D391" s="3" t="s">
        <v>592</v>
      </c>
      <c r="E391" s="38" t="s">
        <v>1088</v>
      </c>
      <c r="F391" s="3" t="s">
        <v>1081</v>
      </c>
      <c r="G391" s="3"/>
      <c r="H391" s="1">
        <v>552.38</v>
      </c>
      <c r="I391" s="1">
        <v>565.88</v>
      </c>
      <c r="J391" s="1">
        <v>585</v>
      </c>
      <c r="K391" s="1">
        <v>610.82000000000005</v>
      </c>
      <c r="L391" s="173">
        <v>668.19</v>
      </c>
      <c r="M391" s="173">
        <v>725.86</v>
      </c>
      <c r="N391" s="173">
        <v>776.64</v>
      </c>
      <c r="O391" s="173">
        <v>814.25</v>
      </c>
      <c r="P391" s="173">
        <v>876.03</v>
      </c>
      <c r="Q391" s="173">
        <v>932.97</v>
      </c>
      <c r="R391" s="173">
        <v>987</v>
      </c>
      <c r="S391" s="173">
        <v>1005.75</v>
      </c>
      <c r="T391" s="173">
        <v>1050</v>
      </c>
      <c r="U391" s="13">
        <v>1079.4000000000001</v>
      </c>
      <c r="V391" s="13">
        <v>1111.78</v>
      </c>
      <c r="W391" s="13">
        <v>1143.42</v>
      </c>
      <c r="X391" s="13">
        <v>1164.05</v>
      </c>
      <c r="Y391" s="13">
        <v>1175.73</v>
      </c>
      <c r="Z391" s="13">
        <v>1175.73</v>
      </c>
      <c r="AA391" s="13">
        <v>1175.73</v>
      </c>
      <c r="AB391" s="13">
        <v>1175.73</v>
      </c>
      <c r="AC391" s="13">
        <v>1175.73</v>
      </c>
      <c r="AD391" s="13">
        <v>1175.73</v>
      </c>
      <c r="AE391" s="175">
        <v>1222.6400000000001</v>
      </c>
      <c r="AF391" s="175">
        <v>1283.6400000000001</v>
      </c>
      <c r="AG391" s="175">
        <v>1347.71</v>
      </c>
      <c r="AH391" s="175">
        <v>1401.48</v>
      </c>
      <c r="AI391" s="175">
        <v>1457.41</v>
      </c>
      <c r="AJ391" s="175">
        <v>1500.98</v>
      </c>
    </row>
    <row r="392" spans="1:36" x14ac:dyDescent="0.2">
      <c r="A392" s="38" t="s">
        <v>1544</v>
      </c>
      <c r="B392" s="11" t="s">
        <v>593</v>
      </c>
      <c r="C392" s="11"/>
      <c r="D392" s="3" t="s">
        <v>594</v>
      </c>
      <c r="E392" s="38" t="s">
        <v>1088</v>
      </c>
      <c r="F392" s="3" t="s">
        <v>1076</v>
      </c>
      <c r="G392" s="3"/>
      <c r="H392" s="1">
        <v>63</v>
      </c>
      <c r="I392" s="1">
        <v>66.38</v>
      </c>
      <c r="J392" s="1">
        <v>64.13</v>
      </c>
      <c r="K392" s="1">
        <v>85.71</v>
      </c>
      <c r="L392" s="173">
        <v>92.29</v>
      </c>
      <c r="M392" s="173">
        <v>110.06</v>
      </c>
      <c r="N392" s="173">
        <v>115.67</v>
      </c>
      <c r="O392" s="173">
        <v>127.17</v>
      </c>
      <c r="P392" s="173">
        <v>140.1</v>
      </c>
      <c r="Q392" s="173">
        <v>153.9</v>
      </c>
      <c r="R392" s="173">
        <v>167.86</v>
      </c>
      <c r="S392" s="173">
        <v>182.7</v>
      </c>
      <c r="T392" s="173">
        <v>191.26</v>
      </c>
      <c r="U392" s="13">
        <v>198.11</v>
      </c>
      <c r="V392" s="13">
        <v>205.9</v>
      </c>
      <c r="W392" s="13">
        <v>215.25</v>
      </c>
      <c r="X392" s="13">
        <v>222.42</v>
      </c>
      <c r="Y392" s="13">
        <v>227.76</v>
      </c>
      <c r="Z392" s="13">
        <v>228.35</v>
      </c>
      <c r="AA392" s="13">
        <v>229.29</v>
      </c>
      <c r="AB392" s="13">
        <v>230.73</v>
      </c>
      <c r="AC392" s="13">
        <v>230.89</v>
      </c>
      <c r="AD392" s="13">
        <v>232.63</v>
      </c>
      <c r="AE392" s="175">
        <v>237.81</v>
      </c>
      <c r="AF392" s="175">
        <v>243.37</v>
      </c>
      <c r="AG392" s="175">
        <v>250.18</v>
      </c>
      <c r="AH392" s="175">
        <v>257.88</v>
      </c>
      <c r="AI392" s="175">
        <v>264.48</v>
      </c>
      <c r="AJ392" s="175">
        <v>265.18</v>
      </c>
    </row>
    <row r="393" spans="1:36" x14ac:dyDescent="0.2">
      <c r="A393" s="38" t="s">
        <v>886</v>
      </c>
      <c r="B393" s="5" t="s">
        <v>935</v>
      </c>
      <c r="C393" s="5"/>
      <c r="D393" s="3" t="s">
        <v>879</v>
      </c>
      <c r="E393" s="38" t="s">
        <v>1089</v>
      </c>
      <c r="F393" s="3" t="s">
        <v>1076</v>
      </c>
      <c r="G393" s="3"/>
      <c r="H393" s="1">
        <v>130.5</v>
      </c>
      <c r="I393" s="1">
        <v>104.63</v>
      </c>
      <c r="J393" s="1">
        <v>59.63</v>
      </c>
      <c r="K393" s="1" t="s">
        <v>886</v>
      </c>
      <c r="L393" s="173" t="s">
        <v>886</v>
      </c>
      <c r="M393" s="173" t="s">
        <v>886</v>
      </c>
      <c r="N393" s="173" t="s">
        <v>886</v>
      </c>
      <c r="O393" s="173" t="s">
        <v>886</v>
      </c>
      <c r="P393" s="173" t="s">
        <v>886</v>
      </c>
      <c r="Q393" s="173" t="s">
        <v>886</v>
      </c>
      <c r="R393" s="173" t="s">
        <v>886</v>
      </c>
      <c r="S393" s="173" t="s">
        <v>886</v>
      </c>
      <c r="T393" s="173" t="s">
        <v>886</v>
      </c>
      <c r="U393" s="13" t="s">
        <v>886</v>
      </c>
      <c r="V393" s="13" t="s">
        <v>886</v>
      </c>
      <c r="W393" s="13" t="s">
        <v>886</v>
      </c>
      <c r="X393" s="13" t="s">
        <v>886</v>
      </c>
      <c r="Y393" s="13" t="s">
        <v>886</v>
      </c>
      <c r="Z393" s="13" t="s">
        <v>886</v>
      </c>
      <c r="AA393" s="13" t="s">
        <v>886</v>
      </c>
      <c r="AB393" s="13" t="s">
        <v>886</v>
      </c>
      <c r="AC393" s="13" t="s">
        <v>886</v>
      </c>
      <c r="AD393" s="13" t="s">
        <v>886</v>
      </c>
      <c r="AE393" s="13" t="s">
        <v>886</v>
      </c>
      <c r="AF393" s="175" t="s">
        <v>886</v>
      </c>
      <c r="AG393" s="175" t="s">
        <v>886</v>
      </c>
      <c r="AH393" s="175" t="s">
        <v>886</v>
      </c>
      <c r="AI393" s="175" t="s">
        <v>886</v>
      </c>
      <c r="AJ393" s="175" t="s">
        <v>886</v>
      </c>
    </row>
    <row r="394" spans="1:36" x14ac:dyDescent="0.2">
      <c r="A394" s="38" t="s">
        <v>1689</v>
      </c>
      <c r="B394" s="11" t="s">
        <v>595</v>
      </c>
      <c r="C394" s="11"/>
      <c r="D394" s="3" t="s">
        <v>596</v>
      </c>
      <c r="E394" s="38" t="s">
        <v>1089</v>
      </c>
      <c r="F394" s="3" t="s">
        <v>1076</v>
      </c>
      <c r="G394" s="3"/>
      <c r="H394" s="1">
        <v>96.75</v>
      </c>
      <c r="I394" s="1">
        <v>171</v>
      </c>
      <c r="J394" s="1">
        <v>175.5</v>
      </c>
      <c r="K394" s="1">
        <v>196.98</v>
      </c>
      <c r="L394" s="173">
        <v>234.74</v>
      </c>
      <c r="M394" s="173">
        <v>245.98</v>
      </c>
      <c r="N394" s="173">
        <v>254.47</v>
      </c>
      <c r="O394" s="173">
        <v>264.5</v>
      </c>
      <c r="P394" s="173">
        <v>278.16000000000003</v>
      </c>
      <c r="Q394" s="173">
        <v>302.07</v>
      </c>
      <c r="R394" s="173">
        <v>310.75</v>
      </c>
      <c r="S394" s="173">
        <v>325.82</v>
      </c>
      <c r="T394" s="173">
        <v>333.62</v>
      </c>
      <c r="U394" s="13">
        <v>344.7</v>
      </c>
      <c r="V394" s="13">
        <v>354.37</v>
      </c>
      <c r="W394" s="13">
        <v>363.63</v>
      </c>
      <c r="X394" s="13" t="s">
        <v>886</v>
      </c>
      <c r="Y394" s="13" t="s">
        <v>886</v>
      </c>
      <c r="Z394" s="13" t="s">
        <v>886</v>
      </c>
      <c r="AA394" s="13" t="s">
        <v>886</v>
      </c>
      <c r="AB394" s="13" t="s">
        <v>886</v>
      </c>
      <c r="AC394" s="13" t="s">
        <v>886</v>
      </c>
      <c r="AD394" s="13" t="s">
        <v>886</v>
      </c>
      <c r="AE394" s="13" t="s">
        <v>886</v>
      </c>
      <c r="AF394" s="175" t="s">
        <v>886</v>
      </c>
      <c r="AG394" s="175" t="s">
        <v>886</v>
      </c>
      <c r="AH394" s="175" t="s">
        <v>886</v>
      </c>
      <c r="AI394" s="175" t="s">
        <v>886</v>
      </c>
      <c r="AJ394" s="175" t="s">
        <v>886</v>
      </c>
    </row>
    <row r="395" spans="1:36" x14ac:dyDescent="0.2">
      <c r="A395" s="38" t="s">
        <v>1545</v>
      </c>
      <c r="B395" s="11" t="s">
        <v>597</v>
      </c>
      <c r="C395" s="11"/>
      <c r="D395" s="3" t="s">
        <v>598</v>
      </c>
      <c r="E395" s="38" t="s">
        <v>1088</v>
      </c>
      <c r="F395" s="3" t="s">
        <v>1076</v>
      </c>
      <c r="G395" s="3"/>
      <c r="H395" s="1">
        <v>79.88</v>
      </c>
      <c r="I395" s="1">
        <v>90</v>
      </c>
      <c r="J395" s="1">
        <v>90</v>
      </c>
      <c r="K395" s="1">
        <v>93.6</v>
      </c>
      <c r="L395" s="173">
        <v>99.24</v>
      </c>
      <c r="M395" s="173">
        <v>101.03</v>
      </c>
      <c r="N395" s="173">
        <v>105.57</v>
      </c>
      <c r="O395" s="173">
        <v>109.79</v>
      </c>
      <c r="P395" s="173">
        <v>112.87</v>
      </c>
      <c r="Q395" s="173">
        <v>118.42</v>
      </c>
      <c r="R395" s="173">
        <v>122.96</v>
      </c>
      <c r="S395" s="173">
        <v>127.19</v>
      </c>
      <c r="T395" s="173">
        <v>141.43</v>
      </c>
      <c r="U395" s="13">
        <v>143.15</v>
      </c>
      <c r="V395" s="13">
        <v>148.24</v>
      </c>
      <c r="W395" s="13">
        <v>159.75</v>
      </c>
      <c r="X395" s="13">
        <v>165.47</v>
      </c>
      <c r="Y395" s="13">
        <v>172.68</v>
      </c>
      <c r="Z395" s="13">
        <v>178.22</v>
      </c>
      <c r="AA395" s="13">
        <v>179.17</v>
      </c>
      <c r="AB395" s="13">
        <v>184.96</v>
      </c>
      <c r="AC395" s="13">
        <v>188.42</v>
      </c>
      <c r="AD395" s="13">
        <v>191.81</v>
      </c>
      <c r="AE395" s="175">
        <v>198.09</v>
      </c>
      <c r="AF395" s="175">
        <v>206.89</v>
      </c>
      <c r="AG395" s="175">
        <v>214.14</v>
      </c>
      <c r="AH395" s="175">
        <v>221.35</v>
      </c>
      <c r="AI395" s="175">
        <v>230.9</v>
      </c>
      <c r="AJ395" s="175">
        <v>243.46</v>
      </c>
    </row>
    <row r="396" spans="1:36" x14ac:dyDescent="0.2">
      <c r="A396" s="38" t="s">
        <v>1546</v>
      </c>
      <c r="B396" s="11" t="s">
        <v>599</v>
      </c>
      <c r="C396" s="11"/>
      <c r="D396" s="3" t="s">
        <v>600</v>
      </c>
      <c r="E396" s="38" t="s">
        <v>1088</v>
      </c>
      <c r="F396" s="3" t="s">
        <v>1081</v>
      </c>
      <c r="G396" s="3"/>
      <c r="H396" s="1">
        <v>563.63</v>
      </c>
      <c r="I396" s="1">
        <v>588.38</v>
      </c>
      <c r="J396" s="1">
        <v>632.25</v>
      </c>
      <c r="K396" s="1">
        <v>663.16</v>
      </c>
      <c r="L396" s="173">
        <v>719.65</v>
      </c>
      <c r="M396" s="173">
        <v>769.87</v>
      </c>
      <c r="N396" s="173">
        <v>804.43</v>
      </c>
      <c r="O396" s="173">
        <v>836.55</v>
      </c>
      <c r="P396" s="173">
        <v>872.14</v>
      </c>
      <c r="Q396" s="173">
        <v>950.51</v>
      </c>
      <c r="R396" s="173">
        <v>979.08</v>
      </c>
      <c r="S396" s="173">
        <v>1025.47</v>
      </c>
      <c r="T396" s="173">
        <v>1075.83</v>
      </c>
      <c r="U396" s="13">
        <v>1118.46</v>
      </c>
      <c r="V396" s="13">
        <v>1165.83</v>
      </c>
      <c r="W396" s="13">
        <v>1212.3399999999999</v>
      </c>
      <c r="X396" s="13">
        <v>1245</v>
      </c>
      <c r="Y396" s="13">
        <v>1277.24</v>
      </c>
      <c r="Z396" s="13">
        <v>1277.1400000000001</v>
      </c>
      <c r="AA396" s="13">
        <v>1276.8900000000001</v>
      </c>
      <c r="AB396" s="13">
        <v>1277.8399999999999</v>
      </c>
      <c r="AC396" s="13">
        <v>1303.21</v>
      </c>
      <c r="AD396" s="13">
        <v>1329.02</v>
      </c>
      <c r="AE396" s="175">
        <v>1381.62</v>
      </c>
      <c r="AF396" s="175">
        <v>1449.79</v>
      </c>
      <c r="AG396" s="175">
        <v>1537.08</v>
      </c>
      <c r="AH396" s="175">
        <v>1583.06</v>
      </c>
      <c r="AI396" s="175">
        <v>1646.92</v>
      </c>
      <c r="AJ396" s="175">
        <v>1729.13</v>
      </c>
    </row>
    <row r="397" spans="1:36" x14ac:dyDescent="0.2">
      <c r="A397" s="38" t="s">
        <v>1547</v>
      </c>
      <c r="B397" s="11" t="s">
        <v>601</v>
      </c>
      <c r="C397" s="11"/>
      <c r="D397" s="3" t="s">
        <v>602</v>
      </c>
      <c r="E397" s="38" t="s">
        <v>1088</v>
      </c>
      <c r="F397" s="3" t="s">
        <v>1076</v>
      </c>
      <c r="G397" s="3"/>
      <c r="H397" s="1">
        <v>76.5</v>
      </c>
      <c r="I397" s="1">
        <v>59.63</v>
      </c>
      <c r="J397" s="1">
        <v>70.88</v>
      </c>
      <c r="K397" s="1">
        <v>85.9</v>
      </c>
      <c r="L397" s="173">
        <v>108.81</v>
      </c>
      <c r="M397" s="173">
        <v>128.94</v>
      </c>
      <c r="N397" s="173">
        <v>130.83000000000001</v>
      </c>
      <c r="O397" s="173">
        <v>137.44</v>
      </c>
      <c r="P397" s="173">
        <v>145.13</v>
      </c>
      <c r="Q397" s="173">
        <v>156.38</v>
      </c>
      <c r="R397" s="173">
        <v>162.85</v>
      </c>
      <c r="S397" s="173">
        <v>167.98</v>
      </c>
      <c r="T397" s="173">
        <v>173.77</v>
      </c>
      <c r="U397" s="13">
        <v>178.24</v>
      </c>
      <c r="V397" s="13">
        <v>184.53</v>
      </c>
      <c r="W397" s="13">
        <v>192.31</v>
      </c>
      <c r="X397" s="13">
        <v>199.51</v>
      </c>
      <c r="Y397" s="13">
        <v>204.89</v>
      </c>
      <c r="Z397" s="13">
        <v>205.92</v>
      </c>
      <c r="AA397" s="13">
        <v>206.43</v>
      </c>
      <c r="AB397" s="13">
        <v>207.72</v>
      </c>
      <c r="AC397" s="13">
        <v>213.58</v>
      </c>
      <c r="AD397" s="13">
        <v>214.86</v>
      </c>
      <c r="AE397" s="175">
        <v>218.99</v>
      </c>
      <c r="AF397" s="175">
        <v>225.83</v>
      </c>
      <c r="AG397" s="175">
        <v>233.55</v>
      </c>
      <c r="AH397" s="175">
        <v>236.85</v>
      </c>
      <c r="AI397" s="175">
        <v>242.8</v>
      </c>
      <c r="AJ397" s="175">
        <v>248.76</v>
      </c>
    </row>
    <row r="398" spans="1:36" x14ac:dyDescent="0.2">
      <c r="A398" s="38" t="s">
        <v>1548</v>
      </c>
      <c r="B398" s="11" t="s">
        <v>603</v>
      </c>
      <c r="C398" s="11"/>
      <c r="D398" s="3" t="s">
        <v>604</v>
      </c>
      <c r="E398" s="38" t="s">
        <v>1088</v>
      </c>
      <c r="F398" s="3" t="s">
        <v>1076</v>
      </c>
      <c r="G398" s="3"/>
      <c r="H398" s="1">
        <v>95.63</v>
      </c>
      <c r="I398" s="1">
        <v>65.25</v>
      </c>
      <c r="J398" s="1">
        <v>65.25</v>
      </c>
      <c r="K398" s="6">
        <v>96.13</v>
      </c>
      <c r="L398" s="173">
        <v>107.18</v>
      </c>
      <c r="M398" s="173">
        <v>113.94</v>
      </c>
      <c r="N398" s="173">
        <v>120.33</v>
      </c>
      <c r="O398" s="173">
        <v>128.19999999999999</v>
      </c>
      <c r="P398" s="173">
        <v>141.41999999999999</v>
      </c>
      <c r="Q398" s="173">
        <v>166.89</v>
      </c>
      <c r="R398" s="173">
        <v>177.15</v>
      </c>
      <c r="S398" s="173">
        <v>188.25</v>
      </c>
      <c r="T398" s="173">
        <v>196.92</v>
      </c>
      <c r="U398" s="13">
        <v>206.12</v>
      </c>
      <c r="V398" s="13">
        <v>215.22</v>
      </c>
      <c r="W398" s="13">
        <v>228.85</v>
      </c>
      <c r="X398" s="13">
        <v>239.06</v>
      </c>
      <c r="Y398" s="13">
        <v>246.8</v>
      </c>
      <c r="Z398" s="13">
        <v>248.45</v>
      </c>
      <c r="AA398" s="13">
        <v>248.78</v>
      </c>
      <c r="AB398" s="13">
        <v>256.10000000000002</v>
      </c>
      <c r="AC398" s="13">
        <v>262.58999999999997</v>
      </c>
      <c r="AD398" s="13">
        <v>266.82</v>
      </c>
      <c r="AE398" s="175">
        <v>275.89999999999998</v>
      </c>
      <c r="AF398" s="175">
        <v>283.89999999999998</v>
      </c>
      <c r="AG398" s="175">
        <v>293.51</v>
      </c>
      <c r="AH398" s="175">
        <v>301.97000000000003</v>
      </c>
      <c r="AI398" s="175">
        <v>310.52</v>
      </c>
      <c r="AJ398" s="175">
        <v>318.83999999999997</v>
      </c>
    </row>
    <row r="399" spans="1:36" x14ac:dyDescent="0.2">
      <c r="A399" s="38" t="s">
        <v>1549</v>
      </c>
      <c r="B399" s="11" t="s">
        <v>605</v>
      </c>
      <c r="C399" s="11"/>
      <c r="D399" s="3" t="s">
        <v>606</v>
      </c>
      <c r="E399" s="38" t="s">
        <v>1088</v>
      </c>
      <c r="F399" s="3" t="s">
        <v>1081</v>
      </c>
      <c r="G399" s="3"/>
      <c r="H399" s="1">
        <v>578.25</v>
      </c>
      <c r="I399" s="1">
        <v>578.25</v>
      </c>
      <c r="J399" s="1">
        <v>637.88</v>
      </c>
      <c r="K399" s="1">
        <v>655.21</v>
      </c>
      <c r="L399" s="173">
        <v>687.98</v>
      </c>
      <c r="M399" s="173">
        <v>755.23</v>
      </c>
      <c r="N399" s="173">
        <v>799.78</v>
      </c>
      <c r="O399" s="173">
        <v>845.32</v>
      </c>
      <c r="P399" s="173">
        <v>903.9</v>
      </c>
      <c r="Q399" s="173">
        <v>951</v>
      </c>
      <c r="R399" s="173">
        <v>1016.37</v>
      </c>
      <c r="S399" s="173">
        <v>1066.55</v>
      </c>
      <c r="T399" s="173">
        <v>1117.25</v>
      </c>
      <c r="U399" s="13">
        <v>1168.6300000000001</v>
      </c>
      <c r="V399" s="13">
        <v>1213.58</v>
      </c>
      <c r="W399" s="13">
        <v>1243.92</v>
      </c>
      <c r="X399" s="13">
        <v>1268.1400000000001</v>
      </c>
      <c r="Y399" s="13">
        <v>1285.75</v>
      </c>
      <c r="Z399" s="13">
        <v>1285.78</v>
      </c>
      <c r="AA399" s="13">
        <v>1285.8</v>
      </c>
      <c r="AB399" s="13">
        <v>1286.48</v>
      </c>
      <c r="AC399" s="13">
        <v>1286.57</v>
      </c>
      <c r="AD399" s="13">
        <v>1311.8</v>
      </c>
      <c r="AE399" s="175">
        <v>1364.08</v>
      </c>
      <c r="AF399" s="175">
        <v>1432.03</v>
      </c>
      <c r="AG399" s="175">
        <v>1517.63</v>
      </c>
      <c r="AH399" s="175">
        <v>1562.94</v>
      </c>
      <c r="AI399" s="175">
        <v>1625.98</v>
      </c>
      <c r="AJ399" s="175">
        <v>1706.93</v>
      </c>
    </row>
    <row r="400" spans="1:36" x14ac:dyDescent="0.2">
      <c r="A400" s="38" t="s">
        <v>1550</v>
      </c>
      <c r="B400" s="126" t="s">
        <v>1273</v>
      </c>
      <c r="C400" s="126"/>
      <c r="D400" s="123" t="s">
        <v>1272</v>
      </c>
      <c r="E400" s="38" t="s">
        <v>1088</v>
      </c>
      <c r="F400" s="123" t="s">
        <v>1235</v>
      </c>
      <c r="G400" s="3"/>
      <c r="H400" s="1" t="s">
        <v>886</v>
      </c>
      <c r="I400" s="1" t="s">
        <v>886</v>
      </c>
      <c r="J400" s="1" t="s">
        <v>886</v>
      </c>
      <c r="K400" s="1" t="s">
        <v>886</v>
      </c>
      <c r="L400" s="173" t="s">
        <v>886</v>
      </c>
      <c r="M400" s="173" t="s">
        <v>886</v>
      </c>
      <c r="N400" s="173" t="s">
        <v>886</v>
      </c>
      <c r="O400" s="173" t="s">
        <v>886</v>
      </c>
      <c r="P400" s="173" t="s">
        <v>886</v>
      </c>
      <c r="Q400" s="173" t="s">
        <v>886</v>
      </c>
      <c r="R400" s="173" t="s">
        <v>886</v>
      </c>
      <c r="S400" s="38" t="s">
        <v>886</v>
      </c>
      <c r="T400" s="38" t="s">
        <v>886</v>
      </c>
      <c r="U400" s="175" t="s">
        <v>886</v>
      </c>
      <c r="V400" s="175" t="s">
        <v>886</v>
      </c>
      <c r="W400" s="175" t="s">
        <v>886</v>
      </c>
      <c r="X400" s="175" t="s">
        <v>886</v>
      </c>
      <c r="Y400" s="175" t="s">
        <v>886</v>
      </c>
      <c r="Z400" s="175" t="s">
        <v>886</v>
      </c>
      <c r="AA400" s="175" t="s">
        <v>886</v>
      </c>
      <c r="AB400" s="175" t="s">
        <v>886</v>
      </c>
      <c r="AC400" s="175" t="s">
        <v>886</v>
      </c>
      <c r="AD400" s="175" t="s">
        <v>886</v>
      </c>
      <c r="AE400" s="175" t="s">
        <v>886</v>
      </c>
      <c r="AF400" s="175" t="s">
        <v>886</v>
      </c>
      <c r="AG400" s="175" t="s">
        <v>886</v>
      </c>
      <c r="AH400" s="175">
        <v>0</v>
      </c>
      <c r="AI400" s="175">
        <v>0</v>
      </c>
      <c r="AJ400" s="175">
        <v>0</v>
      </c>
    </row>
    <row r="401" spans="1:36" x14ac:dyDescent="0.2">
      <c r="A401" s="38" t="s">
        <v>886</v>
      </c>
      <c r="B401" s="126" t="s">
        <v>608</v>
      </c>
      <c r="C401" s="126"/>
      <c r="D401" s="3" t="s">
        <v>609</v>
      </c>
      <c r="E401" s="38" t="s">
        <v>1089</v>
      </c>
      <c r="F401" s="3" t="s">
        <v>1076</v>
      </c>
      <c r="G401" s="3"/>
      <c r="H401" s="1">
        <v>84.38</v>
      </c>
      <c r="I401" s="1">
        <v>84.38</v>
      </c>
      <c r="J401" s="1">
        <v>87.75</v>
      </c>
      <c r="K401" s="1">
        <v>96.73</v>
      </c>
      <c r="L401" s="173">
        <v>102.77</v>
      </c>
      <c r="M401" s="173">
        <v>104.47</v>
      </c>
      <c r="N401" s="173">
        <v>107.6</v>
      </c>
      <c r="O401" s="173">
        <v>107.78</v>
      </c>
      <c r="P401" s="173">
        <v>121.17</v>
      </c>
      <c r="Q401" s="173">
        <v>130.35</v>
      </c>
      <c r="R401" s="173">
        <v>135.22</v>
      </c>
      <c r="S401" s="173">
        <v>139.58000000000001</v>
      </c>
      <c r="T401" s="173">
        <v>144.80000000000001</v>
      </c>
      <c r="U401" s="13">
        <v>151.62</v>
      </c>
      <c r="V401" s="13">
        <v>157.46</v>
      </c>
      <c r="W401" s="13">
        <v>162.88</v>
      </c>
      <c r="X401" s="13" t="s">
        <v>886</v>
      </c>
      <c r="Y401" s="13" t="s">
        <v>886</v>
      </c>
      <c r="Z401" s="13" t="s">
        <v>886</v>
      </c>
      <c r="AA401" s="13" t="s">
        <v>886</v>
      </c>
      <c r="AB401" s="13" t="s">
        <v>886</v>
      </c>
      <c r="AC401" s="13" t="s">
        <v>886</v>
      </c>
      <c r="AD401" s="13" t="s">
        <v>886</v>
      </c>
      <c r="AE401" s="13" t="s">
        <v>886</v>
      </c>
      <c r="AF401" s="175" t="s">
        <v>886</v>
      </c>
      <c r="AG401" s="175" t="s">
        <v>886</v>
      </c>
      <c r="AH401" s="175" t="s">
        <v>886</v>
      </c>
      <c r="AI401" s="175" t="s">
        <v>886</v>
      </c>
      <c r="AJ401" s="175" t="s">
        <v>886</v>
      </c>
    </row>
    <row r="402" spans="1:36" x14ac:dyDescent="0.2">
      <c r="A402" s="199" t="s">
        <v>1741</v>
      </c>
      <c r="B402" s="11" t="s">
        <v>610</v>
      </c>
      <c r="C402" s="11"/>
      <c r="D402" s="3" t="s">
        <v>611</v>
      </c>
      <c r="E402" s="38" t="s">
        <v>1089</v>
      </c>
      <c r="F402" s="3" t="s">
        <v>1077</v>
      </c>
      <c r="G402" s="3"/>
      <c r="H402" s="1">
        <v>453.38</v>
      </c>
      <c r="I402" s="1">
        <v>477</v>
      </c>
      <c r="J402" s="1">
        <v>497.25</v>
      </c>
      <c r="K402" s="1">
        <v>468</v>
      </c>
      <c r="L402" s="173">
        <v>489</v>
      </c>
      <c r="M402" s="173">
        <v>555.34</v>
      </c>
      <c r="N402" s="173">
        <v>609.05999999999995</v>
      </c>
      <c r="O402" s="173">
        <v>638.9</v>
      </c>
      <c r="P402" s="173">
        <v>676.91</v>
      </c>
      <c r="Q402" s="173">
        <v>743.92</v>
      </c>
      <c r="R402" s="173">
        <v>867.65</v>
      </c>
      <c r="S402" s="173">
        <v>848.05</v>
      </c>
      <c r="T402" s="173">
        <v>890.03</v>
      </c>
      <c r="U402" s="13">
        <v>931.86</v>
      </c>
      <c r="V402" s="13">
        <v>975.66</v>
      </c>
      <c r="W402" s="13">
        <v>1018.59</v>
      </c>
      <c r="X402" s="13" t="s">
        <v>886</v>
      </c>
      <c r="Y402" s="13" t="s">
        <v>886</v>
      </c>
      <c r="Z402" s="13" t="s">
        <v>886</v>
      </c>
      <c r="AA402" s="13" t="s">
        <v>886</v>
      </c>
      <c r="AB402" s="13" t="s">
        <v>886</v>
      </c>
      <c r="AC402" s="13" t="s">
        <v>886</v>
      </c>
      <c r="AD402" s="13" t="s">
        <v>886</v>
      </c>
      <c r="AE402" s="13" t="s">
        <v>886</v>
      </c>
      <c r="AF402" s="175" t="s">
        <v>886</v>
      </c>
      <c r="AG402" s="175" t="s">
        <v>886</v>
      </c>
      <c r="AH402" s="175" t="s">
        <v>886</v>
      </c>
      <c r="AI402" s="175" t="s">
        <v>886</v>
      </c>
      <c r="AJ402" s="175" t="s">
        <v>886</v>
      </c>
    </row>
    <row r="403" spans="1:36" x14ac:dyDescent="0.2">
      <c r="A403" s="38" t="s">
        <v>1551</v>
      </c>
      <c r="B403" s="11" t="s">
        <v>1158</v>
      </c>
      <c r="C403" s="11"/>
      <c r="D403" s="3" t="s">
        <v>1159</v>
      </c>
      <c r="E403" s="38" t="s">
        <v>1088</v>
      </c>
      <c r="F403" s="3" t="s">
        <v>1082</v>
      </c>
      <c r="G403" s="3"/>
      <c r="H403" s="1" t="s">
        <v>886</v>
      </c>
      <c r="I403" s="1" t="s">
        <v>886</v>
      </c>
      <c r="J403" s="1" t="s">
        <v>886</v>
      </c>
      <c r="K403" s="1" t="s">
        <v>886</v>
      </c>
      <c r="L403" s="1" t="s">
        <v>886</v>
      </c>
      <c r="M403" s="1" t="s">
        <v>886</v>
      </c>
      <c r="N403" s="1" t="s">
        <v>886</v>
      </c>
      <c r="O403" s="1" t="s">
        <v>886</v>
      </c>
      <c r="P403" s="1" t="s">
        <v>886</v>
      </c>
      <c r="Q403" s="1" t="s">
        <v>886</v>
      </c>
      <c r="R403" s="1" t="s">
        <v>886</v>
      </c>
      <c r="S403" s="1" t="s">
        <v>886</v>
      </c>
      <c r="T403" s="1" t="s">
        <v>886</v>
      </c>
      <c r="U403" s="1" t="s">
        <v>886</v>
      </c>
      <c r="V403" s="1" t="s">
        <v>886</v>
      </c>
      <c r="W403" s="1" t="s">
        <v>886</v>
      </c>
      <c r="X403" s="13">
        <v>1216.47</v>
      </c>
      <c r="Y403" s="13">
        <v>1228.54</v>
      </c>
      <c r="Z403" s="13">
        <v>1232.75</v>
      </c>
      <c r="AA403" s="13">
        <v>1234.4000000000001</v>
      </c>
      <c r="AB403" s="13">
        <v>1220.8</v>
      </c>
      <c r="AC403" s="13">
        <v>1223.52</v>
      </c>
      <c r="AD403" s="13">
        <v>1226.3</v>
      </c>
      <c r="AE403" s="175">
        <v>1274.67</v>
      </c>
      <c r="AF403" s="175">
        <v>1326.65</v>
      </c>
      <c r="AG403" s="175">
        <v>1406.05</v>
      </c>
      <c r="AH403" s="175">
        <v>1462.05</v>
      </c>
      <c r="AI403" s="175">
        <v>1522.35</v>
      </c>
      <c r="AJ403" s="175">
        <v>1581.35</v>
      </c>
    </row>
    <row r="404" spans="1:36" x14ac:dyDescent="0.2">
      <c r="A404" s="38" t="s">
        <v>1552</v>
      </c>
      <c r="B404" s="14" t="s">
        <v>982</v>
      </c>
      <c r="C404" s="14"/>
      <c r="D404" s="15" t="s">
        <v>983</v>
      </c>
      <c r="E404" s="38" t="s">
        <v>1088</v>
      </c>
      <c r="F404" s="3" t="s">
        <v>1079</v>
      </c>
      <c r="G404" s="3"/>
      <c r="H404" s="173" t="s">
        <v>886</v>
      </c>
      <c r="I404" s="173" t="s">
        <v>886</v>
      </c>
      <c r="J404" s="173" t="s">
        <v>886</v>
      </c>
      <c r="K404" s="173" t="s">
        <v>886</v>
      </c>
      <c r="L404" s="173" t="s">
        <v>886</v>
      </c>
      <c r="M404" s="173" t="s">
        <v>886</v>
      </c>
      <c r="N404" s="173" t="s">
        <v>886</v>
      </c>
      <c r="O404" s="173" t="s">
        <v>886</v>
      </c>
      <c r="P404" s="173" t="s">
        <v>886</v>
      </c>
      <c r="Q404" s="173" t="s">
        <v>886</v>
      </c>
      <c r="R404" s="173" t="s">
        <v>886</v>
      </c>
      <c r="S404" s="78">
        <v>66.239999999999995</v>
      </c>
      <c r="T404" s="6">
        <v>69.48</v>
      </c>
      <c r="U404" s="13">
        <v>72.62</v>
      </c>
      <c r="V404" s="13">
        <v>75.45</v>
      </c>
      <c r="W404" s="13">
        <v>78.39</v>
      </c>
      <c r="X404" s="13">
        <v>81.45</v>
      </c>
      <c r="Y404" s="13">
        <v>83.81</v>
      </c>
      <c r="Z404" s="13">
        <v>83.81</v>
      </c>
      <c r="AA404" s="13">
        <v>86.93</v>
      </c>
      <c r="AB404" s="13">
        <v>88.66</v>
      </c>
      <c r="AC404" s="13">
        <v>90.42</v>
      </c>
      <c r="AD404" s="13">
        <v>92.22</v>
      </c>
      <c r="AE404" s="175">
        <v>94.05</v>
      </c>
      <c r="AF404" s="175">
        <v>94.52</v>
      </c>
      <c r="AG404" s="175">
        <v>97.34</v>
      </c>
      <c r="AH404" s="175">
        <v>100.25</v>
      </c>
      <c r="AI404" s="175">
        <v>102.25</v>
      </c>
      <c r="AJ404" s="175">
        <v>104.2</v>
      </c>
    </row>
    <row r="405" spans="1:36" x14ac:dyDescent="0.2">
      <c r="A405" s="38" t="s">
        <v>886</v>
      </c>
      <c r="B405" s="16" t="s">
        <v>1008</v>
      </c>
      <c r="C405" s="16"/>
      <c r="D405" s="17" t="s">
        <v>1009</v>
      </c>
      <c r="E405" s="38" t="s">
        <v>1089</v>
      </c>
      <c r="F405" s="3" t="s">
        <v>1076</v>
      </c>
      <c r="G405" s="3"/>
      <c r="H405" s="1">
        <v>22.5</v>
      </c>
      <c r="I405" s="1">
        <v>41.63</v>
      </c>
      <c r="J405" s="1">
        <v>-13.5</v>
      </c>
      <c r="K405" s="1">
        <v>23</v>
      </c>
      <c r="L405" s="173">
        <v>46</v>
      </c>
      <c r="M405" s="173" t="s">
        <v>886</v>
      </c>
      <c r="N405" s="173" t="s">
        <v>886</v>
      </c>
      <c r="O405" s="173" t="s">
        <v>886</v>
      </c>
      <c r="P405" s="173" t="s">
        <v>886</v>
      </c>
      <c r="Q405" s="173" t="s">
        <v>886</v>
      </c>
      <c r="R405" s="173" t="s">
        <v>886</v>
      </c>
      <c r="S405" s="173" t="s">
        <v>886</v>
      </c>
      <c r="T405" s="173" t="s">
        <v>886</v>
      </c>
      <c r="U405" s="13" t="s">
        <v>886</v>
      </c>
      <c r="V405" s="13" t="s">
        <v>886</v>
      </c>
      <c r="W405" s="13" t="s">
        <v>886</v>
      </c>
      <c r="X405" s="13" t="s">
        <v>886</v>
      </c>
      <c r="Y405" s="13" t="s">
        <v>886</v>
      </c>
      <c r="Z405" s="13" t="s">
        <v>886</v>
      </c>
      <c r="AA405" s="13" t="s">
        <v>886</v>
      </c>
      <c r="AB405" s="13" t="s">
        <v>886</v>
      </c>
      <c r="AC405" s="13" t="s">
        <v>886</v>
      </c>
      <c r="AD405" s="13" t="s">
        <v>886</v>
      </c>
      <c r="AE405" s="13" t="s">
        <v>886</v>
      </c>
      <c r="AF405" s="175" t="s">
        <v>886</v>
      </c>
      <c r="AG405" s="175" t="s">
        <v>886</v>
      </c>
      <c r="AH405" s="175" t="s">
        <v>886</v>
      </c>
      <c r="AI405" s="175" t="s">
        <v>886</v>
      </c>
      <c r="AJ405" s="175" t="s">
        <v>886</v>
      </c>
    </row>
    <row r="406" spans="1:36" x14ac:dyDescent="0.2">
      <c r="A406" s="38" t="s">
        <v>1553</v>
      </c>
      <c r="B406" s="11" t="s">
        <v>612</v>
      </c>
      <c r="C406" s="11"/>
      <c r="D406" s="3" t="s">
        <v>613</v>
      </c>
      <c r="E406" s="38" t="s">
        <v>1088</v>
      </c>
      <c r="F406" s="3" t="s">
        <v>1082</v>
      </c>
      <c r="G406" s="3"/>
      <c r="H406" s="173" t="s">
        <v>886</v>
      </c>
      <c r="I406" s="173" t="s">
        <v>886</v>
      </c>
      <c r="J406" s="173" t="s">
        <v>886</v>
      </c>
      <c r="K406" s="173" t="s">
        <v>886</v>
      </c>
      <c r="L406" s="173" t="s">
        <v>886</v>
      </c>
      <c r="M406" s="173">
        <v>602.84</v>
      </c>
      <c r="N406" s="173">
        <v>645.74</v>
      </c>
      <c r="O406" s="173">
        <v>658.31</v>
      </c>
      <c r="P406" s="173">
        <v>700.87</v>
      </c>
      <c r="Q406" s="173">
        <v>767.45</v>
      </c>
      <c r="R406" s="173">
        <v>881.53</v>
      </c>
      <c r="S406" s="173">
        <v>890.17</v>
      </c>
      <c r="T406" s="173">
        <v>934.25</v>
      </c>
      <c r="U406" s="13">
        <v>980.67</v>
      </c>
      <c r="V406" s="13">
        <v>1029.73</v>
      </c>
      <c r="W406" s="13">
        <v>1081.1099999999999</v>
      </c>
      <c r="X406" s="13">
        <v>1134.55</v>
      </c>
      <c r="Y406" s="13">
        <v>1157.81</v>
      </c>
      <c r="Z406" s="13">
        <v>1157.73</v>
      </c>
      <c r="AA406" s="13">
        <v>1157.77</v>
      </c>
      <c r="AB406" s="13">
        <v>1180.71</v>
      </c>
      <c r="AC406" s="13">
        <v>1178.81</v>
      </c>
      <c r="AD406" s="13">
        <v>1178.4100000000001</v>
      </c>
      <c r="AE406" s="175">
        <v>1221.93</v>
      </c>
      <c r="AF406" s="175">
        <v>1279.31</v>
      </c>
      <c r="AG406" s="175">
        <v>1336.62</v>
      </c>
      <c r="AH406" s="175">
        <v>1369.2</v>
      </c>
      <c r="AI406" s="175">
        <v>1424.12</v>
      </c>
      <c r="AJ406" s="175">
        <v>1494.84</v>
      </c>
    </row>
    <row r="407" spans="1:36" x14ac:dyDescent="0.2">
      <c r="A407" s="38" t="s">
        <v>1554</v>
      </c>
      <c r="B407" s="11" t="s">
        <v>614</v>
      </c>
      <c r="C407" s="11"/>
      <c r="D407" s="3" t="s">
        <v>615</v>
      </c>
      <c r="E407" s="38" t="s">
        <v>1088</v>
      </c>
      <c r="F407" s="3" t="s">
        <v>1081</v>
      </c>
      <c r="G407" s="3"/>
      <c r="H407" s="1">
        <v>460.13</v>
      </c>
      <c r="I407" s="1">
        <v>480.38</v>
      </c>
      <c r="J407" s="1">
        <v>528.75</v>
      </c>
      <c r="K407" s="1">
        <v>557.26</v>
      </c>
      <c r="L407" s="173">
        <v>583.36</v>
      </c>
      <c r="M407" s="173">
        <v>628.04999999999995</v>
      </c>
      <c r="N407" s="173">
        <v>662.45</v>
      </c>
      <c r="O407" s="173">
        <v>701.98</v>
      </c>
      <c r="P407" s="173">
        <v>763.87</v>
      </c>
      <c r="Q407" s="173">
        <v>814.85</v>
      </c>
      <c r="R407" s="173">
        <v>900.34</v>
      </c>
      <c r="S407" s="173">
        <v>925.17</v>
      </c>
      <c r="T407" s="173">
        <v>969.96</v>
      </c>
      <c r="U407" s="13">
        <v>1012.61</v>
      </c>
      <c r="V407" s="13">
        <v>1063.77</v>
      </c>
      <c r="W407" s="13">
        <v>1113.52</v>
      </c>
      <c r="X407" s="13">
        <v>1163.3499999999999</v>
      </c>
      <c r="Y407" s="13">
        <v>1190.03</v>
      </c>
      <c r="Z407" s="13">
        <v>1189.6199999999999</v>
      </c>
      <c r="AA407" s="13">
        <v>1189.93</v>
      </c>
      <c r="AB407" s="13">
        <v>1189.6099999999999</v>
      </c>
      <c r="AC407" s="13">
        <v>1189.48</v>
      </c>
      <c r="AD407" s="13">
        <v>1189.74</v>
      </c>
      <c r="AE407" s="175">
        <v>1224.98</v>
      </c>
      <c r="AF407" s="175">
        <v>1285.68</v>
      </c>
      <c r="AG407" s="175">
        <v>1337.21</v>
      </c>
      <c r="AH407" s="175">
        <v>1375.79</v>
      </c>
      <c r="AI407" s="175">
        <v>1430.17</v>
      </c>
      <c r="AJ407" s="175">
        <v>1479.5</v>
      </c>
    </row>
    <row r="408" spans="1:36" x14ac:dyDescent="0.2">
      <c r="A408" s="199" t="s">
        <v>1724</v>
      </c>
      <c r="B408" s="11" t="s">
        <v>616</v>
      </c>
      <c r="C408" s="11"/>
      <c r="D408" s="3" t="s">
        <v>617</v>
      </c>
      <c r="E408" s="38" t="s">
        <v>1088</v>
      </c>
      <c r="F408" s="3" t="s">
        <v>1077</v>
      </c>
      <c r="G408" s="3"/>
      <c r="H408" s="1">
        <v>463.5</v>
      </c>
      <c r="I408" s="1">
        <v>488.25</v>
      </c>
      <c r="J408" s="1">
        <v>462.38</v>
      </c>
      <c r="K408" s="1">
        <v>485.94</v>
      </c>
      <c r="L408" s="173">
        <v>506.04</v>
      </c>
      <c r="M408" s="173">
        <v>553.82000000000005</v>
      </c>
      <c r="N408" s="173">
        <v>594.49</v>
      </c>
      <c r="O408" s="173">
        <v>635.6</v>
      </c>
      <c r="P408" s="173">
        <v>679.43</v>
      </c>
      <c r="Q408" s="173">
        <v>767.08</v>
      </c>
      <c r="R408" s="173">
        <v>858.36</v>
      </c>
      <c r="S408" s="173">
        <v>907.29</v>
      </c>
      <c r="T408" s="173">
        <v>939.05</v>
      </c>
      <c r="U408" s="13">
        <v>986</v>
      </c>
      <c r="V408" s="13">
        <v>963.39</v>
      </c>
      <c r="W408" s="13">
        <v>999.9</v>
      </c>
      <c r="X408" s="13">
        <v>1027.3</v>
      </c>
      <c r="Y408" s="13">
        <v>1027.3</v>
      </c>
      <c r="Z408" s="13">
        <v>1027.3</v>
      </c>
      <c r="AA408" s="13">
        <v>1027.3</v>
      </c>
      <c r="AB408" s="13">
        <v>1027.3</v>
      </c>
      <c r="AC408" s="13">
        <v>1027.3</v>
      </c>
      <c r="AD408" s="13">
        <v>1027.3</v>
      </c>
      <c r="AE408" s="175">
        <v>1081.6400000000001</v>
      </c>
      <c r="AF408" s="175">
        <v>1124.79</v>
      </c>
      <c r="AG408" s="175">
        <v>1192.1600000000001</v>
      </c>
      <c r="AH408" s="175">
        <v>1239.73</v>
      </c>
      <c r="AI408" s="175">
        <v>1289.2</v>
      </c>
      <c r="AJ408" s="175">
        <v>1353.53</v>
      </c>
    </row>
    <row r="409" spans="1:36" x14ac:dyDescent="0.2">
      <c r="A409" s="38" t="s">
        <v>1555</v>
      </c>
      <c r="B409" s="126" t="s">
        <v>1265</v>
      </c>
      <c r="C409" s="126"/>
      <c r="D409" s="123" t="s">
        <v>1264</v>
      </c>
      <c r="E409" s="38" t="s">
        <v>1088</v>
      </c>
      <c r="F409" s="123" t="s">
        <v>1076</v>
      </c>
      <c r="G409" s="3"/>
      <c r="H409" s="1" t="s">
        <v>886</v>
      </c>
      <c r="I409" s="1" t="s">
        <v>886</v>
      </c>
      <c r="J409" s="1" t="s">
        <v>886</v>
      </c>
      <c r="K409" s="1" t="s">
        <v>886</v>
      </c>
      <c r="L409" s="173" t="s">
        <v>886</v>
      </c>
      <c r="M409" s="173" t="s">
        <v>886</v>
      </c>
      <c r="N409" s="173" t="s">
        <v>886</v>
      </c>
      <c r="O409" s="173" t="s">
        <v>886</v>
      </c>
      <c r="P409" s="173" t="s">
        <v>886</v>
      </c>
      <c r="Q409" s="173" t="s">
        <v>886</v>
      </c>
      <c r="R409" s="173" t="s">
        <v>886</v>
      </c>
      <c r="S409" s="173" t="s">
        <v>886</v>
      </c>
      <c r="T409" s="173" t="s">
        <v>886</v>
      </c>
      <c r="U409" s="13" t="s">
        <v>886</v>
      </c>
      <c r="V409" s="13" t="s">
        <v>886</v>
      </c>
      <c r="W409" s="13" t="s">
        <v>886</v>
      </c>
      <c r="X409" s="13" t="s">
        <v>886</v>
      </c>
      <c r="Y409" s="13" t="s">
        <v>886</v>
      </c>
      <c r="Z409" s="13" t="s">
        <v>886</v>
      </c>
      <c r="AA409" s="13" t="s">
        <v>886</v>
      </c>
      <c r="AB409" s="13" t="s">
        <v>886</v>
      </c>
      <c r="AC409" s="13" t="s">
        <v>886</v>
      </c>
      <c r="AD409" s="13" t="s">
        <v>886</v>
      </c>
      <c r="AE409" s="175" t="s">
        <v>886</v>
      </c>
      <c r="AF409" s="175" t="s">
        <v>886</v>
      </c>
      <c r="AG409" s="175" t="s">
        <v>886</v>
      </c>
      <c r="AH409" s="175">
        <v>197.05</v>
      </c>
      <c r="AI409" s="175">
        <v>208.49</v>
      </c>
      <c r="AJ409" s="175">
        <v>214.98</v>
      </c>
    </row>
    <row r="410" spans="1:36" x14ac:dyDescent="0.2">
      <c r="A410" s="38" t="s">
        <v>1690</v>
      </c>
      <c r="B410" s="11" t="s">
        <v>618</v>
      </c>
      <c r="C410" s="11"/>
      <c r="D410" s="3" t="s">
        <v>619</v>
      </c>
      <c r="E410" s="38" t="s">
        <v>1089</v>
      </c>
      <c r="F410" s="3" t="s">
        <v>1076</v>
      </c>
      <c r="G410" s="3"/>
      <c r="H410" s="1">
        <v>108</v>
      </c>
      <c r="I410" s="1">
        <v>115.88</v>
      </c>
      <c r="J410" s="1">
        <v>106.88</v>
      </c>
      <c r="K410" s="1">
        <v>122.52</v>
      </c>
      <c r="L410" s="173">
        <v>127.54</v>
      </c>
      <c r="M410" s="173">
        <v>147.94999999999999</v>
      </c>
      <c r="N410" s="173">
        <v>156.54</v>
      </c>
      <c r="O410" s="173">
        <v>169.24</v>
      </c>
      <c r="P410" s="173">
        <v>177.89</v>
      </c>
      <c r="Q410" s="173">
        <v>186.42</v>
      </c>
      <c r="R410" s="173">
        <v>196.86</v>
      </c>
      <c r="S410" s="173">
        <v>212.8</v>
      </c>
      <c r="T410" s="173">
        <v>225.79</v>
      </c>
      <c r="U410" s="13">
        <v>237.32</v>
      </c>
      <c r="V410" s="13">
        <v>245.31</v>
      </c>
      <c r="W410" s="13">
        <v>255.92</v>
      </c>
      <c r="X410" s="13" t="s">
        <v>886</v>
      </c>
      <c r="Y410" s="13" t="s">
        <v>886</v>
      </c>
      <c r="Z410" s="13" t="s">
        <v>886</v>
      </c>
      <c r="AA410" s="13" t="s">
        <v>886</v>
      </c>
      <c r="AB410" s="13" t="s">
        <v>886</v>
      </c>
      <c r="AC410" s="13" t="s">
        <v>886</v>
      </c>
      <c r="AD410" s="13" t="s">
        <v>886</v>
      </c>
      <c r="AE410" s="13" t="s">
        <v>886</v>
      </c>
      <c r="AF410" s="175" t="s">
        <v>886</v>
      </c>
      <c r="AG410" s="175" t="s">
        <v>886</v>
      </c>
      <c r="AH410" s="175" t="s">
        <v>886</v>
      </c>
      <c r="AI410" s="175" t="s">
        <v>886</v>
      </c>
      <c r="AJ410" s="175" t="s">
        <v>886</v>
      </c>
    </row>
    <row r="411" spans="1:36" x14ac:dyDescent="0.2">
      <c r="A411" s="38" t="s">
        <v>1751</v>
      </c>
      <c r="B411" s="11" t="s">
        <v>620</v>
      </c>
      <c r="C411" s="11"/>
      <c r="D411" s="3" t="s">
        <v>621</v>
      </c>
      <c r="E411" s="38" t="s">
        <v>1089</v>
      </c>
      <c r="F411" s="3" t="s">
        <v>1076</v>
      </c>
      <c r="G411" s="3"/>
      <c r="H411" s="1">
        <v>72</v>
      </c>
      <c r="I411" s="1">
        <v>57.38</v>
      </c>
      <c r="J411" s="1">
        <v>46.13</v>
      </c>
      <c r="K411" s="1">
        <v>48.83</v>
      </c>
      <c r="L411" s="173">
        <v>53.25</v>
      </c>
      <c r="M411" s="173">
        <v>95.8</v>
      </c>
      <c r="N411" s="173">
        <v>99.87</v>
      </c>
      <c r="O411" s="173">
        <v>106.48</v>
      </c>
      <c r="P411" s="173">
        <v>113.79</v>
      </c>
      <c r="Q411" s="173">
        <v>126.61</v>
      </c>
      <c r="R411" s="173">
        <v>131.37</v>
      </c>
      <c r="S411" s="173">
        <v>145.01</v>
      </c>
      <c r="T411" s="173">
        <v>151.59</v>
      </c>
      <c r="U411" s="13">
        <v>159.56</v>
      </c>
      <c r="V411" s="13">
        <v>174.58</v>
      </c>
      <c r="W411" s="13">
        <v>183.04</v>
      </c>
      <c r="X411" s="13">
        <v>189.8</v>
      </c>
      <c r="Y411" s="13">
        <v>194.92</v>
      </c>
      <c r="Z411" s="13">
        <v>198.03</v>
      </c>
      <c r="AA411" s="13">
        <v>197.97</v>
      </c>
      <c r="AB411" s="13">
        <v>199.89</v>
      </c>
      <c r="AC411" s="13">
        <v>203.12</v>
      </c>
      <c r="AD411" s="13">
        <v>203.05</v>
      </c>
      <c r="AE411" s="175">
        <v>211.13</v>
      </c>
      <c r="AF411" s="175">
        <v>222.04</v>
      </c>
      <c r="AG411" s="175">
        <v>233.3</v>
      </c>
      <c r="AH411" s="175">
        <v>243.38</v>
      </c>
      <c r="AI411" s="175" t="s">
        <v>886</v>
      </c>
      <c r="AJ411" s="175" t="s">
        <v>886</v>
      </c>
    </row>
    <row r="412" spans="1:36" x14ac:dyDescent="0.2">
      <c r="A412" s="38" t="s">
        <v>1556</v>
      </c>
      <c r="B412" s="11" t="s">
        <v>622</v>
      </c>
      <c r="C412" s="11"/>
      <c r="D412" s="3" t="s">
        <v>623</v>
      </c>
      <c r="E412" s="38" t="s">
        <v>1088</v>
      </c>
      <c r="F412" s="3" t="s">
        <v>1076</v>
      </c>
      <c r="G412" s="3"/>
      <c r="H412" s="1">
        <v>4.5</v>
      </c>
      <c r="I412" s="1">
        <v>6.75</v>
      </c>
      <c r="J412" s="1">
        <v>7.88</v>
      </c>
      <c r="K412" s="1">
        <v>24.99</v>
      </c>
      <c r="L412" s="173">
        <v>27.01</v>
      </c>
      <c r="M412" s="173">
        <v>29.41</v>
      </c>
      <c r="N412" s="173">
        <v>81.05</v>
      </c>
      <c r="O412" s="173">
        <v>82.46</v>
      </c>
      <c r="P412" s="173">
        <v>83.18</v>
      </c>
      <c r="Q412" s="173">
        <v>106.3</v>
      </c>
      <c r="R412" s="173">
        <v>109.6</v>
      </c>
      <c r="S412" s="173">
        <v>110.74</v>
      </c>
      <c r="T412" s="173">
        <v>138.91</v>
      </c>
      <c r="U412" s="13">
        <v>147.94999999999999</v>
      </c>
      <c r="V412" s="13">
        <v>158.57</v>
      </c>
      <c r="W412" s="13">
        <v>166.89</v>
      </c>
      <c r="X412" s="13">
        <v>172.75</v>
      </c>
      <c r="Y412" s="13">
        <v>177.27</v>
      </c>
      <c r="Z412" s="13">
        <v>180.88</v>
      </c>
      <c r="AA412" s="13">
        <v>181.9</v>
      </c>
      <c r="AB412" s="13">
        <v>194.01</v>
      </c>
      <c r="AC412" s="13">
        <v>198.5</v>
      </c>
      <c r="AD412" s="13">
        <v>201.61</v>
      </c>
      <c r="AE412" s="175">
        <v>209.56</v>
      </c>
      <c r="AF412" s="175">
        <v>218.93</v>
      </c>
      <c r="AG412" s="175">
        <v>228.2</v>
      </c>
      <c r="AH412" s="175">
        <v>235.09</v>
      </c>
      <c r="AI412" s="175">
        <v>242.78</v>
      </c>
      <c r="AJ412" s="175">
        <v>250.15</v>
      </c>
    </row>
    <row r="413" spans="1:36" x14ac:dyDescent="0.2">
      <c r="A413" s="38" t="s">
        <v>1557</v>
      </c>
      <c r="B413" s="11" t="s">
        <v>624</v>
      </c>
      <c r="C413" s="11"/>
      <c r="D413" s="3" t="s">
        <v>625</v>
      </c>
      <c r="E413" s="38" t="s">
        <v>1088</v>
      </c>
      <c r="F413" s="3" t="s">
        <v>1076</v>
      </c>
      <c r="G413" s="3"/>
      <c r="H413" s="1">
        <v>67.5</v>
      </c>
      <c r="I413" s="1">
        <v>67.5</v>
      </c>
      <c r="J413" s="1">
        <v>72</v>
      </c>
      <c r="K413" s="1">
        <v>84.24</v>
      </c>
      <c r="L413" s="173">
        <v>91.15</v>
      </c>
      <c r="M413" s="173">
        <v>96.66</v>
      </c>
      <c r="N413" s="173">
        <v>100.8</v>
      </c>
      <c r="O413" s="173">
        <v>110.95</v>
      </c>
      <c r="P413" s="173">
        <v>119.67</v>
      </c>
      <c r="Q413" s="173">
        <v>124.76</v>
      </c>
      <c r="R413" s="173">
        <v>129.88</v>
      </c>
      <c r="S413" s="173">
        <v>136.13</v>
      </c>
      <c r="T413" s="173">
        <v>142.66999999999999</v>
      </c>
      <c r="U413" s="13">
        <v>149.58000000000001</v>
      </c>
      <c r="V413" s="13">
        <v>154.63999999999999</v>
      </c>
      <c r="W413" s="13">
        <v>160.28</v>
      </c>
      <c r="X413" s="13">
        <v>164.65</v>
      </c>
      <c r="Y413" s="13">
        <v>167.35</v>
      </c>
      <c r="Z413" s="13">
        <v>168.08</v>
      </c>
      <c r="AA413" s="13">
        <v>168.08</v>
      </c>
      <c r="AB413" s="13">
        <v>170.8</v>
      </c>
      <c r="AC413" s="13">
        <v>170.65</v>
      </c>
      <c r="AD413" s="13">
        <v>172.07</v>
      </c>
      <c r="AE413" s="175">
        <v>175.1</v>
      </c>
      <c r="AF413" s="175">
        <v>180.06</v>
      </c>
      <c r="AG413" s="175">
        <v>183</v>
      </c>
      <c r="AH413" s="175">
        <v>186.29</v>
      </c>
      <c r="AI413" s="175">
        <v>190.08</v>
      </c>
      <c r="AJ413" s="175">
        <v>194.35</v>
      </c>
    </row>
    <row r="414" spans="1:36" x14ac:dyDescent="0.2">
      <c r="A414" s="38" t="s">
        <v>1558</v>
      </c>
      <c r="B414" s="11" t="s">
        <v>626</v>
      </c>
      <c r="C414" s="11"/>
      <c r="D414" s="3" t="s">
        <v>627</v>
      </c>
      <c r="E414" s="38" t="s">
        <v>1088</v>
      </c>
      <c r="F414" s="3" t="s">
        <v>1082</v>
      </c>
      <c r="G414" s="3"/>
      <c r="H414" s="1" t="s">
        <v>886</v>
      </c>
      <c r="I414" s="1" t="s">
        <v>886</v>
      </c>
      <c r="J414" s="1" t="s">
        <v>886</v>
      </c>
      <c r="K414" s="1">
        <v>606.79</v>
      </c>
      <c r="L414" s="173">
        <v>637.59</v>
      </c>
      <c r="M414" s="173">
        <v>662.41</v>
      </c>
      <c r="N414" s="173">
        <v>720.95</v>
      </c>
      <c r="O414" s="173">
        <v>791.66</v>
      </c>
      <c r="P414" s="173">
        <v>833.28</v>
      </c>
      <c r="Q414" s="173">
        <v>935.73</v>
      </c>
      <c r="R414" s="173">
        <v>992.91</v>
      </c>
      <c r="S414" s="173">
        <v>1021.03</v>
      </c>
      <c r="T414" s="173">
        <v>1058.75</v>
      </c>
      <c r="U414" s="13">
        <v>1113.99</v>
      </c>
      <c r="V414" s="13">
        <v>1169.95</v>
      </c>
      <c r="W414" s="13">
        <v>1223.33</v>
      </c>
      <c r="X414" s="13">
        <v>1269.3399999999999</v>
      </c>
      <c r="Y414" s="13">
        <v>1299.7</v>
      </c>
      <c r="Z414" s="13">
        <v>1300.94</v>
      </c>
      <c r="AA414" s="13">
        <v>1303.4000000000001</v>
      </c>
      <c r="AB414" s="13">
        <v>1307.22</v>
      </c>
      <c r="AC414" s="13">
        <v>1308.18</v>
      </c>
      <c r="AD414" s="13">
        <v>1308.73</v>
      </c>
      <c r="AE414" s="175">
        <v>1365.31</v>
      </c>
      <c r="AF414" s="175">
        <v>1434.8</v>
      </c>
      <c r="AG414" s="175">
        <v>1517.62</v>
      </c>
      <c r="AH414" s="175">
        <v>1561.79</v>
      </c>
      <c r="AI414" s="175">
        <v>1626.47</v>
      </c>
      <c r="AJ414" s="175">
        <v>1704.77</v>
      </c>
    </row>
    <row r="415" spans="1:36" x14ac:dyDescent="0.2">
      <c r="A415" s="38" t="s">
        <v>1559</v>
      </c>
      <c r="B415" s="11" t="s">
        <v>628</v>
      </c>
      <c r="C415" s="11"/>
      <c r="D415" s="3" t="s">
        <v>629</v>
      </c>
      <c r="E415" s="38" t="s">
        <v>1088</v>
      </c>
      <c r="F415" s="3" t="s">
        <v>1076</v>
      </c>
      <c r="G415" s="3"/>
      <c r="H415" s="1">
        <v>42.75</v>
      </c>
      <c r="I415" s="1">
        <v>55.13</v>
      </c>
      <c r="J415" s="1">
        <v>76.5</v>
      </c>
      <c r="K415" s="1">
        <v>88.57</v>
      </c>
      <c r="L415" s="173">
        <v>96.13</v>
      </c>
      <c r="M415" s="173">
        <v>104.7</v>
      </c>
      <c r="N415" s="173">
        <v>107.54</v>
      </c>
      <c r="O415" s="173">
        <v>110.14</v>
      </c>
      <c r="P415" s="173">
        <v>113.86</v>
      </c>
      <c r="Q415" s="173">
        <v>120.64</v>
      </c>
      <c r="R415" s="173">
        <v>131.94</v>
      </c>
      <c r="S415" s="173">
        <v>137.78</v>
      </c>
      <c r="T415" s="173">
        <v>145.6</v>
      </c>
      <c r="U415" s="13">
        <v>152.87</v>
      </c>
      <c r="V415" s="13">
        <v>160.19</v>
      </c>
      <c r="W415" s="13">
        <v>167.52</v>
      </c>
      <c r="X415" s="13">
        <v>168.4</v>
      </c>
      <c r="Y415" s="13">
        <v>173.33</v>
      </c>
      <c r="Z415" s="13">
        <v>174.87</v>
      </c>
      <c r="AA415" s="13">
        <v>179.49</v>
      </c>
      <c r="AB415" s="13">
        <v>186.3</v>
      </c>
      <c r="AC415" s="13">
        <v>189.45</v>
      </c>
      <c r="AD415" s="13">
        <v>191.36</v>
      </c>
      <c r="AE415" s="175">
        <v>200.29</v>
      </c>
      <c r="AF415" s="175">
        <v>211.48</v>
      </c>
      <c r="AG415" s="175">
        <v>218.45</v>
      </c>
      <c r="AH415" s="175">
        <v>229.95</v>
      </c>
      <c r="AI415" s="175">
        <v>241.48</v>
      </c>
      <c r="AJ415" s="175">
        <v>252.71</v>
      </c>
    </row>
    <row r="416" spans="1:36" x14ac:dyDescent="0.2">
      <c r="A416" s="38" t="s">
        <v>886</v>
      </c>
      <c r="B416" s="5" t="s">
        <v>936</v>
      </c>
      <c r="C416" s="5"/>
      <c r="D416" s="3" t="s">
        <v>880</v>
      </c>
      <c r="E416" s="38" t="s">
        <v>1089</v>
      </c>
      <c r="F416" s="3" t="s">
        <v>1076</v>
      </c>
      <c r="G416" s="3"/>
      <c r="H416" s="1">
        <v>54</v>
      </c>
      <c r="I416" s="1">
        <v>59.63</v>
      </c>
      <c r="J416" s="1" t="s">
        <v>886</v>
      </c>
      <c r="K416" s="1" t="s">
        <v>886</v>
      </c>
      <c r="L416" s="173" t="s">
        <v>886</v>
      </c>
      <c r="M416" s="173" t="s">
        <v>886</v>
      </c>
      <c r="N416" s="173" t="s">
        <v>886</v>
      </c>
      <c r="O416" s="173" t="s">
        <v>886</v>
      </c>
      <c r="P416" s="173" t="s">
        <v>886</v>
      </c>
      <c r="Q416" s="173" t="s">
        <v>886</v>
      </c>
      <c r="R416" s="173" t="s">
        <v>886</v>
      </c>
      <c r="S416" s="173" t="s">
        <v>886</v>
      </c>
      <c r="T416" s="173" t="s">
        <v>886</v>
      </c>
      <c r="U416" s="13" t="s">
        <v>886</v>
      </c>
      <c r="V416" s="13" t="s">
        <v>886</v>
      </c>
      <c r="W416" s="13" t="s">
        <v>886</v>
      </c>
      <c r="X416" s="13" t="s">
        <v>886</v>
      </c>
      <c r="Y416" s="13" t="s">
        <v>886</v>
      </c>
      <c r="Z416" s="13" t="s">
        <v>886</v>
      </c>
      <c r="AA416" s="13" t="s">
        <v>886</v>
      </c>
      <c r="AB416" s="13" t="s">
        <v>886</v>
      </c>
      <c r="AC416" s="13" t="s">
        <v>886</v>
      </c>
      <c r="AD416" s="13" t="s">
        <v>886</v>
      </c>
      <c r="AE416" s="13" t="s">
        <v>886</v>
      </c>
      <c r="AF416" s="175" t="s">
        <v>886</v>
      </c>
      <c r="AG416" s="175" t="s">
        <v>886</v>
      </c>
      <c r="AH416" s="175" t="s">
        <v>886</v>
      </c>
      <c r="AI416" s="175" t="s">
        <v>886</v>
      </c>
      <c r="AJ416" s="175" t="s">
        <v>886</v>
      </c>
    </row>
    <row r="417" spans="1:36" x14ac:dyDescent="0.2">
      <c r="A417" s="38" t="s">
        <v>1560</v>
      </c>
      <c r="B417" s="11" t="s">
        <v>630</v>
      </c>
      <c r="C417" s="11"/>
      <c r="D417" s="3" t="s">
        <v>631</v>
      </c>
      <c r="E417" s="38" t="s">
        <v>1088</v>
      </c>
      <c r="F417" s="3" t="s">
        <v>1076</v>
      </c>
      <c r="G417" s="3"/>
      <c r="H417" s="1">
        <v>54</v>
      </c>
      <c r="I417" s="1">
        <v>74.25</v>
      </c>
      <c r="J417" s="1">
        <v>90</v>
      </c>
      <c r="K417" s="1">
        <v>100.22</v>
      </c>
      <c r="L417" s="173">
        <v>110.52</v>
      </c>
      <c r="M417" s="173">
        <v>109.99</v>
      </c>
      <c r="N417" s="173">
        <v>113.15</v>
      </c>
      <c r="O417" s="173">
        <v>112.66</v>
      </c>
      <c r="P417" s="173">
        <v>122.24</v>
      </c>
      <c r="Q417" s="173">
        <v>132.06</v>
      </c>
      <c r="R417" s="173">
        <v>139.94</v>
      </c>
      <c r="S417" s="173">
        <v>147.55000000000001</v>
      </c>
      <c r="T417" s="173">
        <v>154.36000000000001</v>
      </c>
      <c r="U417" s="13">
        <v>163.4</v>
      </c>
      <c r="V417" s="13">
        <v>168.87</v>
      </c>
      <c r="W417" s="13">
        <v>174.73</v>
      </c>
      <c r="X417" s="13">
        <v>179.63</v>
      </c>
      <c r="Y417" s="13">
        <v>184.38</v>
      </c>
      <c r="Z417" s="13">
        <v>185.07</v>
      </c>
      <c r="AA417" s="13">
        <v>185.79</v>
      </c>
      <c r="AB417" s="13">
        <v>186.2</v>
      </c>
      <c r="AC417" s="13">
        <v>186.74</v>
      </c>
      <c r="AD417" s="13">
        <v>187.24</v>
      </c>
      <c r="AE417" s="175">
        <v>193.43</v>
      </c>
      <c r="AF417" s="175">
        <v>198.94</v>
      </c>
      <c r="AG417" s="175">
        <v>206.66</v>
      </c>
      <c r="AH417" s="175">
        <v>212.88</v>
      </c>
      <c r="AI417" s="175">
        <v>219.05</v>
      </c>
      <c r="AJ417" s="175">
        <v>225.04</v>
      </c>
    </row>
    <row r="418" spans="1:36" x14ac:dyDescent="0.2">
      <c r="A418" s="38" t="s">
        <v>1561</v>
      </c>
      <c r="B418" s="11" t="s">
        <v>632</v>
      </c>
      <c r="C418" s="11"/>
      <c r="D418" s="3" t="s">
        <v>633</v>
      </c>
      <c r="E418" s="38" t="s">
        <v>1088</v>
      </c>
      <c r="F418" s="3" t="s">
        <v>1076</v>
      </c>
      <c r="G418" s="3"/>
      <c r="H418" s="1">
        <v>58.5</v>
      </c>
      <c r="I418" s="1">
        <v>64.13</v>
      </c>
      <c r="J418" s="1">
        <v>66.38</v>
      </c>
      <c r="K418" s="1">
        <v>68.83</v>
      </c>
      <c r="L418" s="173">
        <v>80.58</v>
      </c>
      <c r="M418" s="173">
        <v>85.2</v>
      </c>
      <c r="N418" s="173">
        <v>86.56</v>
      </c>
      <c r="O418" s="173">
        <v>88.38</v>
      </c>
      <c r="P418" s="173">
        <v>92.3</v>
      </c>
      <c r="Q418" s="173">
        <v>100.97</v>
      </c>
      <c r="R418" s="173">
        <v>118.42</v>
      </c>
      <c r="S418" s="173">
        <v>126.41</v>
      </c>
      <c r="T418" s="173">
        <v>132.36000000000001</v>
      </c>
      <c r="U418" s="13">
        <v>138.96</v>
      </c>
      <c r="V418" s="13">
        <v>146.47999999999999</v>
      </c>
      <c r="W418" s="13">
        <v>156.32</v>
      </c>
      <c r="X418" s="13">
        <v>161.08000000000001</v>
      </c>
      <c r="Y418" s="13">
        <v>163.86</v>
      </c>
      <c r="Z418" s="13">
        <v>163.52000000000001</v>
      </c>
      <c r="AA418" s="13">
        <v>164.34</v>
      </c>
      <c r="AB418" s="13">
        <v>170.26</v>
      </c>
      <c r="AC418" s="13">
        <v>171.07</v>
      </c>
      <c r="AD418" s="13">
        <v>171.69</v>
      </c>
      <c r="AE418" s="175">
        <v>177.09</v>
      </c>
      <c r="AF418" s="175">
        <v>182.81</v>
      </c>
      <c r="AG418" s="175">
        <v>188.82</v>
      </c>
      <c r="AH418" s="175">
        <v>195.07</v>
      </c>
      <c r="AI418" s="175">
        <v>201.91</v>
      </c>
      <c r="AJ418" s="175">
        <v>207.01</v>
      </c>
    </row>
    <row r="419" spans="1:36" x14ac:dyDescent="0.2">
      <c r="A419" s="38" t="s">
        <v>1562</v>
      </c>
      <c r="B419" s="11" t="s">
        <v>634</v>
      </c>
      <c r="C419" s="11"/>
      <c r="D419" s="3" t="s">
        <v>635</v>
      </c>
      <c r="E419" s="38" t="s">
        <v>1088</v>
      </c>
      <c r="F419" s="3" t="s">
        <v>1076</v>
      </c>
      <c r="G419" s="3"/>
      <c r="H419" s="1">
        <v>85.5</v>
      </c>
      <c r="I419" s="1">
        <v>77.63</v>
      </c>
      <c r="J419" s="1">
        <v>84.38</v>
      </c>
      <c r="K419" s="1">
        <v>98.36</v>
      </c>
      <c r="L419" s="173">
        <v>103.27</v>
      </c>
      <c r="M419" s="173">
        <v>110.71</v>
      </c>
      <c r="N419" s="173">
        <v>115.69</v>
      </c>
      <c r="O419" s="173">
        <v>120.89</v>
      </c>
      <c r="P419" s="173">
        <v>128.13999999999999</v>
      </c>
      <c r="Q419" s="173">
        <v>138.88999999999999</v>
      </c>
      <c r="R419" s="173">
        <v>152.61000000000001</v>
      </c>
      <c r="S419" s="173">
        <v>158.58000000000001</v>
      </c>
      <c r="T419" s="173">
        <v>165.98</v>
      </c>
      <c r="U419" s="13">
        <v>173.23</v>
      </c>
      <c r="V419" s="13">
        <v>179.95</v>
      </c>
      <c r="W419" s="13">
        <v>187.28</v>
      </c>
      <c r="X419" s="13">
        <v>194.17</v>
      </c>
      <c r="Y419" s="13">
        <v>199.36</v>
      </c>
      <c r="Z419" s="13">
        <v>201.41</v>
      </c>
      <c r="AA419" s="13">
        <v>204.15</v>
      </c>
      <c r="AB419" s="13">
        <v>205.39</v>
      </c>
      <c r="AC419" s="13">
        <v>206.25</v>
      </c>
      <c r="AD419" s="13">
        <v>207.44</v>
      </c>
      <c r="AE419" s="175">
        <v>213.87</v>
      </c>
      <c r="AF419" s="175">
        <v>220.47</v>
      </c>
      <c r="AG419" s="175">
        <v>226.25</v>
      </c>
      <c r="AH419" s="175">
        <v>232.83</v>
      </c>
      <c r="AI419" s="175">
        <v>238.59</v>
      </c>
      <c r="AJ419" s="175">
        <v>244.48</v>
      </c>
    </row>
    <row r="420" spans="1:36" x14ac:dyDescent="0.2">
      <c r="A420" s="38" t="s">
        <v>1563</v>
      </c>
      <c r="B420" s="11" t="s">
        <v>636</v>
      </c>
      <c r="C420" s="11"/>
      <c r="D420" s="3" t="s">
        <v>637</v>
      </c>
      <c r="E420" s="38" t="s">
        <v>1088</v>
      </c>
      <c r="F420" s="3" t="s">
        <v>1076</v>
      </c>
      <c r="G420" s="3"/>
      <c r="H420" s="1">
        <v>57.38</v>
      </c>
      <c r="I420" s="1">
        <v>58.5</v>
      </c>
      <c r="J420" s="1">
        <v>61.88</v>
      </c>
      <c r="K420" s="1">
        <v>76.58</v>
      </c>
      <c r="L420" s="173">
        <v>90.08</v>
      </c>
      <c r="M420" s="173">
        <v>103.08</v>
      </c>
      <c r="N420" s="173">
        <v>111.03</v>
      </c>
      <c r="O420" s="173">
        <v>117.77</v>
      </c>
      <c r="P420" s="173">
        <v>125.16</v>
      </c>
      <c r="Q420" s="173">
        <v>138.31</v>
      </c>
      <c r="R420" s="173">
        <v>142.24</v>
      </c>
      <c r="S420" s="173">
        <v>152.63999999999999</v>
      </c>
      <c r="T420" s="173">
        <v>160.12</v>
      </c>
      <c r="U420" s="13">
        <v>168.24</v>
      </c>
      <c r="V420" s="13">
        <v>175.73</v>
      </c>
      <c r="W420" s="13">
        <v>179.77</v>
      </c>
      <c r="X420" s="13">
        <v>189.53</v>
      </c>
      <c r="Y420" s="13">
        <v>191.72</v>
      </c>
      <c r="Z420" s="13">
        <v>192.05</v>
      </c>
      <c r="AA420" s="13">
        <v>192.79</v>
      </c>
      <c r="AB420" s="13">
        <v>194.99</v>
      </c>
      <c r="AC420" s="13">
        <v>196.4</v>
      </c>
      <c r="AD420" s="13">
        <v>197.52</v>
      </c>
      <c r="AE420" s="175">
        <v>203.31</v>
      </c>
      <c r="AF420" s="175">
        <v>210.67</v>
      </c>
      <c r="AG420" s="175">
        <v>220.77</v>
      </c>
      <c r="AH420" s="175">
        <v>228.42</v>
      </c>
      <c r="AI420" s="175">
        <v>237.82</v>
      </c>
      <c r="AJ420" s="175">
        <v>243.53</v>
      </c>
    </row>
    <row r="421" spans="1:36" x14ac:dyDescent="0.2">
      <c r="A421" s="38" t="s">
        <v>1564</v>
      </c>
      <c r="B421" s="11" t="s">
        <v>638</v>
      </c>
      <c r="C421" s="11"/>
      <c r="D421" s="3" t="s">
        <v>639</v>
      </c>
      <c r="E421" s="38" t="s">
        <v>1089</v>
      </c>
      <c r="F421" s="3" t="s">
        <v>1076</v>
      </c>
      <c r="G421" s="3"/>
      <c r="H421" s="1">
        <v>96.75</v>
      </c>
      <c r="I421" s="1">
        <v>74.25</v>
      </c>
      <c r="J421" s="1">
        <v>94.5</v>
      </c>
      <c r="K421" s="1">
        <v>110.09</v>
      </c>
      <c r="L421" s="173">
        <v>120.53</v>
      </c>
      <c r="M421" s="173">
        <v>129.77000000000001</v>
      </c>
      <c r="N421" s="173">
        <v>134.71</v>
      </c>
      <c r="O421" s="173">
        <v>138.25</v>
      </c>
      <c r="P421" s="173">
        <v>142.69999999999999</v>
      </c>
      <c r="Q421" s="173">
        <v>147.01</v>
      </c>
      <c r="R421" s="173">
        <v>158.4</v>
      </c>
      <c r="S421" s="173">
        <v>170.95</v>
      </c>
      <c r="T421" s="173">
        <v>179.02</v>
      </c>
      <c r="U421" s="13">
        <v>188.49</v>
      </c>
      <c r="V421" s="13">
        <v>199.34</v>
      </c>
      <c r="W421" s="13">
        <v>210.35</v>
      </c>
      <c r="X421" s="13">
        <v>219.77</v>
      </c>
      <c r="Y421" s="13">
        <v>226.96</v>
      </c>
      <c r="Z421" s="13">
        <v>227.73</v>
      </c>
      <c r="AA421" s="13">
        <v>231.36</v>
      </c>
      <c r="AB421" s="13">
        <v>238.67</v>
      </c>
      <c r="AC421" s="13">
        <v>239.86</v>
      </c>
      <c r="AD421" s="13">
        <v>241.36</v>
      </c>
      <c r="AE421" s="175">
        <v>247.84</v>
      </c>
      <c r="AF421" s="175">
        <v>255.79</v>
      </c>
      <c r="AG421" s="175">
        <v>265.54000000000002</v>
      </c>
      <c r="AH421" s="175">
        <v>276.83999999999997</v>
      </c>
      <c r="AI421" s="175">
        <v>286.77</v>
      </c>
      <c r="AJ421" s="175" t="s">
        <v>886</v>
      </c>
    </row>
    <row r="422" spans="1:36" x14ac:dyDescent="0.2">
      <c r="A422" s="38" t="s">
        <v>1565</v>
      </c>
      <c r="B422" s="11" t="s">
        <v>640</v>
      </c>
      <c r="C422" s="11"/>
      <c r="D422" s="3" t="s">
        <v>641</v>
      </c>
      <c r="E422" s="38" t="s">
        <v>1088</v>
      </c>
      <c r="F422" s="3" t="s">
        <v>1076</v>
      </c>
      <c r="G422" s="3"/>
      <c r="H422" s="1">
        <v>103.5</v>
      </c>
      <c r="I422" s="1">
        <v>75.38</v>
      </c>
      <c r="J422" s="1">
        <v>77.63</v>
      </c>
      <c r="K422" s="1">
        <v>92.73</v>
      </c>
      <c r="L422" s="173">
        <v>105.22</v>
      </c>
      <c r="M422" s="173">
        <v>116.68</v>
      </c>
      <c r="N422" s="173">
        <v>128.66</v>
      </c>
      <c r="O422" s="173">
        <v>134.59</v>
      </c>
      <c r="P422" s="173">
        <v>140.49</v>
      </c>
      <c r="Q422" s="173">
        <v>150.37</v>
      </c>
      <c r="R422" s="173">
        <v>160.43</v>
      </c>
      <c r="S422" s="173">
        <v>167.21</v>
      </c>
      <c r="T422" s="173">
        <v>172.38</v>
      </c>
      <c r="U422" s="13">
        <v>174.34</v>
      </c>
      <c r="V422" s="13">
        <v>176.14</v>
      </c>
      <c r="W422" s="13">
        <v>183.39</v>
      </c>
      <c r="X422" s="13">
        <v>189.36</v>
      </c>
      <c r="Y422" s="13">
        <v>191.39</v>
      </c>
      <c r="Z422" s="13">
        <v>191.97</v>
      </c>
      <c r="AA422" s="13">
        <v>191.43</v>
      </c>
      <c r="AB422" s="13">
        <v>191.23</v>
      </c>
      <c r="AC422" s="13">
        <v>189.84</v>
      </c>
      <c r="AD422" s="13">
        <v>188.47</v>
      </c>
      <c r="AE422" s="175">
        <v>191.53</v>
      </c>
      <c r="AF422" s="175">
        <v>195.16</v>
      </c>
      <c r="AG422" s="175">
        <v>202.86</v>
      </c>
      <c r="AH422" s="175">
        <v>211.82</v>
      </c>
      <c r="AI422" s="175">
        <v>221.73</v>
      </c>
      <c r="AJ422" s="175">
        <v>230.6</v>
      </c>
    </row>
    <row r="423" spans="1:36" x14ac:dyDescent="0.2">
      <c r="A423" s="38" t="s">
        <v>1566</v>
      </c>
      <c r="B423" s="11" t="s">
        <v>642</v>
      </c>
      <c r="C423" s="11"/>
      <c r="D423" s="3" t="s">
        <v>643</v>
      </c>
      <c r="E423" s="38" t="s">
        <v>1088</v>
      </c>
      <c r="F423" s="3" t="s">
        <v>1076</v>
      </c>
      <c r="G423" s="3"/>
      <c r="H423" s="1">
        <v>73.13</v>
      </c>
      <c r="I423" s="1">
        <v>77.63</v>
      </c>
      <c r="J423" s="1">
        <v>70.88</v>
      </c>
      <c r="K423" s="1">
        <v>86.79</v>
      </c>
      <c r="L423" s="173">
        <v>88.94</v>
      </c>
      <c r="M423" s="173">
        <v>96.82</v>
      </c>
      <c r="N423" s="173">
        <v>101.18</v>
      </c>
      <c r="O423" s="173">
        <v>105.73</v>
      </c>
      <c r="P423" s="173">
        <v>111.76</v>
      </c>
      <c r="Q423" s="173">
        <v>135.31</v>
      </c>
      <c r="R423" s="173">
        <v>160.51</v>
      </c>
      <c r="S423" s="173">
        <v>174.95</v>
      </c>
      <c r="T423" s="173">
        <v>183.68</v>
      </c>
      <c r="U423" s="13">
        <v>190.61</v>
      </c>
      <c r="V423" s="13">
        <v>196.36</v>
      </c>
      <c r="W423" s="13">
        <v>203.8</v>
      </c>
      <c r="X423" s="13">
        <v>209.71</v>
      </c>
      <c r="Y423" s="13">
        <v>209.72</v>
      </c>
      <c r="Z423" s="13">
        <v>209.76</v>
      </c>
      <c r="AA423" s="13">
        <v>214.73</v>
      </c>
      <c r="AB423" s="13">
        <v>215.28</v>
      </c>
      <c r="AC423" s="13">
        <v>215.93</v>
      </c>
      <c r="AD423" s="13">
        <v>215.8</v>
      </c>
      <c r="AE423" s="175">
        <v>217.58</v>
      </c>
      <c r="AF423" s="175">
        <v>219.65</v>
      </c>
      <c r="AG423" s="175">
        <v>224.88</v>
      </c>
      <c r="AH423" s="175">
        <v>229.98</v>
      </c>
      <c r="AI423" s="175">
        <v>235.22</v>
      </c>
      <c r="AJ423" s="175">
        <v>236.43</v>
      </c>
    </row>
    <row r="424" spans="1:36" x14ac:dyDescent="0.2">
      <c r="A424" s="38" t="s">
        <v>1691</v>
      </c>
      <c r="B424" s="11" t="s">
        <v>644</v>
      </c>
      <c r="C424" s="11"/>
      <c r="D424" s="3" t="s">
        <v>645</v>
      </c>
      <c r="E424" s="38" t="s">
        <v>1089</v>
      </c>
      <c r="F424" s="3" t="s">
        <v>1076</v>
      </c>
      <c r="G424" s="3"/>
      <c r="H424" s="1">
        <v>72</v>
      </c>
      <c r="I424" s="1">
        <v>70.88</v>
      </c>
      <c r="J424" s="1">
        <v>75.38</v>
      </c>
      <c r="K424" s="1">
        <v>105.97</v>
      </c>
      <c r="L424" s="173">
        <v>107.22</v>
      </c>
      <c r="M424" s="173">
        <v>123.46</v>
      </c>
      <c r="N424" s="173">
        <v>132.66</v>
      </c>
      <c r="O424" s="173">
        <v>135.63999999999999</v>
      </c>
      <c r="P424" s="173">
        <v>152.29</v>
      </c>
      <c r="Q424" s="173">
        <v>181.68</v>
      </c>
      <c r="R424" s="173">
        <v>197.83</v>
      </c>
      <c r="S424" s="173">
        <v>212.37</v>
      </c>
      <c r="T424" s="173">
        <v>220.76</v>
      </c>
      <c r="U424" s="13">
        <v>224.42</v>
      </c>
      <c r="V424" s="13">
        <v>233.99</v>
      </c>
      <c r="W424" s="13">
        <v>242.93</v>
      </c>
      <c r="X424" s="13" t="s">
        <v>886</v>
      </c>
      <c r="Y424" s="13" t="s">
        <v>886</v>
      </c>
      <c r="Z424" s="13" t="s">
        <v>886</v>
      </c>
      <c r="AA424" s="13" t="s">
        <v>886</v>
      </c>
      <c r="AB424" s="13" t="s">
        <v>886</v>
      </c>
      <c r="AC424" s="13" t="s">
        <v>886</v>
      </c>
      <c r="AD424" s="13" t="s">
        <v>886</v>
      </c>
      <c r="AE424" s="13" t="s">
        <v>886</v>
      </c>
      <c r="AF424" s="175" t="s">
        <v>886</v>
      </c>
      <c r="AG424" s="175" t="s">
        <v>886</v>
      </c>
      <c r="AH424" s="175" t="s">
        <v>886</v>
      </c>
      <c r="AI424" s="175" t="s">
        <v>886</v>
      </c>
      <c r="AJ424" s="175" t="s">
        <v>886</v>
      </c>
    </row>
    <row r="425" spans="1:36" x14ac:dyDescent="0.2">
      <c r="A425" s="38" t="s">
        <v>1567</v>
      </c>
      <c r="B425" s="11" t="s">
        <v>646</v>
      </c>
      <c r="C425" s="11"/>
      <c r="D425" s="3" t="s">
        <v>647</v>
      </c>
      <c r="E425" s="38" t="s">
        <v>1088</v>
      </c>
      <c r="F425" s="3" t="s">
        <v>1076</v>
      </c>
      <c r="G425" s="3"/>
      <c r="H425" s="1">
        <v>95.63</v>
      </c>
      <c r="I425" s="1">
        <v>100.13</v>
      </c>
      <c r="J425" s="1">
        <v>112.5</v>
      </c>
      <c r="K425" s="1">
        <v>108.85</v>
      </c>
      <c r="L425" s="173">
        <v>111.85</v>
      </c>
      <c r="M425" s="173">
        <v>121.4</v>
      </c>
      <c r="N425" s="173">
        <v>126.29</v>
      </c>
      <c r="O425" s="173">
        <v>133.43</v>
      </c>
      <c r="P425" s="173">
        <v>138.99</v>
      </c>
      <c r="Q425" s="173">
        <v>144.25</v>
      </c>
      <c r="R425" s="173">
        <v>156.72</v>
      </c>
      <c r="S425" s="173">
        <v>167.87</v>
      </c>
      <c r="T425" s="173">
        <v>173.65</v>
      </c>
      <c r="U425" s="13">
        <v>180.91</v>
      </c>
      <c r="V425" s="13">
        <v>187.25</v>
      </c>
      <c r="W425" s="13">
        <v>196.83</v>
      </c>
      <c r="X425" s="13">
        <v>205.37</v>
      </c>
      <c r="Y425" s="13">
        <v>211.05</v>
      </c>
      <c r="Z425" s="13">
        <v>214.03</v>
      </c>
      <c r="AA425" s="13">
        <v>216.64</v>
      </c>
      <c r="AB425" s="13">
        <v>219.92</v>
      </c>
      <c r="AC425" s="13">
        <v>222.63</v>
      </c>
      <c r="AD425" s="13">
        <v>221.09</v>
      </c>
      <c r="AE425" s="175">
        <v>230.08</v>
      </c>
      <c r="AF425" s="175">
        <v>242.20999999999998</v>
      </c>
      <c r="AG425" s="175">
        <v>249.63</v>
      </c>
      <c r="AH425" s="175">
        <v>258.16000000000003</v>
      </c>
      <c r="AI425" s="175">
        <v>269.2</v>
      </c>
      <c r="AJ425" s="175">
        <v>277.27</v>
      </c>
    </row>
    <row r="426" spans="1:36" x14ac:dyDescent="0.2">
      <c r="A426" s="38" t="s">
        <v>1568</v>
      </c>
      <c r="B426" s="11" t="s">
        <v>648</v>
      </c>
      <c r="C426" s="11"/>
      <c r="D426" s="3" t="s">
        <v>649</v>
      </c>
      <c r="E426" s="38" t="s">
        <v>1088</v>
      </c>
      <c r="F426" s="3" t="s">
        <v>1076</v>
      </c>
      <c r="G426" s="3"/>
      <c r="H426" s="1">
        <v>51.75</v>
      </c>
      <c r="I426" s="1">
        <v>28.13</v>
      </c>
      <c r="J426" s="1">
        <v>28.13</v>
      </c>
      <c r="K426" s="1">
        <v>28.81</v>
      </c>
      <c r="L426" s="173">
        <v>29.97</v>
      </c>
      <c r="M426" s="173">
        <v>30.39</v>
      </c>
      <c r="N426" s="173">
        <v>33.020000000000003</v>
      </c>
      <c r="O426" s="173">
        <v>35.25</v>
      </c>
      <c r="P426" s="173">
        <v>64.31</v>
      </c>
      <c r="Q426" s="173">
        <v>99.83</v>
      </c>
      <c r="R426" s="173">
        <v>114.31</v>
      </c>
      <c r="S426" s="173">
        <v>120.25</v>
      </c>
      <c r="T426" s="173">
        <v>124.48</v>
      </c>
      <c r="U426" s="13">
        <v>128.25</v>
      </c>
      <c r="V426" s="13">
        <v>133.01</v>
      </c>
      <c r="W426" s="13">
        <v>137.16999999999999</v>
      </c>
      <c r="X426" s="13">
        <v>140.44</v>
      </c>
      <c r="Y426" s="13">
        <v>143.94999999999999</v>
      </c>
      <c r="Z426" s="13">
        <v>144.28</v>
      </c>
      <c r="AA426" s="13">
        <v>144.86000000000001</v>
      </c>
      <c r="AB426" s="13">
        <v>144.91999999999999</v>
      </c>
      <c r="AC426" s="13">
        <v>143.72999999999999</v>
      </c>
      <c r="AD426" s="13">
        <v>145.38</v>
      </c>
      <c r="AE426" s="175">
        <v>152.26</v>
      </c>
      <c r="AF426" s="175">
        <v>157.80000000000001</v>
      </c>
      <c r="AG426" s="175">
        <v>164.04</v>
      </c>
      <c r="AH426" s="175">
        <v>171.59</v>
      </c>
      <c r="AI426" s="175">
        <v>180.82</v>
      </c>
      <c r="AJ426" s="175">
        <v>185.86</v>
      </c>
    </row>
    <row r="427" spans="1:36" x14ac:dyDescent="0.2">
      <c r="A427" s="38" t="s">
        <v>1569</v>
      </c>
      <c r="B427" s="11" t="s">
        <v>650</v>
      </c>
      <c r="C427" s="11"/>
      <c r="D427" s="3" t="s">
        <v>651</v>
      </c>
      <c r="E427" s="38" t="s">
        <v>1088</v>
      </c>
      <c r="F427" s="3" t="s">
        <v>1081</v>
      </c>
      <c r="G427" s="3"/>
      <c r="H427" s="1">
        <v>595.13</v>
      </c>
      <c r="I427" s="1">
        <v>554.63</v>
      </c>
      <c r="J427" s="1">
        <v>579.38</v>
      </c>
      <c r="K427" s="1">
        <v>640.41</v>
      </c>
      <c r="L427" s="173">
        <v>684.91</v>
      </c>
      <c r="M427" s="173">
        <v>761.06</v>
      </c>
      <c r="N427" s="173">
        <v>794.68</v>
      </c>
      <c r="O427" s="173">
        <v>830.91</v>
      </c>
      <c r="P427" s="173">
        <v>866.15</v>
      </c>
      <c r="Q427" s="173">
        <v>936.64</v>
      </c>
      <c r="R427" s="173">
        <v>1005.05</v>
      </c>
      <c r="S427" s="173">
        <v>1054.79</v>
      </c>
      <c r="T427" s="173">
        <v>1106.4100000000001</v>
      </c>
      <c r="U427" s="13">
        <v>1148.0999999999999</v>
      </c>
      <c r="V427" s="13">
        <v>1186.01</v>
      </c>
      <c r="W427" s="13">
        <v>1221</v>
      </c>
      <c r="X427" s="13">
        <v>1256.3900000000001</v>
      </c>
      <c r="Y427" s="13">
        <v>1291.53</v>
      </c>
      <c r="Z427" s="13">
        <v>1291.53</v>
      </c>
      <c r="AA427" s="13">
        <v>1291.53</v>
      </c>
      <c r="AB427" s="13">
        <v>1291.53</v>
      </c>
      <c r="AC427" s="13">
        <v>1291.53</v>
      </c>
      <c r="AD427" s="13">
        <v>1316.71</v>
      </c>
      <c r="AE427" s="175">
        <v>1368.72</v>
      </c>
      <c r="AF427" s="175">
        <v>1436.47</v>
      </c>
      <c r="AG427" s="175">
        <v>1507.58</v>
      </c>
      <c r="AH427" s="175">
        <v>1567.13</v>
      </c>
      <c r="AI427" s="175">
        <v>1629.03</v>
      </c>
      <c r="AJ427" s="175">
        <v>1693.38</v>
      </c>
    </row>
    <row r="428" spans="1:36" x14ac:dyDescent="0.2">
      <c r="A428" s="38" t="s">
        <v>886</v>
      </c>
      <c r="B428" s="5" t="s">
        <v>937</v>
      </c>
      <c r="C428" s="5"/>
      <c r="D428" s="3" t="s">
        <v>881</v>
      </c>
      <c r="E428" s="38" t="s">
        <v>1089</v>
      </c>
      <c r="F428" s="3" t="s">
        <v>1076</v>
      </c>
      <c r="G428" s="3"/>
      <c r="H428" s="1">
        <v>96.75</v>
      </c>
      <c r="I428" s="1">
        <v>90</v>
      </c>
      <c r="J428" s="1" t="s">
        <v>886</v>
      </c>
      <c r="K428" s="1" t="s">
        <v>886</v>
      </c>
      <c r="L428" s="173" t="s">
        <v>886</v>
      </c>
      <c r="M428" s="173" t="s">
        <v>886</v>
      </c>
      <c r="N428" s="173" t="s">
        <v>886</v>
      </c>
      <c r="O428" s="173" t="s">
        <v>886</v>
      </c>
      <c r="P428" s="173" t="s">
        <v>886</v>
      </c>
      <c r="Q428" s="173" t="s">
        <v>886</v>
      </c>
      <c r="R428" s="173" t="s">
        <v>886</v>
      </c>
      <c r="S428" s="173" t="s">
        <v>886</v>
      </c>
      <c r="T428" s="173" t="s">
        <v>886</v>
      </c>
      <c r="U428" s="13" t="s">
        <v>886</v>
      </c>
      <c r="V428" s="13" t="s">
        <v>886</v>
      </c>
      <c r="W428" s="13" t="s">
        <v>886</v>
      </c>
      <c r="X428" s="13" t="s">
        <v>886</v>
      </c>
      <c r="Y428" s="13" t="s">
        <v>886</v>
      </c>
      <c r="Z428" s="13" t="s">
        <v>886</v>
      </c>
      <c r="AA428" s="13" t="s">
        <v>886</v>
      </c>
      <c r="AB428" s="13" t="s">
        <v>886</v>
      </c>
      <c r="AC428" s="13" t="s">
        <v>886</v>
      </c>
      <c r="AD428" s="13" t="s">
        <v>886</v>
      </c>
      <c r="AE428" s="13" t="s">
        <v>886</v>
      </c>
      <c r="AF428" s="175" t="s">
        <v>886</v>
      </c>
      <c r="AG428" s="175" t="s">
        <v>886</v>
      </c>
      <c r="AH428" s="175" t="s">
        <v>886</v>
      </c>
      <c r="AI428" s="175" t="s">
        <v>886</v>
      </c>
      <c r="AJ428" s="175" t="s">
        <v>886</v>
      </c>
    </row>
    <row r="429" spans="1:36" x14ac:dyDescent="0.2">
      <c r="A429" s="38" t="s">
        <v>1570</v>
      </c>
      <c r="B429" s="11" t="s">
        <v>652</v>
      </c>
      <c r="C429" s="11"/>
      <c r="D429" s="3" t="s">
        <v>653</v>
      </c>
      <c r="E429" s="38" t="s">
        <v>1088</v>
      </c>
      <c r="F429" s="3" t="s">
        <v>1085</v>
      </c>
      <c r="G429" s="3"/>
      <c r="H429" s="1">
        <v>21.38</v>
      </c>
      <c r="I429" s="1">
        <v>19.13</v>
      </c>
      <c r="J429" s="1">
        <v>23.63</v>
      </c>
      <c r="K429" s="6">
        <v>24.16</v>
      </c>
      <c r="L429" s="173">
        <v>25.61</v>
      </c>
      <c r="M429" s="173">
        <v>26.5</v>
      </c>
      <c r="N429" s="173">
        <v>29.02</v>
      </c>
      <c r="O429" s="173">
        <v>33.31</v>
      </c>
      <c r="P429" s="173">
        <v>35.31</v>
      </c>
      <c r="Q429" s="173">
        <v>40.6</v>
      </c>
      <c r="R429" s="173">
        <v>43.91</v>
      </c>
      <c r="S429" s="173">
        <v>46.54</v>
      </c>
      <c r="T429" s="173">
        <v>48.84</v>
      </c>
      <c r="U429" s="13">
        <v>51.28</v>
      </c>
      <c r="V429" s="13">
        <v>53.83</v>
      </c>
      <c r="W429" s="13">
        <v>56.36</v>
      </c>
      <c r="X429" s="13">
        <v>58.47</v>
      </c>
      <c r="Y429" s="13">
        <v>60.17</v>
      </c>
      <c r="Z429" s="13">
        <v>60.17</v>
      </c>
      <c r="AA429" s="13">
        <v>62.54</v>
      </c>
      <c r="AB429" s="13">
        <v>63.78</v>
      </c>
      <c r="AC429" s="13">
        <v>65.040000000000006</v>
      </c>
      <c r="AD429" s="13">
        <v>66.319999999999993</v>
      </c>
      <c r="AE429" s="175">
        <v>67.63</v>
      </c>
      <c r="AF429" s="175">
        <v>68.959999999999994</v>
      </c>
      <c r="AG429" s="175">
        <v>71.010000000000005</v>
      </c>
      <c r="AH429" s="175">
        <v>73.13</v>
      </c>
      <c r="AI429" s="175">
        <v>74.59</v>
      </c>
      <c r="AJ429" s="175">
        <v>76.069999999999993</v>
      </c>
    </row>
    <row r="430" spans="1:36" x14ac:dyDescent="0.2">
      <c r="A430" s="38" t="s">
        <v>1571</v>
      </c>
      <c r="B430" s="11" t="s">
        <v>1200</v>
      </c>
      <c r="C430" s="11"/>
      <c r="D430" s="3" t="s">
        <v>655</v>
      </c>
      <c r="E430" s="38" t="s">
        <v>1088</v>
      </c>
      <c r="F430" s="3" t="s">
        <v>1174</v>
      </c>
      <c r="G430" s="3"/>
      <c r="H430" s="1">
        <v>41.63</v>
      </c>
      <c r="I430" s="1">
        <v>45</v>
      </c>
      <c r="J430" s="1">
        <v>45</v>
      </c>
      <c r="K430" s="6">
        <v>45.8</v>
      </c>
      <c r="L430" s="173">
        <v>53.29</v>
      </c>
      <c r="M430" s="173">
        <v>54.28</v>
      </c>
      <c r="N430" s="173">
        <v>56.72</v>
      </c>
      <c r="O430" s="173">
        <v>59.26</v>
      </c>
      <c r="P430" s="173">
        <v>62.79</v>
      </c>
      <c r="Q430" s="173">
        <v>74.09</v>
      </c>
      <c r="R430" s="173">
        <v>94.3</v>
      </c>
      <c r="S430" s="173">
        <v>102.79</v>
      </c>
      <c r="T430" s="173">
        <v>107.88</v>
      </c>
      <c r="U430" s="13">
        <v>113.27</v>
      </c>
      <c r="V430" s="13">
        <v>118.92</v>
      </c>
      <c r="W430" s="13">
        <v>124.56</v>
      </c>
      <c r="X430" s="13">
        <v>128.6</v>
      </c>
      <c r="Y430" s="13">
        <v>132.33000000000001</v>
      </c>
      <c r="Z430" s="13">
        <v>132.33000000000001</v>
      </c>
      <c r="AA430" s="13">
        <v>137.55000000000001</v>
      </c>
      <c r="AB430" s="13">
        <v>142.55000000000001</v>
      </c>
      <c r="AC430" s="13">
        <v>145.33000000000001</v>
      </c>
      <c r="AD430" s="13">
        <v>148.16</v>
      </c>
      <c r="AE430" s="175">
        <v>153.16</v>
      </c>
      <c r="AF430" s="175">
        <v>158.16</v>
      </c>
      <c r="AG430" s="175">
        <v>170.16</v>
      </c>
      <c r="AH430" s="175">
        <v>194.16</v>
      </c>
      <c r="AI430" s="175">
        <v>198.04</v>
      </c>
      <c r="AJ430" s="175">
        <v>213.04</v>
      </c>
    </row>
    <row r="431" spans="1:36" x14ac:dyDescent="0.2">
      <c r="A431" s="38" t="s">
        <v>886</v>
      </c>
      <c r="B431" s="16" t="s">
        <v>1031</v>
      </c>
      <c r="C431" s="16"/>
      <c r="D431" s="17" t="s">
        <v>997</v>
      </c>
      <c r="E431" s="38" t="s">
        <v>1089</v>
      </c>
      <c r="F431" s="3" t="s">
        <v>1076</v>
      </c>
      <c r="G431" s="3"/>
      <c r="H431" s="1">
        <v>99</v>
      </c>
      <c r="I431" s="1">
        <v>109.13</v>
      </c>
      <c r="J431" s="1">
        <v>109.13</v>
      </c>
      <c r="K431" s="1">
        <v>92</v>
      </c>
      <c r="L431" s="173" t="s">
        <v>886</v>
      </c>
      <c r="M431" s="173" t="s">
        <v>886</v>
      </c>
      <c r="N431" s="173" t="s">
        <v>886</v>
      </c>
      <c r="O431" s="173" t="s">
        <v>886</v>
      </c>
      <c r="P431" s="173" t="s">
        <v>886</v>
      </c>
      <c r="Q431" s="173" t="s">
        <v>886</v>
      </c>
      <c r="R431" s="173" t="s">
        <v>886</v>
      </c>
      <c r="S431" s="173" t="s">
        <v>886</v>
      </c>
      <c r="T431" s="173" t="s">
        <v>886</v>
      </c>
      <c r="U431" s="13" t="s">
        <v>886</v>
      </c>
      <c r="V431" s="13" t="s">
        <v>886</v>
      </c>
      <c r="W431" s="13" t="s">
        <v>886</v>
      </c>
      <c r="X431" s="13" t="s">
        <v>886</v>
      </c>
      <c r="Y431" s="13" t="s">
        <v>886</v>
      </c>
      <c r="Z431" s="13" t="s">
        <v>886</v>
      </c>
      <c r="AA431" s="13" t="s">
        <v>886</v>
      </c>
      <c r="AB431" s="13" t="s">
        <v>886</v>
      </c>
      <c r="AC431" s="13" t="s">
        <v>886</v>
      </c>
      <c r="AD431" s="13" t="s">
        <v>886</v>
      </c>
      <c r="AE431" s="13" t="s">
        <v>886</v>
      </c>
      <c r="AF431" s="175" t="s">
        <v>886</v>
      </c>
      <c r="AG431" s="175" t="s">
        <v>886</v>
      </c>
      <c r="AH431" s="175" t="s">
        <v>886</v>
      </c>
      <c r="AI431" s="175" t="s">
        <v>886</v>
      </c>
      <c r="AJ431" s="175" t="s">
        <v>886</v>
      </c>
    </row>
    <row r="432" spans="1:36" x14ac:dyDescent="0.2">
      <c r="A432" s="38" t="s">
        <v>1572</v>
      </c>
      <c r="B432" s="11" t="s">
        <v>656</v>
      </c>
      <c r="C432" s="11"/>
      <c r="D432" s="3" t="s">
        <v>657</v>
      </c>
      <c r="E432" s="38" t="s">
        <v>1088</v>
      </c>
      <c r="F432" s="3" t="s">
        <v>1082</v>
      </c>
      <c r="G432" s="3"/>
      <c r="H432" s="173" t="s">
        <v>886</v>
      </c>
      <c r="I432" s="173" t="s">
        <v>886</v>
      </c>
      <c r="J432" s="173" t="s">
        <v>886</v>
      </c>
      <c r="K432" s="173" t="s">
        <v>886</v>
      </c>
      <c r="L432" s="173">
        <v>551.21</v>
      </c>
      <c r="M432" s="173">
        <v>613.53</v>
      </c>
      <c r="N432" s="173">
        <v>655.04999999999995</v>
      </c>
      <c r="O432" s="173">
        <v>696.64</v>
      </c>
      <c r="P432" s="173">
        <v>772.86</v>
      </c>
      <c r="Q432" s="173">
        <v>833.17</v>
      </c>
      <c r="R432" s="173">
        <v>987.78</v>
      </c>
      <c r="S432" s="173">
        <v>1016.77</v>
      </c>
      <c r="T432" s="173">
        <v>1057.3399999999999</v>
      </c>
      <c r="U432" s="13">
        <v>1098.52</v>
      </c>
      <c r="V432" s="13">
        <v>1134.81</v>
      </c>
      <c r="W432" s="13">
        <v>1174.47</v>
      </c>
      <c r="X432" s="13">
        <v>1208.97</v>
      </c>
      <c r="Y432" s="13">
        <v>1239.21</v>
      </c>
      <c r="Z432" s="13">
        <v>1239.21</v>
      </c>
      <c r="AA432" s="13">
        <v>1239.21</v>
      </c>
      <c r="AB432" s="13">
        <v>1262.79</v>
      </c>
      <c r="AC432" s="13">
        <v>1287.9000000000001</v>
      </c>
      <c r="AD432" s="13">
        <v>1313.55</v>
      </c>
      <c r="AE432" s="175">
        <v>1339.82</v>
      </c>
      <c r="AF432" s="175">
        <v>1406.68</v>
      </c>
      <c r="AG432" s="175">
        <v>1490.94</v>
      </c>
      <c r="AH432" s="175">
        <v>1535.52</v>
      </c>
      <c r="AI432" s="175">
        <v>1566.18</v>
      </c>
      <c r="AJ432" s="175">
        <v>1644.39</v>
      </c>
    </row>
    <row r="433" spans="1:36" x14ac:dyDescent="0.2">
      <c r="A433" s="38" t="s">
        <v>886</v>
      </c>
      <c r="B433" s="16" t="s">
        <v>1010</v>
      </c>
      <c r="C433" s="16"/>
      <c r="D433" s="16" t="s">
        <v>1011</v>
      </c>
      <c r="E433" s="38" t="s">
        <v>1089</v>
      </c>
      <c r="F433" s="3" t="s">
        <v>1076</v>
      </c>
      <c r="G433" s="3"/>
      <c r="H433" s="1">
        <v>84.38</v>
      </c>
      <c r="I433" s="1">
        <v>76.5</v>
      </c>
      <c r="J433" s="1">
        <v>65.25</v>
      </c>
      <c r="K433" s="1">
        <v>66</v>
      </c>
      <c r="L433" s="173">
        <v>78</v>
      </c>
      <c r="M433" s="173" t="s">
        <v>886</v>
      </c>
      <c r="N433" s="173" t="s">
        <v>886</v>
      </c>
      <c r="O433" s="173" t="s">
        <v>886</v>
      </c>
      <c r="P433" s="173" t="s">
        <v>886</v>
      </c>
      <c r="Q433" s="173" t="s">
        <v>886</v>
      </c>
      <c r="R433" s="173" t="s">
        <v>886</v>
      </c>
      <c r="S433" s="173" t="s">
        <v>886</v>
      </c>
      <c r="T433" s="173" t="s">
        <v>886</v>
      </c>
      <c r="U433" s="13" t="s">
        <v>886</v>
      </c>
      <c r="V433" s="13" t="s">
        <v>886</v>
      </c>
      <c r="W433" s="13" t="s">
        <v>886</v>
      </c>
      <c r="X433" s="13" t="s">
        <v>886</v>
      </c>
      <c r="Y433" s="13" t="s">
        <v>886</v>
      </c>
      <c r="Z433" s="13" t="s">
        <v>886</v>
      </c>
      <c r="AA433" s="13" t="s">
        <v>886</v>
      </c>
      <c r="AB433" s="13" t="s">
        <v>886</v>
      </c>
      <c r="AC433" s="13" t="s">
        <v>886</v>
      </c>
      <c r="AD433" s="13" t="s">
        <v>886</v>
      </c>
      <c r="AE433" s="13" t="s">
        <v>886</v>
      </c>
      <c r="AF433" s="175" t="s">
        <v>886</v>
      </c>
      <c r="AG433" s="175" t="s">
        <v>886</v>
      </c>
      <c r="AH433" s="175" t="s">
        <v>886</v>
      </c>
      <c r="AI433" s="175" t="s">
        <v>886</v>
      </c>
      <c r="AJ433" s="175" t="s">
        <v>886</v>
      </c>
    </row>
    <row r="434" spans="1:36" x14ac:dyDescent="0.2">
      <c r="A434" s="38" t="s">
        <v>1573</v>
      </c>
      <c r="B434" s="11" t="s">
        <v>658</v>
      </c>
      <c r="C434" s="11"/>
      <c r="D434" s="3" t="s">
        <v>659</v>
      </c>
      <c r="E434" s="38" t="s">
        <v>1088</v>
      </c>
      <c r="F434" s="3" t="s">
        <v>1082</v>
      </c>
      <c r="G434" s="3"/>
      <c r="H434" s="173" t="s">
        <v>886</v>
      </c>
      <c r="I434" s="173" t="s">
        <v>886</v>
      </c>
      <c r="J434" s="173" t="s">
        <v>886</v>
      </c>
      <c r="K434" s="173" t="s">
        <v>886</v>
      </c>
      <c r="L434" s="173" t="s">
        <v>886</v>
      </c>
      <c r="M434" s="173">
        <v>587.35</v>
      </c>
      <c r="N434" s="173">
        <v>612.25</v>
      </c>
      <c r="O434" s="173">
        <v>667.31</v>
      </c>
      <c r="P434" s="173">
        <v>700.91</v>
      </c>
      <c r="Q434" s="173">
        <v>735.41</v>
      </c>
      <c r="R434" s="173">
        <v>850.8</v>
      </c>
      <c r="S434" s="173">
        <v>860.53</v>
      </c>
      <c r="T434" s="173">
        <v>906.16</v>
      </c>
      <c r="U434" s="13">
        <v>950.94</v>
      </c>
      <c r="V434" s="13">
        <v>997.93</v>
      </c>
      <c r="W434" s="13">
        <v>1047.3399999999999</v>
      </c>
      <c r="X434" s="13">
        <v>1088.6099999999999</v>
      </c>
      <c r="Y434" s="13">
        <v>1121.1500000000001</v>
      </c>
      <c r="Z434" s="13">
        <v>1121.1400000000001</v>
      </c>
      <c r="AA434" s="13">
        <v>1121.23</v>
      </c>
      <c r="AB434" s="13">
        <v>1143.51</v>
      </c>
      <c r="AC434" s="13">
        <v>1143.05</v>
      </c>
      <c r="AD434" s="13">
        <v>1166.19</v>
      </c>
      <c r="AE434" s="175">
        <v>1212.8499999999999</v>
      </c>
      <c r="AF434" s="175">
        <v>1272.98</v>
      </c>
      <c r="AG434" s="175">
        <v>1329.97</v>
      </c>
      <c r="AH434" s="175">
        <v>1389.44</v>
      </c>
      <c r="AI434" s="175">
        <v>1445.02</v>
      </c>
      <c r="AJ434" s="175">
        <v>1502.28</v>
      </c>
    </row>
    <row r="435" spans="1:36" x14ac:dyDescent="0.2">
      <c r="A435" s="38" t="s">
        <v>1574</v>
      </c>
      <c r="B435" s="11" t="s">
        <v>660</v>
      </c>
      <c r="C435" s="11"/>
      <c r="D435" s="3" t="s">
        <v>661</v>
      </c>
      <c r="E435" s="38" t="s">
        <v>1088</v>
      </c>
      <c r="F435" s="3" t="s">
        <v>1083</v>
      </c>
      <c r="G435" s="3"/>
      <c r="H435" s="1">
        <v>460.13</v>
      </c>
      <c r="I435" s="1">
        <v>397.13</v>
      </c>
      <c r="J435" s="1">
        <v>504</v>
      </c>
      <c r="K435" s="1">
        <v>641.86</v>
      </c>
      <c r="L435" s="173">
        <v>646.97</v>
      </c>
      <c r="M435" s="173">
        <v>672.97</v>
      </c>
      <c r="N435" s="173">
        <v>688.41</v>
      </c>
      <c r="O435" s="173">
        <v>705.62</v>
      </c>
      <c r="P435" s="173">
        <v>748.62</v>
      </c>
      <c r="Q435" s="173">
        <v>776.1</v>
      </c>
      <c r="R435" s="173">
        <v>809.78</v>
      </c>
      <c r="S435" s="173">
        <v>829.21</v>
      </c>
      <c r="T435" s="173">
        <v>844.14</v>
      </c>
      <c r="U435" s="13">
        <v>844.14</v>
      </c>
      <c r="V435" s="13">
        <v>877.06</v>
      </c>
      <c r="W435" s="13">
        <v>912.14</v>
      </c>
      <c r="X435" s="13">
        <v>912.14</v>
      </c>
      <c r="Y435" s="13">
        <v>912.14</v>
      </c>
      <c r="Z435" s="13">
        <v>912.14</v>
      </c>
      <c r="AA435" s="13">
        <v>912.14</v>
      </c>
      <c r="AB435" s="13">
        <v>912.14</v>
      </c>
      <c r="AC435" s="13">
        <v>912.14</v>
      </c>
      <c r="AD435" s="13">
        <v>912.14</v>
      </c>
      <c r="AE435" s="175">
        <v>930.38</v>
      </c>
      <c r="AF435" s="175">
        <v>976.8</v>
      </c>
      <c r="AG435" s="175">
        <v>1035.31</v>
      </c>
      <c r="AH435" s="175">
        <v>1066.27</v>
      </c>
      <c r="AI435" s="175">
        <v>1108.81</v>
      </c>
      <c r="AJ435" s="175">
        <v>1164.1400000000001</v>
      </c>
    </row>
    <row r="436" spans="1:36" x14ac:dyDescent="0.2">
      <c r="A436" s="38" t="s">
        <v>1575</v>
      </c>
      <c r="B436" s="11" t="s">
        <v>662</v>
      </c>
      <c r="C436" s="11"/>
      <c r="D436" s="3" t="s">
        <v>663</v>
      </c>
      <c r="E436" s="38" t="s">
        <v>1088</v>
      </c>
      <c r="F436" s="3" t="s">
        <v>1076</v>
      </c>
      <c r="G436" s="3"/>
      <c r="H436" s="1">
        <v>73.13</v>
      </c>
      <c r="I436" s="1">
        <v>74.25</v>
      </c>
      <c r="J436" s="1">
        <v>76.5</v>
      </c>
      <c r="K436" s="1">
        <v>81.319999999999993</v>
      </c>
      <c r="L436" s="173">
        <v>85.25</v>
      </c>
      <c r="M436" s="173">
        <v>96.45</v>
      </c>
      <c r="N436" s="173">
        <v>98.86</v>
      </c>
      <c r="O436" s="173">
        <v>101.03</v>
      </c>
      <c r="P436" s="173">
        <v>105.57</v>
      </c>
      <c r="Q436" s="173">
        <v>111.9</v>
      </c>
      <c r="R436" s="173">
        <v>118.61</v>
      </c>
      <c r="S436" s="173">
        <v>134.21</v>
      </c>
      <c r="T436" s="173">
        <v>140.94</v>
      </c>
      <c r="U436" s="13">
        <v>147.96</v>
      </c>
      <c r="V436" s="13">
        <v>153.80000000000001</v>
      </c>
      <c r="W436" s="13">
        <v>159.80000000000001</v>
      </c>
      <c r="X436" s="13">
        <v>167.3</v>
      </c>
      <c r="Y436" s="13">
        <v>167.3</v>
      </c>
      <c r="Z436" s="13">
        <v>167.3</v>
      </c>
      <c r="AA436" s="13">
        <v>172.22</v>
      </c>
      <c r="AB436" s="13">
        <v>175.56</v>
      </c>
      <c r="AC436" s="13">
        <v>178.97</v>
      </c>
      <c r="AD436" s="13">
        <v>182.44</v>
      </c>
      <c r="AE436" s="175">
        <v>187.44</v>
      </c>
      <c r="AF436" s="175">
        <v>192.44</v>
      </c>
      <c r="AG436" s="175">
        <v>197.44</v>
      </c>
      <c r="AH436" s="175">
        <v>202.44</v>
      </c>
      <c r="AI436" s="175">
        <v>205.05</v>
      </c>
      <c r="AJ436" s="175">
        <v>205.05</v>
      </c>
    </row>
    <row r="437" spans="1:36" x14ac:dyDescent="0.2">
      <c r="A437" s="38" t="s">
        <v>1576</v>
      </c>
      <c r="B437" s="11" t="s">
        <v>664</v>
      </c>
      <c r="C437" s="11"/>
      <c r="D437" s="3" t="s">
        <v>665</v>
      </c>
      <c r="E437" s="38" t="s">
        <v>1088</v>
      </c>
      <c r="F437" s="3" t="s">
        <v>1076</v>
      </c>
      <c r="G437" s="3"/>
      <c r="H437" s="1">
        <v>85.5</v>
      </c>
      <c r="I437" s="1">
        <v>85.5</v>
      </c>
      <c r="J437" s="1">
        <v>79.88</v>
      </c>
      <c r="K437" s="1">
        <v>95.85</v>
      </c>
      <c r="L437" s="173">
        <v>111.04</v>
      </c>
      <c r="M437" s="173">
        <v>118.96</v>
      </c>
      <c r="N437" s="173">
        <v>125.36</v>
      </c>
      <c r="O437" s="173">
        <v>129.12</v>
      </c>
      <c r="P437" s="173">
        <v>136.11000000000001</v>
      </c>
      <c r="Q437" s="173">
        <v>157.43</v>
      </c>
      <c r="R437" s="173">
        <v>168.72</v>
      </c>
      <c r="S437" s="173">
        <v>176.91</v>
      </c>
      <c r="T437" s="173">
        <v>185.49</v>
      </c>
      <c r="U437" s="13">
        <v>190.67</v>
      </c>
      <c r="V437" s="13">
        <v>196.71</v>
      </c>
      <c r="W437" s="13">
        <v>204.8</v>
      </c>
      <c r="X437" s="13">
        <v>206.72</v>
      </c>
      <c r="Y437" s="13">
        <v>206.78</v>
      </c>
      <c r="Z437" s="13">
        <v>204.91</v>
      </c>
      <c r="AA437" s="13">
        <v>205.48</v>
      </c>
      <c r="AB437" s="13">
        <v>206.8</v>
      </c>
      <c r="AC437" s="13">
        <v>206.97</v>
      </c>
      <c r="AD437" s="13">
        <v>207.77</v>
      </c>
      <c r="AE437" s="175">
        <v>208.03</v>
      </c>
      <c r="AF437" s="175">
        <v>212.02</v>
      </c>
      <c r="AG437" s="175">
        <v>215.8</v>
      </c>
      <c r="AH437" s="175">
        <v>220.71</v>
      </c>
      <c r="AI437" s="175">
        <v>227.77</v>
      </c>
      <c r="AJ437" s="175">
        <v>234.69</v>
      </c>
    </row>
    <row r="438" spans="1:36" x14ac:dyDescent="0.2">
      <c r="A438" s="38" t="s">
        <v>1692</v>
      </c>
      <c r="B438" s="11" t="s">
        <v>666</v>
      </c>
      <c r="C438" s="11"/>
      <c r="D438" s="3" t="s">
        <v>667</v>
      </c>
      <c r="E438" s="38" t="s">
        <v>1089</v>
      </c>
      <c r="F438" s="3" t="s">
        <v>1076</v>
      </c>
      <c r="G438" s="3"/>
      <c r="H438" s="1">
        <v>70.88</v>
      </c>
      <c r="I438" s="1">
        <v>70.88</v>
      </c>
      <c r="J438" s="1">
        <v>72</v>
      </c>
      <c r="K438" s="1">
        <v>85.75</v>
      </c>
      <c r="L438" s="173">
        <v>94.22</v>
      </c>
      <c r="M438" s="173">
        <v>100.67</v>
      </c>
      <c r="N438" s="173">
        <v>103.1</v>
      </c>
      <c r="O438" s="173">
        <v>111.9</v>
      </c>
      <c r="P438" s="173">
        <v>122.68</v>
      </c>
      <c r="Q438" s="173">
        <v>140.49</v>
      </c>
      <c r="R438" s="173">
        <v>158.86000000000001</v>
      </c>
      <c r="S438" s="173">
        <v>170.1</v>
      </c>
      <c r="T438" s="173">
        <v>179.18</v>
      </c>
      <c r="U438" s="13">
        <v>191.3</v>
      </c>
      <c r="V438" s="13">
        <v>197.87</v>
      </c>
      <c r="W438" s="13">
        <v>206.26</v>
      </c>
      <c r="X438" s="13">
        <v>206.65</v>
      </c>
      <c r="Y438" s="13">
        <v>213.51</v>
      </c>
      <c r="Z438" s="13">
        <v>217.98</v>
      </c>
      <c r="AA438" s="13">
        <v>218.86</v>
      </c>
      <c r="AB438" s="13">
        <v>218.3</v>
      </c>
      <c r="AC438" s="13">
        <v>220.93</v>
      </c>
      <c r="AD438" s="13">
        <v>222.54</v>
      </c>
      <c r="AE438" s="175">
        <v>230.84</v>
      </c>
      <c r="AF438" s="175">
        <v>238.01</v>
      </c>
      <c r="AG438" s="175">
        <v>242.99</v>
      </c>
      <c r="AH438" s="175" t="s">
        <v>886</v>
      </c>
      <c r="AI438" s="175" t="s">
        <v>886</v>
      </c>
      <c r="AJ438" s="175" t="s">
        <v>886</v>
      </c>
    </row>
    <row r="439" spans="1:36" x14ac:dyDescent="0.2">
      <c r="A439" s="38" t="s">
        <v>1577</v>
      </c>
      <c r="B439" s="11" t="s">
        <v>668</v>
      </c>
      <c r="C439" s="11"/>
      <c r="D439" s="3" t="s">
        <v>669</v>
      </c>
      <c r="E439" s="38" t="s">
        <v>1088</v>
      </c>
      <c r="F439" s="3" t="s">
        <v>1081</v>
      </c>
      <c r="G439" s="3"/>
      <c r="H439" s="1">
        <v>555.75</v>
      </c>
      <c r="I439" s="1">
        <v>583.88</v>
      </c>
      <c r="J439" s="1">
        <v>666</v>
      </c>
      <c r="K439" s="1">
        <v>689.61</v>
      </c>
      <c r="L439" s="173">
        <v>780.38</v>
      </c>
      <c r="M439" s="173">
        <v>835.03</v>
      </c>
      <c r="N439" s="173">
        <v>851.4</v>
      </c>
      <c r="O439" s="173">
        <v>889.71</v>
      </c>
      <c r="P439" s="173">
        <v>943.09</v>
      </c>
      <c r="Q439" s="173">
        <v>966.78</v>
      </c>
      <c r="R439" s="173">
        <v>990.84</v>
      </c>
      <c r="S439" s="173">
        <v>1015.75</v>
      </c>
      <c r="T439" s="173">
        <v>1041.25</v>
      </c>
      <c r="U439" s="13">
        <v>1067.25</v>
      </c>
      <c r="V439" s="13">
        <v>1093.9000000000001</v>
      </c>
      <c r="W439" s="13">
        <v>1121.02</v>
      </c>
      <c r="X439" s="13">
        <v>1149.03</v>
      </c>
      <c r="Y439" s="13">
        <v>1154.8499999999999</v>
      </c>
      <c r="Z439" s="13">
        <v>1154.8499999999999</v>
      </c>
      <c r="AA439" s="13">
        <v>1177.8699999999999</v>
      </c>
      <c r="AB439" s="13">
        <v>1172.17</v>
      </c>
      <c r="AC439" s="13">
        <v>1195.5999999999999</v>
      </c>
      <c r="AD439" s="13">
        <v>1219.49</v>
      </c>
      <c r="AE439" s="175">
        <v>1267.9000000000001</v>
      </c>
      <c r="AF439" s="175">
        <v>1330.95</v>
      </c>
      <c r="AG439" s="175">
        <v>1410.38</v>
      </c>
      <c r="AH439" s="175">
        <v>1452.36</v>
      </c>
      <c r="AI439" s="175">
        <v>1510.09</v>
      </c>
      <c r="AJ439" s="175">
        <v>1585.09</v>
      </c>
    </row>
    <row r="440" spans="1:36" x14ac:dyDescent="0.2">
      <c r="A440" s="38" t="s">
        <v>1578</v>
      </c>
      <c r="B440" s="11" t="s">
        <v>670</v>
      </c>
      <c r="C440" s="11"/>
      <c r="D440" s="3" t="s">
        <v>671</v>
      </c>
      <c r="E440" s="38" t="s">
        <v>1088</v>
      </c>
      <c r="F440" s="3" t="s">
        <v>1076</v>
      </c>
      <c r="G440" s="3"/>
      <c r="H440" s="1">
        <v>82.13</v>
      </c>
      <c r="I440" s="1">
        <v>82.13</v>
      </c>
      <c r="J440" s="1">
        <v>59.63</v>
      </c>
      <c r="K440" s="1">
        <v>85.53</v>
      </c>
      <c r="L440" s="173">
        <v>96.8</v>
      </c>
      <c r="M440" s="173">
        <v>103.26</v>
      </c>
      <c r="N440" s="173">
        <v>107.41</v>
      </c>
      <c r="O440" s="173">
        <v>114.71</v>
      </c>
      <c r="P440" s="173">
        <v>120.25</v>
      </c>
      <c r="Q440" s="173">
        <v>127.64</v>
      </c>
      <c r="R440" s="173">
        <v>135.38999999999999</v>
      </c>
      <c r="S440" s="173">
        <v>139.15</v>
      </c>
      <c r="T440" s="173">
        <v>143.81</v>
      </c>
      <c r="U440" s="13">
        <v>148.19</v>
      </c>
      <c r="V440" s="13">
        <v>152.29</v>
      </c>
      <c r="W440" s="13">
        <v>158.09</v>
      </c>
      <c r="X440" s="13">
        <v>164.87</v>
      </c>
      <c r="Y440" s="13">
        <v>166.28</v>
      </c>
      <c r="Z440" s="13">
        <v>166.64</v>
      </c>
      <c r="AA440" s="13">
        <v>165.96</v>
      </c>
      <c r="AB440" s="13">
        <v>166.37</v>
      </c>
      <c r="AC440" s="13">
        <v>163.6</v>
      </c>
      <c r="AD440" s="13">
        <v>163.55000000000001</v>
      </c>
      <c r="AE440" s="175">
        <v>165.96</v>
      </c>
      <c r="AF440" s="175">
        <v>170.56</v>
      </c>
      <c r="AG440" s="175">
        <v>174.81</v>
      </c>
      <c r="AH440" s="175">
        <v>178.39</v>
      </c>
      <c r="AI440" s="175">
        <v>183.48</v>
      </c>
      <c r="AJ440" s="175">
        <v>187.71</v>
      </c>
    </row>
    <row r="441" spans="1:36" x14ac:dyDescent="0.2">
      <c r="A441" s="199" t="s">
        <v>1725</v>
      </c>
      <c r="B441" s="11" t="s">
        <v>672</v>
      </c>
      <c r="C441" s="11"/>
      <c r="D441" s="3" t="s">
        <v>673</v>
      </c>
      <c r="E441" s="38" t="s">
        <v>1088</v>
      </c>
      <c r="F441" s="3" t="s">
        <v>1077</v>
      </c>
      <c r="G441" s="3"/>
      <c r="H441" s="1">
        <v>434.25</v>
      </c>
      <c r="I441" s="1">
        <v>463.5</v>
      </c>
      <c r="J441" s="1">
        <v>432</v>
      </c>
      <c r="K441" s="1">
        <v>452</v>
      </c>
      <c r="L441" s="173">
        <v>481.13</v>
      </c>
      <c r="M441" s="173">
        <v>529.44000000000005</v>
      </c>
      <c r="N441" s="173">
        <v>576.54</v>
      </c>
      <c r="O441" s="173">
        <v>610.55999999999995</v>
      </c>
      <c r="P441" s="173">
        <v>664.92</v>
      </c>
      <c r="Q441" s="173">
        <v>711.13</v>
      </c>
      <c r="R441" s="173">
        <v>817.15</v>
      </c>
      <c r="S441" s="173">
        <v>823.11</v>
      </c>
      <c r="T441" s="173">
        <v>860.27</v>
      </c>
      <c r="U441" s="13">
        <v>902.85</v>
      </c>
      <c r="V441" s="13">
        <v>947.54</v>
      </c>
      <c r="W441" s="13">
        <v>985.44</v>
      </c>
      <c r="X441" s="13">
        <v>1009.61</v>
      </c>
      <c r="Y441" s="13">
        <v>1028.81</v>
      </c>
      <c r="Z441" s="13">
        <v>1028.81</v>
      </c>
      <c r="AA441" s="13">
        <v>1028.81</v>
      </c>
      <c r="AB441" s="13">
        <v>1027.25</v>
      </c>
      <c r="AC441" s="13">
        <v>1027.25</v>
      </c>
      <c r="AD441" s="13">
        <v>1047.28</v>
      </c>
      <c r="AE441" s="175">
        <v>1088.6500000000001</v>
      </c>
      <c r="AF441" s="175">
        <v>1142.54</v>
      </c>
      <c r="AG441" s="175">
        <v>1210.52</v>
      </c>
      <c r="AH441" s="175">
        <v>1246.23</v>
      </c>
      <c r="AI441" s="175">
        <v>1295.95</v>
      </c>
      <c r="AJ441" s="175">
        <v>1360.62</v>
      </c>
    </row>
    <row r="442" spans="1:36" x14ac:dyDescent="0.2">
      <c r="A442" s="38" t="s">
        <v>1579</v>
      </c>
      <c r="B442" s="14" t="s">
        <v>984</v>
      </c>
      <c r="C442" s="14"/>
      <c r="D442" s="165" t="s">
        <v>1269</v>
      </c>
      <c r="E442" s="38" t="s">
        <v>1088</v>
      </c>
      <c r="F442" s="3" t="s">
        <v>1079</v>
      </c>
      <c r="G442" s="3"/>
      <c r="H442" s="173" t="s">
        <v>886</v>
      </c>
      <c r="I442" s="173" t="s">
        <v>886</v>
      </c>
      <c r="J442" s="173" t="s">
        <v>886</v>
      </c>
      <c r="K442" s="173" t="s">
        <v>886</v>
      </c>
      <c r="L442" s="173" t="s">
        <v>886</v>
      </c>
      <c r="M442" s="173" t="s">
        <v>886</v>
      </c>
      <c r="N442" s="173" t="s">
        <v>886</v>
      </c>
      <c r="O442" s="173" t="s">
        <v>886</v>
      </c>
      <c r="P442" s="173" t="s">
        <v>886</v>
      </c>
      <c r="Q442" s="173" t="s">
        <v>886</v>
      </c>
      <c r="R442" s="173" t="s">
        <v>886</v>
      </c>
      <c r="S442" s="78">
        <v>52.17</v>
      </c>
      <c r="T442" s="6">
        <v>54.7</v>
      </c>
      <c r="U442" s="13">
        <v>57.4</v>
      </c>
      <c r="V442" s="13">
        <v>60.27</v>
      </c>
      <c r="W442" s="13">
        <v>63.24</v>
      </c>
      <c r="X442" s="13">
        <v>65.73</v>
      </c>
      <c r="Y442" s="13">
        <v>67.64</v>
      </c>
      <c r="Z442" s="13">
        <v>67.64</v>
      </c>
      <c r="AA442" s="13">
        <v>67.64</v>
      </c>
      <c r="AB442" s="13">
        <v>67.64</v>
      </c>
      <c r="AC442" s="13">
        <v>67.64</v>
      </c>
      <c r="AD442" s="13">
        <v>68.959999999999994</v>
      </c>
      <c r="AE442" s="175">
        <v>70.33</v>
      </c>
      <c r="AF442" s="175">
        <v>71.56</v>
      </c>
      <c r="AG442" s="175">
        <v>73.53</v>
      </c>
      <c r="AH442" s="175">
        <v>75.73</v>
      </c>
      <c r="AI442" s="175">
        <v>77.239999999999995</v>
      </c>
      <c r="AJ442" s="175">
        <v>78.78</v>
      </c>
    </row>
    <row r="443" spans="1:36" x14ac:dyDescent="0.2">
      <c r="A443" s="38" t="s">
        <v>1580</v>
      </c>
      <c r="B443" s="11" t="s">
        <v>674</v>
      </c>
      <c r="C443" s="11"/>
      <c r="D443" s="3" t="s">
        <v>675</v>
      </c>
      <c r="E443" s="38" t="s">
        <v>1088</v>
      </c>
      <c r="F443" s="3" t="s">
        <v>1076</v>
      </c>
      <c r="G443" s="3"/>
      <c r="H443" s="1">
        <v>119.25</v>
      </c>
      <c r="I443" s="1">
        <v>106.88</v>
      </c>
      <c r="J443" s="1">
        <v>103.5</v>
      </c>
      <c r="K443" s="1">
        <v>93.73</v>
      </c>
      <c r="L443" s="173">
        <v>118.05</v>
      </c>
      <c r="M443" s="173">
        <v>128.27000000000001</v>
      </c>
      <c r="N443" s="173">
        <v>133.78</v>
      </c>
      <c r="O443" s="173">
        <v>139.93</v>
      </c>
      <c r="P443" s="173">
        <v>143.83000000000001</v>
      </c>
      <c r="Q443" s="173">
        <v>146.58000000000001</v>
      </c>
      <c r="R443" s="173">
        <v>151.77000000000001</v>
      </c>
      <c r="S443" s="173">
        <v>156.83000000000001</v>
      </c>
      <c r="T443" s="173">
        <v>163.88</v>
      </c>
      <c r="U443" s="13">
        <v>166.66</v>
      </c>
      <c r="V443" s="13">
        <v>172.52</v>
      </c>
      <c r="W443" s="13">
        <v>174.11</v>
      </c>
      <c r="X443" s="13">
        <v>179.64</v>
      </c>
      <c r="Y443" s="13">
        <v>180.67</v>
      </c>
      <c r="Z443" s="13">
        <v>180.29</v>
      </c>
      <c r="AA443" s="13">
        <v>181.05</v>
      </c>
      <c r="AB443" s="13">
        <v>183.06</v>
      </c>
      <c r="AC443" s="13">
        <v>183.03</v>
      </c>
      <c r="AD443" s="13">
        <v>183</v>
      </c>
      <c r="AE443" s="175">
        <v>183.71</v>
      </c>
      <c r="AF443" s="175">
        <v>188.46</v>
      </c>
      <c r="AG443" s="175">
        <v>194.53</v>
      </c>
      <c r="AH443" s="175">
        <v>201.27</v>
      </c>
      <c r="AI443" s="175">
        <v>207.08</v>
      </c>
      <c r="AJ443" s="175">
        <v>212.42</v>
      </c>
    </row>
    <row r="444" spans="1:36" x14ac:dyDescent="0.2">
      <c r="A444" s="38" t="s">
        <v>1581</v>
      </c>
      <c r="B444" s="11" t="s">
        <v>1201</v>
      </c>
      <c r="C444" s="11"/>
      <c r="D444" s="3" t="s">
        <v>677</v>
      </c>
      <c r="E444" s="38" t="s">
        <v>1088</v>
      </c>
      <c r="F444" s="3" t="s">
        <v>1174</v>
      </c>
      <c r="G444" s="3"/>
      <c r="H444" s="1" t="s">
        <v>886</v>
      </c>
      <c r="I444" s="1" t="s">
        <v>886</v>
      </c>
      <c r="J444" s="1">
        <v>48.38</v>
      </c>
      <c r="K444" s="6">
        <v>48.15</v>
      </c>
      <c r="L444" s="173">
        <v>54.74</v>
      </c>
      <c r="M444" s="173">
        <v>72.42</v>
      </c>
      <c r="N444" s="173">
        <v>78.86</v>
      </c>
      <c r="O444" s="173">
        <v>83.43</v>
      </c>
      <c r="P444" s="173">
        <v>94.37</v>
      </c>
      <c r="Q444" s="173">
        <v>100.93</v>
      </c>
      <c r="R444" s="173">
        <v>126.5</v>
      </c>
      <c r="S444" s="173">
        <v>138.44</v>
      </c>
      <c r="T444" s="173">
        <v>145.28</v>
      </c>
      <c r="U444" s="13">
        <v>152.53</v>
      </c>
      <c r="V444" s="13">
        <v>160.15</v>
      </c>
      <c r="W444" s="13">
        <v>166.16</v>
      </c>
      <c r="X444" s="13">
        <v>172.71</v>
      </c>
      <c r="Y444" s="13">
        <v>177.61</v>
      </c>
      <c r="Z444" s="13">
        <v>177.61</v>
      </c>
      <c r="AA444" s="13">
        <v>177.61</v>
      </c>
      <c r="AB444" s="13">
        <v>177.61</v>
      </c>
      <c r="AC444" s="13">
        <v>177.61</v>
      </c>
      <c r="AD444" s="13">
        <v>177.61</v>
      </c>
      <c r="AE444" s="175">
        <v>177.61</v>
      </c>
      <c r="AF444" s="175">
        <v>181.16</v>
      </c>
      <c r="AG444" s="175">
        <v>192.56</v>
      </c>
      <c r="AH444" s="175">
        <v>216.56</v>
      </c>
      <c r="AI444" s="175">
        <v>225.09</v>
      </c>
      <c r="AJ444" s="175">
        <v>238.57</v>
      </c>
    </row>
    <row r="445" spans="1:36" x14ac:dyDescent="0.2">
      <c r="A445" s="38" t="s">
        <v>1582</v>
      </c>
      <c r="B445" s="11" t="s">
        <v>678</v>
      </c>
      <c r="C445" s="11"/>
      <c r="D445" s="3" t="s">
        <v>679</v>
      </c>
      <c r="E445" s="38" t="s">
        <v>1088</v>
      </c>
      <c r="F445" s="3" t="s">
        <v>1076</v>
      </c>
      <c r="G445" s="3"/>
      <c r="H445" s="1">
        <v>159.75</v>
      </c>
      <c r="I445" s="1">
        <v>131.63</v>
      </c>
      <c r="J445" s="1">
        <v>123.75</v>
      </c>
      <c r="K445" s="1">
        <v>129.26</v>
      </c>
      <c r="L445" s="173">
        <v>131.57</v>
      </c>
      <c r="M445" s="173">
        <v>117</v>
      </c>
      <c r="N445" s="173">
        <v>117</v>
      </c>
      <c r="O445" s="173">
        <v>117</v>
      </c>
      <c r="P445" s="173">
        <v>127.53</v>
      </c>
      <c r="Q445" s="173">
        <v>139.65</v>
      </c>
      <c r="R445" s="173">
        <v>152.22</v>
      </c>
      <c r="S445" s="173">
        <v>159.83000000000001</v>
      </c>
      <c r="T445" s="173">
        <v>166.22</v>
      </c>
      <c r="U445" s="13">
        <v>170.37</v>
      </c>
      <c r="V445" s="13">
        <v>174.63</v>
      </c>
      <c r="W445" s="13">
        <v>181.44</v>
      </c>
      <c r="X445" s="13">
        <v>188.52</v>
      </c>
      <c r="Y445" s="13">
        <v>188.52</v>
      </c>
      <c r="Z445" s="13">
        <v>188.52</v>
      </c>
      <c r="AA445" s="13">
        <v>188.52</v>
      </c>
      <c r="AB445" s="13">
        <v>188.52</v>
      </c>
      <c r="AC445" s="13">
        <v>188.52</v>
      </c>
      <c r="AD445" s="13">
        <v>188.52</v>
      </c>
      <c r="AE445" s="175">
        <v>193.52</v>
      </c>
      <c r="AF445" s="175">
        <v>198.52</v>
      </c>
      <c r="AG445" s="175">
        <v>204.46</v>
      </c>
      <c r="AH445" s="175">
        <v>210.57</v>
      </c>
      <c r="AI445" s="175">
        <v>215.57</v>
      </c>
      <c r="AJ445" s="175">
        <v>220.57</v>
      </c>
    </row>
    <row r="446" spans="1:36" x14ac:dyDescent="0.2">
      <c r="A446" s="38" t="s">
        <v>1583</v>
      </c>
      <c r="B446" s="11" t="s">
        <v>680</v>
      </c>
      <c r="C446" s="11"/>
      <c r="D446" s="3" t="s">
        <v>681</v>
      </c>
      <c r="E446" s="38" t="s">
        <v>1088</v>
      </c>
      <c r="F446" s="3" t="s">
        <v>1081</v>
      </c>
      <c r="G446" s="3"/>
      <c r="H446" s="1">
        <v>587.25</v>
      </c>
      <c r="I446" s="1">
        <v>627.75</v>
      </c>
      <c r="J446" s="1">
        <v>700.88</v>
      </c>
      <c r="K446" s="1">
        <v>732.53</v>
      </c>
      <c r="L446" s="173">
        <v>758.5</v>
      </c>
      <c r="M446" s="173">
        <v>787.67</v>
      </c>
      <c r="N446" s="173">
        <v>827.51</v>
      </c>
      <c r="O446" s="173">
        <v>860.27</v>
      </c>
      <c r="P446" s="173">
        <v>923.12</v>
      </c>
      <c r="Q446" s="173">
        <v>977.93</v>
      </c>
      <c r="R446" s="173">
        <v>1018.86</v>
      </c>
      <c r="S446" s="173">
        <v>1056.6600000000001</v>
      </c>
      <c r="T446" s="173">
        <v>1102.19</v>
      </c>
      <c r="U446" s="13">
        <v>1157.17</v>
      </c>
      <c r="V446" s="13">
        <v>1212.1300000000001</v>
      </c>
      <c r="W446" s="13">
        <v>1266.8499999999999</v>
      </c>
      <c r="X446" s="13">
        <v>1320.67</v>
      </c>
      <c r="Y446" s="13">
        <v>1363.58</v>
      </c>
      <c r="Z446" s="13">
        <v>1362.98</v>
      </c>
      <c r="AA446" s="13">
        <v>1362.98</v>
      </c>
      <c r="AB446" s="13">
        <v>1397.05</v>
      </c>
      <c r="AC446" s="13">
        <v>1397.05</v>
      </c>
      <c r="AD446" s="13">
        <v>1397.05</v>
      </c>
      <c r="AE446" s="175">
        <v>1449.44</v>
      </c>
      <c r="AF446" s="175">
        <v>1521.77</v>
      </c>
      <c r="AG446" s="175">
        <v>1597.71</v>
      </c>
      <c r="AH446" s="175">
        <v>1641.65</v>
      </c>
      <c r="AI446" s="175">
        <v>1690.73</v>
      </c>
      <c r="AJ446" s="175">
        <v>1749.9</v>
      </c>
    </row>
    <row r="447" spans="1:36" x14ac:dyDescent="0.2">
      <c r="A447" s="38" t="s">
        <v>886</v>
      </c>
      <c r="B447" s="16" t="s">
        <v>1046</v>
      </c>
      <c r="C447" s="16"/>
      <c r="D447" s="3" t="s">
        <v>1045</v>
      </c>
      <c r="E447" s="38" t="s">
        <v>1089</v>
      </c>
      <c r="F447" s="3" t="s">
        <v>1076</v>
      </c>
      <c r="G447" s="3"/>
      <c r="H447" s="1">
        <v>117</v>
      </c>
      <c r="I447" s="1">
        <v>84.38</v>
      </c>
      <c r="J447" s="1">
        <v>84.38</v>
      </c>
      <c r="K447" s="1" t="s">
        <v>886</v>
      </c>
      <c r="L447" s="173" t="s">
        <v>886</v>
      </c>
      <c r="M447" s="173" t="s">
        <v>886</v>
      </c>
      <c r="N447" s="173" t="s">
        <v>886</v>
      </c>
      <c r="O447" s="173" t="s">
        <v>886</v>
      </c>
      <c r="P447" s="173" t="s">
        <v>886</v>
      </c>
      <c r="Q447" s="173" t="s">
        <v>886</v>
      </c>
      <c r="R447" s="173" t="s">
        <v>886</v>
      </c>
      <c r="S447" s="173" t="s">
        <v>886</v>
      </c>
      <c r="T447" s="173" t="s">
        <v>886</v>
      </c>
      <c r="U447" s="13" t="s">
        <v>886</v>
      </c>
      <c r="V447" s="13" t="s">
        <v>886</v>
      </c>
      <c r="W447" s="13" t="s">
        <v>886</v>
      </c>
      <c r="X447" s="13" t="s">
        <v>886</v>
      </c>
      <c r="Y447" s="13" t="s">
        <v>886</v>
      </c>
      <c r="Z447" s="13" t="s">
        <v>886</v>
      </c>
      <c r="AA447" s="13" t="s">
        <v>886</v>
      </c>
      <c r="AB447" s="13" t="s">
        <v>886</v>
      </c>
      <c r="AC447" s="13" t="s">
        <v>886</v>
      </c>
      <c r="AD447" s="13" t="s">
        <v>886</v>
      </c>
      <c r="AE447" s="13" t="s">
        <v>886</v>
      </c>
      <c r="AF447" s="175" t="s">
        <v>886</v>
      </c>
      <c r="AG447" s="175" t="s">
        <v>886</v>
      </c>
      <c r="AH447" s="175" t="s">
        <v>886</v>
      </c>
      <c r="AI447" s="175" t="s">
        <v>886</v>
      </c>
      <c r="AJ447" s="175" t="s">
        <v>886</v>
      </c>
    </row>
    <row r="448" spans="1:36" x14ac:dyDescent="0.2">
      <c r="A448" s="38" t="s">
        <v>1584</v>
      </c>
      <c r="B448" s="11" t="s">
        <v>682</v>
      </c>
      <c r="C448" s="11"/>
      <c r="D448" s="3" t="s">
        <v>683</v>
      </c>
      <c r="E448" s="38" t="s">
        <v>1088</v>
      </c>
      <c r="F448" s="3" t="s">
        <v>1082</v>
      </c>
      <c r="G448" s="3"/>
      <c r="H448" s="173" t="s">
        <v>886</v>
      </c>
      <c r="I448" s="173" t="s">
        <v>886</v>
      </c>
      <c r="J448" s="173" t="s">
        <v>886</v>
      </c>
      <c r="K448" s="1">
        <v>702.59</v>
      </c>
      <c r="L448" s="173">
        <v>745.71</v>
      </c>
      <c r="M448" s="173">
        <v>756.29</v>
      </c>
      <c r="N448" s="173">
        <v>790.32</v>
      </c>
      <c r="O448" s="173">
        <v>837.92</v>
      </c>
      <c r="P448" s="173">
        <v>883.39</v>
      </c>
      <c r="Q448" s="173">
        <v>923.58</v>
      </c>
      <c r="R448" s="173">
        <v>968.5</v>
      </c>
      <c r="S448" s="173">
        <v>979.17</v>
      </c>
      <c r="T448" s="173">
        <v>1018.08</v>
      </c>
      <c r="U448" s="13">
        <v>1063.98</v>
      </c>
      <c r="V448" s="13">
        <v>1106.9000000000001</v>
      </c>
      <c r="W448" s="13">
        <v>1158.01</v>
      </c>
      <c r="X448" s="13">
        <v>1207.3</v>
      </c>
      <c r="Y448" s="13">
        <v>1231.49</v>
      </c>
      <c r="Z448" s="13">
        <v>1231.5899999999999</v>
      </c>
      <c r="AA448" s="13">
        <v>1274.57</v>
      </c>
      <c r="AB448" s="13">
        <v>1299.4000000000001</v>
      </c>
      <c r="AC448" s="13">
        <v>1324.31</v>
      </c>
      <c r="AD448" s="13">
        <v>1350.03</v>
      </c>
      <c r="AE448" s="175">
        <v>1402.86</v>
      </c>
      <c r="AF448" s="175">
        <v>1471.57</v>
      </c>
      <c r="AG448" s="175">
        <v>1558.93</v>
      </c>
      <c r="AH448" s="175">
        <v>1604.16</v>
      </c>
      <c r="AI448" s="175">
        <v>1666.48</v>
      </c>
      <c r="AJ448" s="175">
        <v>1730.23</v>
      </c>
    </row>
    <row r="449" spans="1:36" x14ac:dyDescent="0.2">
      <c r="A449" s="38" t="s">
        <v>886</v>
      </c>
      <c r="B449" s="16" t="s">
        <v>1032</v>
      </c>
      <c r="C449" s="16"/>
      <c r="D449" s="17" t="s">
        <v>1033</v>
      </c>
      <c r="E449" s="38" t="s">
        <v>1089</v>
      </c>
      <c r="F449" s="3" t="s">
        <v>1076</v>
      </c>
      <c r="G449" s="3"/>
      <c r="H449" s="1">
        <v>128.25</v>
      </c>
      <c r="I449" s="1">
        <v>140.63</v>
      </c>
      <c r="J449" s="1">
        <v>144</v>
      </c>
      <c r="K449" s="1">
        <v>144</v>
      </c>
      <c r="L449" s="173" t="s">
        <v>886</v>
      </c>
      <c r="M449" s="173" t="s">
        <v>886</v>
      </c>
      <c r="N449" s="173" t="s">
        <v>886</v>
      </c>
      <c r="O449" s="173" t="s">
        <v>886</v>
      </c>
      <c r="P449" s="173" t="s">
        <v>886</v>
      </c>
      <c r="Q449" s="173" t="s">
        <v>886</v>
      </c>
      <c r="R449" s="173" t="s">
        <v>886</v>
      </c>
      <c r="S449" s="173" t="s">
        <v>886</v>
      </c>
      <c r="T449" s="173" t="s">
        <v>886</v>
      </c>
      <c r="U449" s="13" t="s">
        <v>886</v>
      </c>
      <c r="V449" s="13" t="s">
        <v>886</v>
      </c>
      <c r="W449" s="13" t="s">
        <v>886</v>
      </c>
      <c r="X449" s="13" t="s">
        <v>886</v>
      </c>
      <c r="Y449" s="13" t="s">
        <v>886</v>
      </c>
      <c r="Z449" s="13" t="s">
        <v>886</v>
      </c>
      <c r="AA449" s="13" t="s">
        <v>886</v>
      </c>
      <c r="AB449" s="13" t="s">
        <v>886</v>
      </c>
      <c r="AC449" s="13" t="s">
        <v>886</v>
      </c>
      <c r="AD449" s="13" t="s">
        <v>886</v>
      </c>
      <c r="AE449" s="13" t="s">
        <v>886</v>
      </c>
      <c r="AF449" s="175" t="s">
        <v>886</v>
      </c>
      <c r="AG449" s="175" t="s">
        <v>886</v>
      </c>
      <c r="AH449" s="175" t="s">
        <v>886</v>
      </c>
      <c r="AI449" s="175" t="s">
        <v>886</v>
      </c>
      <c r="AJ449" s="175" t="s">
        <v>886</v>
      </c>
    </row>
    <row r="450" spans="1:36" x14ac:dyDescent="0.2">
      <c r="A450" s="38" t="s">
        <v>1585</v>
      </c>
      <c r="B450" s="11" t="s">
        <v>684</v>
      </c>
      <c r="C450" s="11"/>
      <c r="D450" s="3" t="s">
        <v>685</v>
      </c>
      <c r="E450" s="38" t="s">
        <v>1088</v>
      </c>
      <c r="F450" s="3" t="s">
        <v>1082</v>
      </c>
      <c r="G450" s="3"/>
      <c r="H450" s="173" t="s">
        <v>886</v>
      </c>
      <c r="I450" s="173" t="s">
        <v>886</v>
      </c>
      <c r="J450" s="173" t="s">
        <v>886</v>
      </c>
      <c r="K450" s="173" t="s">
        <v>886</v>
      </c>
      <c r="L450" s="173">
        <v>589.9</v>
      </c>
      <c r="M450" s="173">
        <v>634.78</v>
      </c>
      <c r="N450" s="173">
        <v>672.11</v>
      </c>
      <c r="O450" s="173">
        <v>703.84</v>
      </c>
      <c r="P450" s="173">
        <v>758.68</v>
      </c>
      <c r="Q450" s="173">
        <v>815.56</v>
      </c>
      <c r="R450" s="173">
        <v>902.62</v>
      </c>
      <c r="S450" s="173">
        <v>901.93</v>
      </c>
      <c r="T450" s="173">
        <v>946.16</v>
      </c>
      <c r="U450" s="13">
        <v>992.52</v>
      </c>
      <c r="V450" s="13">
        <v>1041.1500000000001</v>
      </c>
      <c r="W450" s="13">
        <v>1069.25</v>
      </c>
      <c r="X450" s="13">
        <v>1111.48</v>
      </c>
      <c r="Y450" s="13">
        <v>1143.55</v>
      </c>
      <c r="Z450" s="13">
        <v>1143.55</v>
      </c>
      <c r="AA450" s="13">
        <v>1183.46</v>
      </c>
      <c r="AB450" s="13">
        <v>1183.46</v>
      </c>
      <c r="AC450" s="13">
        <v>1183.46</v>
      </c>
      <c r="AD450" s="13">
        <v>1183.46</v>
      </c>
      <c r="AE450" s="175">
        <v>1183.46</v>
      </c>
      <c r="AF450" s="175">
        <v>1218.96</v>
      </c>
      <c r="AG450" s="175">
        <v>1267.72</v>
      </c>
      <c r="AH450" s="175">
        <v>1305.6199999999999</v>
      </c>
      <c r="AI450" s="175">
        <v>1357.71</v>
      </c>
      <c r="AJ450" s="175">
        <v>1425.46</v>
      </c>
    </row>
    <row r="451" spans="1:36" x14ac:dyDescent="0.2">
      <c r="A451" s="38" t="s">
        <v>1586</v>
      </c>
      <c r="B451" s="11" t="s">
        <v>686</v>
      </c>
      <c r="C451" s="11"/>
      <c r="D451" s="3" t="s">
        <v>687</v>
      </c>
      <c r="E451" s="38" t="s">
        <v>1088</v>
      </c>
      <c r="F451" s="3" t="s">
        <v>1076</v>
      </c>
      <c r="G451" s="3"/>
      <c r="H451" s="1">
        <v>75.38</v>
      </c>
      <c r="I451" s="1">
        <v>76.5</v>
      </c>
      <c r="J451" s="1">
        <v>75.38</v>
      </c>
      <c r="K451" s="1">
        <v>79.37</v>
      </c>
      <c r="L451" s="173">
        <v>77.239999999999995</v>
      </c>
      <c r="M451" s="173">
        <v>75.44</v>
      </c>
      <c r="N451" s="173">
        <v>76.25</v>
      </c>
      <c r="O451" s="173">
        <v>88.53</v>
      </c>
      <c r="P451" s="173">
        <v>92.93</v>
      </c>
      <c r="Q451" s="173">
        <v>95.93</v>
      </c>
      <c r="R451" s="173">
        <v>136.59</v>
      </c>
      <c r="S451" s="173">
        <v>141.65</v>
      </c>
      <c r="T451" s="173">
        <v>148.18</v>
      </c>
      <c r="U451" s="13">
        <v>157.24</v>
      </c>
      <c r="V451" s="13">
        <v>164.01</v>
      </c>
      <c r="W451" s="13">
        <v>172.59</v>
      </c>
      <c r="X451" s="13">
        <v>177.29</v>
      </c>
      <c r="Y451" s="13">
        <v>180.63</v>
      </c>
      <c r="Z451" s="13">
        <v>180.18</v>
      </c>
      <c r="AA451" s="13">
        <v>179.84</v>
      </c>
      <c r="AB451" s="13">
        <v>180.08</v>
      </c>
      <c r="AC451" s="13">
        <v>180.55</v>
      </c>
      <c r="AD451" s="13">
        <v>182.68</v>
      </c>
      <c r="AE451" s="175">
        <v>189.18</v>
      </c>
      <c r="AF451" s="175">
        <v>194.06</v>
      </c>
      <c r="AG451" s="175">
        <v>196.3</v>
      </c>
      <c r="AH451" s="175">
        <v>200.14</v>
      </c>
      <c r="AI451" s="175">
        <v>206.56</v>
      </c>
      <c r="AJ451" s="175">
        <v>214.29</v>
      </c>
    </row>
    <row r="452" spans="1:36" x14ac:dyDescent="0.2">
      <c r="A452" s="38" t="s">
        <v>1587</v>
      </c>
      <c r="B452" s="11" t="s">
        <v>688</v>
      </c>
      <c r="C452" s="11"/>
      <c r="D452" s="3" t="s">
        <v>689</v>
      </c>
      <c r="E452" s="38" t="s">
        <v>1088</v>
      </c>
      <c r="F452" s="3" t="s">
        <v>1076</v>
      </c>
      <c r="G452" s="3"/>
      <c r="H452" s="1">
        <v>129.38</v>
      </c>
      <c r="I452" s="1">
        <v>126</v>
      </c>
      <c r="J452" s="1">
        <v>137.25</v>
      </c>
      <c r="K452" s="1">
        <v>144.09</v>
      </c>
      <c r="L452" s="173">
        <v>154.65</v>
      </c>
      <c r="M452" s="173">
        <v>162.34</v>
      </c>
      <c r="N452" s="173">
        <v>171.35</v>
      </c>
      <c r="O452" s="173">
        <v>178.74</v>
      </c>
      <c r="P452" s="173">
        <v>181.48</v>
      </c>
      <c r="Q452" s="173">
        <v>189.88</v>
      </c>
      <c r="R452" s="173">
        <v>196.56</v>
      </c>
      <c r="S452" s="173">
        <v>201.43</v>
      </c>
      <c r="T452" s="173">
        <v>207.11</v>
      </c>
      <c r="U452" s="13">
        <v>214.1</v>
      </c>
      <c r="V452" s="13">
        <v>220.56</v>
      </c>
      <c r="W452" s="13">
        <v>229.24</v>
      </c>
      <c r="X452" s="13">
        <v>236.36</v>
      </c>
      <c r="Y452" s="13">
        <v>241.67</v>
      </c>
      <c r="Z452" s="13">
        <v>245.18</v>
      </c>
      <c r="AA452" s="13">
        <v>246.97</v>
      </c>
      <c r="AB452" s="13">
        <v>251.34</v>
      </c>
      <c r="AC452" s="13">
        <v>253.3</v>
      </c>
      <c r="AD452" s="13">
        <v>256.31</v>
      </c>
      <c r="AE452" s="175">
        <v>265.22000000000003</v>
      </c>
      <c r="AF452" s="175">
        <v>273.66000000000003</v>
      </c>
      <c r="AG452" s="175">
        <v>285.02</v>
      </c>
      <c r="AH452" s="175">
        <v>295.99</v>
      </c>
      <c r="AI452" s="175">
        <v>306.83</v>
      </c>
      <c r="AJ452" s="175">
        <v>313.63</v>
      </c>
    </row>
    <row r="453" spans="1:36" x14ac:dyDescent="0.2">
      <c r="A453" s="199" t="s">
        <v>1726</v>
      </c>
      <c r="B453" s="11" t="s">
        <v>690</v>
      </c>
      <c r="C453" s="11"/>
      <c r="D453" s="3" t="s">
        <v>691</v>
      </c>
      <c r="E453" s="38" t="s">
        <v>1088</v>
      </c>
      <c r="F453" s="3" t="s">
        <v>1077</v>
      </c>
      <c r="G453" s="3"/>
      <c r="H453" s="1">
        <v>428.63</v>
      </c>
      <c r="I453" s="1">
        <v>474.75</v>
      </c>
      <c r="J453" s="1">
        <v>447.75</v>
      </c>
      <c r="K453" s="1">
        <v>466.29</v>
      </c>
      <c r="L453" s="173">
        <v>490.86</v>
      </c>
      <c r="M453" s="173">
        <v>539.91</v>
      </c>
      <c r="N453" s="173">
        <v>585.27</v>
      </c>
      <c r="O453" s="173">
        <v>627.75</v>
      </c>
      <c r="P453" s="173">
        <v>671.22</v>
      </c>
      <c r="Q453" s="173">
        <v>751.41</v>
      </c>
      <c r="R453" s="173">
        <v>890.28</v>
      </c>
      <c r="S453" s="173">
        <v>924.48</v>
      </c>
      <c r="T453" s="173">
        <v>947.97</v>
      </c>
      <c r="U453" s="13">
        <v>990.63</v>
      </c>
      <c r="V453" s="13">
        <v>1035.18</v>
      </c>
      <c r="W453" s="13">
        <v>1073.8800000000001</v>
      </c>
      <c r="X453" s="13">
        <v>1100.1600000000001</v>
      </c>
      <c r="Y453" s="13">
        <v>1126.53</v>
      </c>
      <c r="Z453" s="13">
        <v>1126.53</v>
      </c>
      <c r="AA453" s="13">
        <v>1126.53</v>
      </c>
      <c r="AB453" s="13">
        <v>1126.53</v>
      </c>
      <c r="AC453" s="13">
        <v>1126.53</v>
      </c>
      <c r="AD453" s="13">
        <v>1126.53</v>
      </c>
      <c r="AE453" s="175">
        <v>1149.03</v>
      </c>
      <c r="AF453" s="175">
        <v>1183.5</v>
      </c>
      <c r="AG453" s="175">
        <v>1242.54</v>
      </c>
      <c r="AH453" s="175">
        <v>1292.1300000000001</v>
      </c>
      <c r="AI453" s="175">
        <v>1343.61</v>
      </c>
      <c r="AJ453" s="175">
        <v>1397.16</v>
      </c>
    </row>
    <row r="454" spans="1:36" x14ac:dyDescent="0.2">
      <c r="A454" s="38" t="s">
        <v>1693</v>
      </c>
      <c r="B454" s="11" t="s">
        <v>692</v>
      </c>
      <c r="C454" s="11"/>
      <c r="D454" s="3" t="s">
        <v>693</v>
      </c>
      <c r="E454" s="38" t="s">
        <v>1089</v>
      </c>
      <c r="F454" s="3" t="s">
        <v>1076</v>
      </c>
      <c r="G454" s="3"/>
      <c r="H454" s="1">
        <v>64.13</v>
      </c>
      <c r="I454" s="1">
        <v>69.75</v>
      </c>
      <c r="J454" s="1">
        <v>84.38</v>
      </c>
      <c r="K454" s="1">
        <v>97.01</v>
      </c>
      <c r="L454" s="173">
        <v>100.12</v>
      </c>
      <c r="M454" s="173">
        <v>105.54</v>
      </c>
      <c r="N454" s="173">
        <v>111.42</v>
      </c>
      <c r="O454" s="173">
        <v>115</v>
      </c>
      <c r="P454" s="173">
        <v>120.29</v>
      </c>
      <c r="Q454" s="173">
        <v>132.11000000000001</v>
      </c>
      <c r="R454" s="173">
        <v>141.47</v>
      </c>
      <c r="S454" s="173">
        <v>148.56</v>
      </c>
      <c r="T454" s="173">
        <v>156.05000000000001</v>
      </c>
      <c r="U454" s="13">
        <v>163.66999999999999</v>
      </c>
      <c r="V454" s="13">
        <v>169.18</v>
      </c>
      <c r="W454" s="13">
        <v>177.84</v>
      </c>
      <c r="X454" s="13">
        <v>184.63</v>
      </c>
      <c r="Y454" s="13">
        <v>191.66</v>
      </c>
      <c r="Z454" s="13">
        <v>194.05</v>
      </c>
      <c r="AA454" s="13">
        <v>197.87</v>
      </c>
      <c r="AB454" s="13">
        <v>204.76</v>
      </c>
      <c r="AC454" s="13">
        <v>205.76</v>
      </c>
      <c r="AD454" s="13">
        <v>205.93</v>
      </c>
      <c r="AE454" s="175">
        <v>211.2</v>
      </c>
      <c r="AF454" s="175">
        <v>218.21</v>
      </c>
      <c r="AG454" s="175">
        <v>225.6</v>
      </c>
      <c r="AH454" s="175" t="s">
        <v>886</v>
      </c>
      <c r="AI454" s="175" t="s">
        <v>886</v>
      </c>
      <c r="AJ454" s="175" t="s">
        <v>886</v>
      </c>
    </row>
    <row r="455" spans="1:36" x14ac:dyDescent="0.2">
      <c r="A455" s="38" t="s">
        <v>1588</v>
      </c>
      <c r="B455" s="11" t="s">
        <v>1202</v>
      </c>
      <c r="C455" s="11"/>
      <c r="D455" s="3" t="s">
        <v>695</v>
      </c>
      <c r="E455" s="38" t="s">
        <v>1088</v>
      </c>
      <c r="F455" s="3" t="s">
        <v>1174</v>
      </c>
      <c r="G455" s="3"/>
      <c r="H455" s="1" t="s">
        <v>886</v>
      </c>
      <c r="I455" s="1" t="s">
        <v>886</v>
      </c>
      <c r="J455" s="1">
        <v>45</v>
      </c>
      <c r="K455" s="6">
        <v>45.09</v>
      </c>
      <c r="L455" s="173">
        <v>51.39</v>
      </c>
      <c r="M455" s="173">
        <v>52.38</v>
      </c>
      <c r="N455" s="173">
        <v>56.16</v>
      </c>
      <c r="O455" s="173">
        <v>61.11</v>
      </c>
      <c r="P455" s="173">
        <v>67.14</v>
      </c>
      <c r="Q455" s="173">
        <v>82.08</v>
      </c>
      <c r="R455" s="173">
        <v>109.35</v>
      </c>
      <c r="S455" s="173">
        <v>119.7</v>
      </c>
      <c r="T455" s="173">
        <v>125.01</v>
      </c>
      <c r="U455" s="13">
        <v>130.86000000000001</v>
      </c>
      <c r="V455" s="13">
        <v>137.34</v>
      </c>
      <c r="W455" s="13">
        <v>149.66999999999999</v>
      </c>
      <c r="X455" s="13">
        <v>156.06</v>
      </c>
      <c r="Y455" s="13">
        <v>160.74</v>
      </c>
      <c r="Z455" s="13">
        <v>160.74</v>
      </c>
      <c r="AA455" s="13">
        <v>166.77</v>
      </c>
      <c r="AB455" s="13">
        <v>166.77</v>
      </c>
      <c r="AC455" s="13">
        <v>166.77</v>
      </c>
      <c r="AD455" s="13">
        <v>170.1</v>
      </c>
      <c r="AE455" s="175">
        <v>173.43</v>
      </c>
      <c r="AF455" s="175">
        <v>176.85</v>
      </c>
      <c r="AG455" s="175">
        <v>188.82</v>
      </c>
      <c r="AH455" s="175">
        <v>212.76</v>
      </c>
      <c r="AI455" s="175">
        <v>222.75</v>
      </c>
      <c r="AJ455" s="175">
        <v>237.69</v>
      </c>
    </row>
    <row r="456" spans="1:36" x14ac:dyDescent="0.2">
      <c r="A456" s="38" t="s">
        <v>1589</v>
      </c>
      <c r="B456" s="11" t="s">
        <v>696</v>
      </c>
      <c r="C456" s="11"/>
      <c r="D456" s="3" t="s">
        <v>697</v>
      </c>
      <c r="E456" s="38" t="s">
        <v>1088</v>
      </c>
      <c r="F456" s="3" t="s">
        <v>1081</v>
      </c>
      <c r="G456" s="3"/>
      <c r="H456" s="1">
        <v>541.13</v>
      </c>
      <c r="I456" s="1">
        <v>481.5</v>
      </c>
      <c r="J456" s="1">
        <v>532.13</v>
      </c>
      <c r="K456" s="1">
        <v>584.20000000000005</v>
      </c>
      <c r="L456" s="173">
        <v>626.14</v>
      </c>
      <c r="M456" s="173">
        <v>683.65</v>
      </c>
      <c r="N456" s="173">
        <v>725.33</v>
      </c>
      <c r="O456" s="173">
        <v>757.96</v>
      </c>
      <c r="P456" s="173">
        <v>805.5</v>
      </c>
      <c r="Q456" s="173">
        <v>861.86</v>
      </c>
      <c r="R456" s="173">
        <v>926.49</v>
      </c>
      <c r="S456" s="173">
        <v>971.85</v>
      </c>
      <c r="T456" s="173">
        <v>1018.47</v>
      </c>
      <c r="U456" s="13">
        <v>1065.29</v>
      </c>
      <c r="V456" s="13">
        <v>1102.58</v>
      </c>
      <c r="W456" s="13">
        <v>1139.5</v>
      </c>
      <c r="X456" s="13">
        <v>1172.54</v>
      </c>
      <c r="Y456" s="13">
        <v>1186.6199999999999</v>
      </c>
      <c r="Z456" s="13">
        <v>1186.6199999999999</v>
      </c>
      <c r="AA456" s="13">
        <v>1186.6300000000001</v>
      </c>
      <c r="AB456" s="13">
        <v>1186.5999999999999</v>
      </c>
      <c r="AC456" s="13">
        <v>1186.6099999999999</v>
      </c>
      <c r="AD456" s="13">
        <v>1186.6099999999999</v>
      </c>
      <c r="AE456" s="175">
        <v>1233.98</v>
      </c>
      <c r="AF456" s="175">
        <v>1295.55</v>
      </c>
      <c r="AG456" s="175">
        <v>1360.2</v>
      </c>
      <c r="AH456" s="175">
        <v>1414.46</v>
      </c>
      <c r="AI456" s="175">
        <v>1470.87</v>
      </c>
      <c r="AJ456" s="175">
        <v>1544.23</v>
      </c>
    </row>
    <row r="457" spans="1:36" x14ac:dyDescent="0.2">
      <c r="A457" s="199" t="s">
        <v>1727</v>
      </c>
      <c r="B457" s="11" t="s">
        <v>698</v>
      </c>
      <c r="C457" s="11"/>
      <c r="D457" s="3" t="s">
        <v>699</v>
      </c>
      <c r="E457" s="38" t="s">
        <v>1088</v>
      </c>
      <c r="F457" s="3" t="s">
        <v>1077</v>
      </c>
      <c r="G457" s="3"/>
      <c r="H457" s="1">
        <v>443.25</v>
      </c>
      <c r="I457" s="1">
        <v>425.25</v>
      </c>
      <c r="J457" s="1">
        <v>429.75</v>
      </c>
      <c r="K457" s="1">
        <v>460.62</v>
      </c>
      <c r="L457" s="173">
        <v>488.52</v>
      </c>
      <c r="M457" s="173">
        <v>540.27</v>
      </c>
      <c r="N457" s="173">
        <v>585.09</v>
      </c>
      <c r="O457" s="173">
        <v>619.83000000000004</v>
      </c>
      <c r="P457" s="173">
        <v>648</v>
      </c>
      <c r="Q457" s="173">
        <v>721.98</v>
      </c>
      <c r="R457" s="173">
        <v>851.49</v>
      </c>
      <c r="S457" s="173">
        <v>889.38</v>
      </c>
      <c r="T457" s="173">
        <v>920.7</v>
      </c>
      <c r="U457" s="13">
        <v>966.69</v>
      </c>
      <c r="V457" s="13">
        <v>1009.62</v>
      </c>
      <c r="W457" s="13">
        <v>1058.04</v>
      </c>
      <c r="X457" s="13">
        <v>1089.18</v>
      </c>
      <c r="Y457" s="13">
        <v>1116.3599999999999</v>
      </c>
      <c r="Z457" s="13">
        <v>1116.3599999999999</v>
      </c>
      <c r="AA457" s="13">
        <v>1149.6600000000001</v>
      </c>
      <c r="AB457" s="13">
        <v>1172.52</v>
      </c>
      <c r="AC457" s="13">
        <v>1195.83</v>
      </c>
      <c r="AD457" s="13">
        <v>1219.68</v>
      </c>
      <c r="AE457" s="175">
        <v>1268.28</v>
      </c>
      <c r="AF457" s="175">
        <v>1331.55</v>
      </c>
      <c r="AG457" s="175">
        <v>1411.29</v>
      </c>
      <c r="AH457" s="175">
        <v>1453.5</v>
      </c>
      <c r="AI457" s="175">
        <v>1511.46</v>
      </c>
      <c r="AJ457" s="175">
        <v>1549.08</v>
      </c>
    </row>
    <row r="458" spans="1:36" x14ac:dyDescent="0.2">
      <c r="A458" s="38" t="s">
        <v>1590</v>
      </c>
      <c r="B458" s="11" t="s">
        <v>700</v>
      </c>
      <c r="C458" s="11"/>
      <c r="D458" s="3" t="s">
        <v>701</v>
      </c>
      <c r="E458" s="38" t="s">
        <v>1088</v>
      </c>
      <c r="F458" s="3" t="s">
        <v>1076</v>
      </c>
      <c r="G458" s="3"/>
      <c r="H458" s="1">
        <v>87.75</v>
      </c>
      <c r="I458" s="1">
        <v>87.75</v>
      </c>
      <c r="J458" s="1">
        <v>87.75</v>
      </c>
      <c r="K458" s="1">
        <v>87.84</v>
      </c>
      <c r="L458" s="173">
        <v>87.68</v>
      </c>
      <c r="M458" s="173">
        <v>96.84</v>
      </c>
      <c r="N458" s="173">
        <v>99.01</v>
      </c>
      <c r="O458" s="173">
        <v>103.99</v>
      </c>
      <c r="P458" s="173">
        <v>114.46</v>
      </c>
      <c r="Q458" s="173">
        <v>134.31</v>
      </c>
      <c r="R458" s="173">
        <v>152.9</v>
      </c>
      <c r="S458" s="173">
        <v>161.66999999999999</v>
      </c>
      <c r="T458" s="173">
        <v>169.08</v>
      </c>
      <c r="U458" s="13">
        <v>176.75</v>
      </c>
      <c r="V458" s="13">
        <v>181.14</v>
      </c>
      <c r="W458" s="13">
        <v>189.47</v>
      </c>
      <c r="X458" s="13">
        <v>198.53</v>
      </c>
      <c r="Y458" s="13">
        <v>203.01</v>
      </c>
      <c r="Z458" s="13">
        <v>203.13</v>
      </c>
      <c r="AA458" s="13">
        <v>202.89</v>
      </c>
      <c r="AB458" s="13">
        <v>207.13</v>
      </c>
      <c r="AC458" s="13">
        <v>211.05</v>
      </c>
      <c r="AD458" s="13">
        <v>215.14</v>
      </c>
      <c r="AE458" s="175">
        <v>220.64</v>
      </c>
      <c r="AF458" s="175">
        <v>225.96</v>
      </c>
      <c r="AG458" s="175">
        <v>232.4</v>
      </c>
      <c r="AH458" s="175">
        <v>238.93</v>
      </c>
      <c r="AI458" s="175">
        <v>244.11</v>
      </c>
      <c r="AJ458" s="175">
        <v>249.05</v>
      </c>
    </row>
    <row r="459" spans="1:36" x14ac:dyDescent="0.2">
      <c r="A459" s="38" t="s">
        <v>1591</v>
      </c>
      <c r="B459" s="11" t="s">
        <v>1212</v>
      </c>
      <c r="C459" s="11"/>
      <c r="D459" s="45" t="s">
        <v>1054</v>
      </c>
      <c r="E459" s="38" t="s">
        <v>1088</v>
      </c>
      <c r="F459" s="3" t="s">
        <v>1174</v>
      </c>
      <c r="G459" s="3"/>
      <c r="H459" s="1" t="s">
        <v>886</v>
      </c>
      <c r="I459" s="1" t="s">
        <v>886</v>
      </c>
      <c r="J459" s="1">
        <v>41.63</v>
      </c>
      <c r="K459" s="1">
        <v>42.93</v>
      </c>
      <c r="L459" s="173">
        <v>44.64</v>
      </c>
      <c r="M459" s="173">
        <v>66.06</v>
      </c>
      <c r="N459" s="173">
        <v>75.239999999999995</v>
      </c>
      <c r="O459" s="173">
        <v>79.41</v>
      </c>
      <c r="P459" s="173">
        <v>83.08</v>
      </c>
      <c r="Q459" s="173">
        <v>96.44</v>
      </c>
      <c r="R459" s="173">
        <v>135.09</v>
      </c>
      <c r="S459" s="173">
        <v>147.06</v>
      </c>
      <c r="T459" s="173">
        <v>154.26</v>
      </c>
      <c r="U459" s="13">
        <v>163.26</v>
      </c>
      <c r="V459" s="13">
        <v>171.27</v>
      </c>
      <c r="W459" s="13">
        <v>187.92</v>
      </c>
      <c r="X459" s="13">
        <v>193.86</v>
      </c>
      <c r="Y459" s="13">
        <v>198.54</v>
      </c>
      <c r="Z459" s="13">
        <v>198.54</v>
      </c>
      <c r="AA459" s="13">
        <v>203.49</v>
      </c>
      <c r="AB459" s="13">
        <v>207.55</v>
      </c>
      <c r="AC459" s="13">
        <v>211.68</v>
      </c>
      <c r="AD459" s="13">
        <v>215.89</v>
      </c>
      <c r="AE459" s="175">
        <v>220.19</v>
      </c>
      <c r="AF459" s="175">
        <v>224.57</v>
      </c>
      <c r="AG459" s="175">
        <v>236.57</v>
      </c>
      <c r="AH459" s="175">
        <v>260.57</v>
      </c>
      <c r="AI459" s="175">
        <v>270.57</v>
      </c>
      <c r="AJ459" s="175">
        <v>285.57</v>
      </c>
    </row>
    <row r="460" spans="1:36" x14ac:dyDescent="0.2">
      <c r="A460" s="38" t="s">
        <v>1592</v>
      </c>
      <c r="B460" s="11" t="s">
        <v>1203</v>
      </c>
      <c r="C460" s="11"/>
      <c r="D460" s="3" t="s">
        <v>704</v>
      </c>
      <c r="E460" s="38" t="s">
        <v>1088</v>
      </c>
      <c r="F460" s="3" t="s">
        <v>1174</v>
      </c>
      <c r="G460" s="3"/>
      <c r="H460" s="1" t="s">
        <v>886</v>
      </c>
      <c r="I460" s="1" t="s">
        <v>886</v>
      </c>
      <c r="J460" s="1">
        <v>45</v>
      </c>
      <c r="K460" s="6">
        <v>45.99</v>
      </c>
      <c r="L460" s="173">
        <v>51.66</v>
      </c>
      <c r="M460" s="173">
        <v>50.94</v>
      </c>
      <c r="N460" s="173">
        <v>53.19</v>
      </c>
      <c r="O460" s="173">
        <v>55.53</v>
      </c>
      <c r="P460" s="173">
        <v>59.13</v>
      </c>
      <c r="Q460" s="173">
        <v>69.84</v>
      </c>
      <c r="R460" s="173">
        <v>97.74</v>
      </c>
      <c r="S460" s="173">
        <v>105.12</v>
      </c>
      <c r="T460" s="173">
        <v>110.25</v>
      </c>
      <c r="U460" s="13">
        <v>115.74</v>
      </c>
      <c r="V460" s="13">
        <v>122.67</v>
      </c>
      <c r="W460" s="13">
        <v>128.69999999999999</v>
      </c>
      <c r="X460" s="13">
        <v>134.72999999999999</v>
      </c>
      <c r="Y460" s="13">
        <v>138.41999999999999</v>
      </c>
      <c r="Z460" s="13">
        <v>138.41999999999999</v>
      </c>
      <c r="AA460" s="13">
        <v>138.41999999999999</v>
      </c>
      <c r="AB460" s="13">
        <v>138.41999999999999</v>
      </c>
      <c r="AC460" s="13">
        <v>141.12</v>
      </c>
      <c r="AD460" s="13">
        <v>143.91</v>
      </c>
      <c r="AE460" s="175">
        <v>148.91</v>
      </c>
      <c r="AF460" s="175">
        <v>153.91</v>
      </c>
      <c r="AG460" s="175">
        <v>165.91</v>
      </c>
      <c r="AH460" s="175">
        <v>189.91</v>
      </c>
      <c r="AI460" s="175">
        <v>199.91</v>
      </c>
      <c r="AJ460" s="175">
        <v>214.91</v>
      </c>
    </row>
    <row r="461" spans="1:36" x14ac:dyDescent="0.2">
      <c r="A461" s="38" t="s">
        <v>1593</v>
      </c>
      <c r="B461" s="11" t="s">
        <v>705</v>
      </c>
      <c r="C461" s="11"/>
      <c r="D461" s="3" t="s">
        <v>706</v>
      </c>
      <c r="E461" s="38" t="s">
        <v>1088</v>
      </c>
      <c r="F461" s="3" t="s">
        <v>1080</v>
      </c>
      <c r="G461" s="3"/>
      <c r="H461" s="1">
        <v>374.63</v>
      </c>
      <c r="I461" s="1">
        <v>389.25</v>
      </c>
      <c r="J461" s="1">
        <v>506.25</v>
      </c>
      <c r="K461" s="1">
        <v>526.71</v>
      </c>
      <c r="L461" s="173">
        <v>551.75</v>
      </c>
      <c r="M461" s="173">
        <v>605.41</v>
      </c>
      <c r="N461" s="173">
        <v>643.61</v>
      </c>
      <c r="O461" s="173">
        <v>672.58</v>
      </c>
      <c r="P461" s="173">
        <v>721.76</v>
      </c>
      <c r="Q461" s="173">
        <v>781.2</v>
      </c>
      <c r="R461" s="173">
        <v>874.14</v>
      </c>
      <c r="S461" s="173">
        <v>938.84</v>
      </c>
      <c r="T461" s="173">
        <v>983.87</v>
      </c>
      <c r="U461" s="13">
        <v>1022.24</v>
      </c>
      <c r="V461" s="13">
        <v>1072.31</v>
      </c>
      <c r="W461" s="13">
        <v>1108.76</v>
      </c>
      <c r="X461" s="13">
        <v>1140.8900000000001</v>
      </c>
      <c r="Y461" s="13">
        <v>1140.8900000000001</v>
      </c>
      <c r="Z461" s="13">
        <v>1140.8900000000001</v>
      </c>
      <c r="AA461" s="13">
        <v>1140.8900000000001</v>
      </c>
      <c r="AB461" s="13">
        <v>1140.8900000000001</v>
      </c>
      <c r="AC461" s="13">
        <v>1140.8900000000001</v>
      </c>
      <c r="AD461" s="13">
        <v>1163.5999999999999</v>
      </c>
      <c r="AE461" s="175">
        <v>1210.03</v>
      </c>
      <c r="AF461" s="175">
        <v>1258.31</v>
      </c>
      <c r="AG461" s="175">
        <v>1308.52</v>
      </c>
      <c r="AH461" s="175">
        <v>1373.81</v>
      </c>
      <c r="AI461" s="175">
        <v>1428.62</v>
      </c>
      <c r="AJ461" s="175">
        <v>1492.9</v>
      </c>
    </row>
    <row r="462" spans="1:36" x14ac:dyDescent="0.2">
      <c r="A462" s="38" t="s">
        <v>1594</v>
      </c>
      <c r="B462" s="11" t="s">
        <v>707</v>
      </c>
      <c r="C462" s="11"/>
      <c r="D462" s="3" t="s">
        <v>708</v>
      </c>
      <c r="E462" s="38" t="s">
        <v>1088</v>
      </c>
      <c r="F462" s="3" t="s">
        <v>1076</v>
      </c>
      <c r="G462" s="3"/>
      <c r="H462" s="1">
        <v>60.75</v>
      </c>
      <c r="I462" s="1">
        <v>47.25</v>
      </c>
      <c r="J462" s="1">
        <v>47.25</v>
      </c>
      <c r="K462" s="1">
        <v>51.24</v>
      </c>
      <c r="L462" s="173">
        <v>76.069999999999993</v>
      </c>
      <c r="M462" s="173">
        <v>86.05</v>
      </c>
      <c r="N462" s="173">
        <v>89.66</v>
      </c>
      <c r="O462" s="173">
        <v>95.37</v>
      </c>
      <c r="P462" s="173">
        <v>119.06</v>
      </c>
      <c r="Q462" s="173">
        <v>129.85</v>
      </c>
      <c r="R462" s="173">
        <v>125.63</v>
      </c>
      <c r="S462" s="173">
        <v>135.9</v>
      </c>
      <c r="T462" s="173">
        <v>142.71</v>
      </c>
      <c r="U462" s="13">
        <v>149.78</v>
      </c>
      <c r="V462" s="13">
        <v>154.94</v>
      </c>
      <c r="W462" s="13">
        <v>163.05000000000001</v>
      </c>
      <c r="X462" s="13">
        <v>171.02</v>
      </c>
      <c r="Y462" s="13">
        <v>176.16</v>
      </c>
      <c r="Z462" s="13">
        <v>176.03</v>
      </c>
      <c r="AA462" s="13">
        <v>176.13</v>
      </c>
      <c r="AB462" s="13">
        <v>177.49</v>
      </c>
      <c r="AC462" s="13">
        <v>180.6</v>
      </c>
      <c r="AD462" s="13">
        <v>181.33</v>
      </c>
      <c r="AE462" s="175">
        <v>183.56</v>
      </c>
      <c r="AF462" s="175">
        <v>189.16</v>
      </c>
      <c r="AG462" s="175">
        <v>194.79</v>
      </c>
      <c r="AH462" s="175">
        <v>203.3</v>
      </c>
      <c r="AI462" s="175">
        <v>212.1</v>
      </c>
      <c r="AJ462" s="175">
        <v>217.1</v>
      </c>
    </row>
    <row r="463" spans="1:36" x14ac:dyDescent="0.2">
      <c r="A463" s="38" t="s">
        <v>1595</v>
      </c>
      <c r="B463" s="11" t="s">
        <v>709</v>
      </c>
      <c r="C463" s="11"/>
      <c r="D463" s="3" t="s">
        <v>710</v>
      </c>
      <c r="E463" s="38" t="s">
        <v>1088</v>
      </c>
      <c r="F463" s="3" t="s">
        <v>1082</v>
      </c>
      <c r="G463" s="3"/>
      <c r="H463" s="1" t="s">
        <v>886</v>
      </c>
      <c r="I463" s="1" t="s">
        <v>886</v>
      </c>
      <c r="J463" s="1" t="s">
        <v>886</v>
      </c>
      <c r="K463" s="1" t="s">
        <v>886</v>
      </c>
      <c r="L463" s="173">
        <v>550.87</v>
      </c>
      <c r="M463" s="173">
        <v>574.23</v>
      </c>
      <c r="N463" s="173">
        <v>630.23</v>
      </c>
      <c r="O463" s="173">
        <v>666.06</v>
      </c>
      <c r="P463" s="173">
        <v>709.83</v>
      </c>
      <c r="Q463" s="173">
        <v>817.62</v>
      </c>
      <c r="R463" s="173">
        <v>938.65</v>
      </c>
      <c r="S463" s="173">
        <v>961.95</v>
      </c>
      <c r="T463" s="173">
        <v>993.24</v>
      </c>
      <c r="U463" s="13">
        <v>1040.44</v>
      </c>
      <c r="V463" s="13">
        <v>1076.32</v>
      </c>
      <c r="W463" s="13">
        <v>1113.8699999999999</v>
      </c>
      <c r="X463" s="13">
        <v>1153.04</v>
      </c>
      <c r="Y463" s="13">
        <v>1173.49</v>
      </c>
      <c r="Z463" s="13">
        <v>1173.1099999999999</v>
      </c>
      <c r="AA463" s="13">
        <v>1172.72</v>
      </c>
      <c r="AB463" s="13">
        <v>1174.45</v>
      </c>
      <c r="AC463" s="13">
        <v>1174.71</v>
      </c>
      <c r="AD463" s="13">
        <v>1175.3599999999999</v>
      </c>
      <c r="AE463" s="175">
        <v>1223.78</v>
      </c>
      <c r="AF463" s="175">
        <v>1350.49</v>
      </c>
      <c r="AG463" s="175">
        <v>1417.44</v>
      </c>
      <c r="AH463" s="175">
        <v>1474.01</v>
      </c>
      <c r="AI463" s="175">
        <v>1535.36</v>
      </c>
      <c r="AJ463" s="175">
        <v>1612.64</v>
      </c>
    </row>
    <row r="464" spans="1:36" x14ac:dyDescent="0.2">
      <c r="A464" s="38" t="s">
        <v>1596</v>
      </c>
      <c r="B464" s="11" t="s">
        <v>711</v>
      </c>
      <c r="C464" s="11"/>
      <c r="D464" s="3" t="s">
        <v>712</v>
      </c>
      <c r="E464" s="38" t="s">
        <v>1088</v>
      </c>
      <c r="F464" s="3" t="s">
        <v>1081</v>
      </c>
      <c r="G464" s="3"/>
      <c r="H464" s="1">
        <v>640.13</v>
      </c>
      <c r="I464" s="1">
        <v>625.5</v>
      </c>
      <c r="J464" s="1">
        <v>641.25</v>
      </c>
      <c r="K464" s="1">
        <v>685.05</v>
      </c>
      <c r="L464" s="173">
        <v>733.82</v>
      </c>
      <c r="M464" s="173">
        <v>778.63</v>
      </c>
      <c r="N464" s="173">
        <v>809.37</v>
      </c>
      <c r="O464" s="173">
        <v>845.97</v>
      </c>
      <c r="P464" s="173">
        <v>892.54</v>
      </c>
      <c r="Q464" s="173">
        <v>923.08</v>
      </c>
      <c r="R464" s="173">
        <v>957.99</v>
      </c>
      <c r="S464" s="173">
        <v>982.83</v>
      </c>
      <c r="T464" s="173">
        <v>1029.51</v>
      </c>
      <c r="U464" s="13">
        <v>1057.6300000000001</v>
      </c>
      <c r="V464" s="13">
        <v>1086.48</v>
      </c>
      <c r="W464" s="13">
        <v>1112.73</v>
      </c>
      <c r="X464" s="13">
        <v>1147.42</v>
      </c>
      <c r="Y464" s="13">
        <v>1169.1400000000001</v>
      </c>
      <c r="Z464" s="13">
        <v>1169.1400000000001</v>
      </c>
      <c r="AA464" s="13">
        <v>1169.1400000000001</v>
      </c>
      <c r="AB464" s="13">
        <v>1210.03</v>
      </c>
      <c r="AC464" s="13">
        <v>1210.06</v>
      </c>
      <c r="AD464" s="13">
        <v>1233.1099999999999</v>
      </c>
      <c r="AE464" s="175">
        <v>1282.3599999999999</v>
      </c>
      <c r="AF464" s="175">
        <v>1346.31</v>
      </c>
      <c r="AG464" s="175">
        <v>1413.45</v>
      </c>
      <c r="AH464" s="175">
        <v>1469.81</v>
      </c>
      <c r="AI464" s="175">
        <v>1528.43</v>
      </c>
      <c r="AJ464" s="175">
        <v>1604.69</v>
      </c>
    </row>
    <row r="465" spans="1:36" x14ac:dyDescent="0.2">
      <c r="A465" s="38" t="s">
        <v>1597</v>
      </c>
      <c r="B465" s="11" t="s">
        <v>713</v>
      </c>
      <c r="C465" s="11"/>
      <c r="D465" s="3" t="s">
        <v>714</v>
      </c>
      <c r="E465" s="38" t="s">
        <v>1088</v>
      </c>
      <c r="F465" s="3" t="s">
        <v>1076</v>
      </c>
      <c r="G465" s="3"/>
      <c r="H465" s="1">
        <v>73.13</v>
      </c>
      <c r="I465" s="1">
        <v>73.13</v>
      </c>
      <c r="J465" s="1">
        <v>70.88</v>
      </c>
      <c r="K465" s="1">
        <v>71.09</v>
      </c>
      <c r="L465" s="173">
        <v>71.09</v>
      </c>
      <c r="M465" s="173">
        <v>74.64</v>
      </c>
      <c r="N465" s="173">
        <v>80.61</v>
      </c>
      <c r="O465" s="173">
        <v>85.4</v>
      </c>
      <c r="P465" s="173">
        <v>93.52</v>
      </c>
      <c r="Q465" s="173">
        <v>99.97</v>
      </c>
      <c r="R465" s="173">
        <v>106.87</v>
      </c>
      <c r="S465" s="173">
        <v>114.87</v>
      </c>
      <c r="T465" s="173">
        <v>120.67</v>
      </c>
      <c r="U465" s="13">
        <v>126.58</v>
      </c>
      <c r="V465" s="13">
        <v>132.78</v>
      </c>
      <c r="W465" s="13">
        <v>139.28</v>
      </c>
      <c r="X465" s="13">
        <v>145.55000000000001</v>
      </c>
      <c r="Y465" s="13">
        <v>149.55000000000001</v>
      </c>
      <c r="Z465" s="13">
        <v>149.55000000000001</v>
      </c>
      <c r="AA465" s="13">
        <v>149.55000000000001</v>
      </c>
      <c r="AB465" s="13">
        <v>152.5</v>
      </c>
      <c r="AC465" s="13">
        <v>155.5</v>
      </c>
      <c r="AD465" s="13">
        <v>158.6</v>
      </c>
      <c r="AE465" s="175">
        <v>161.75</v>
      </c>
      <c r="AF465" s="175">
        <v>166.75</v>
      </c>
      <c r="AG465" s="175">
        <v>171.75</v>
      </c>
      <c r="AH465" s="175">
        <v>176.89</v>
      </c>
      <c r="AI465" s="175">
        <v>181.89</v>
      </c>
      <c r="AJ465" s="175">
        <v>186.89</v>
      </c>
    </row>
    <row r="466" spans="1:36" x14ac:dyDescent="0.2">
      <c r="A466" s="38" t="s">
        <v>1598</v>
      </c>
      <c r="B466" s="11" t="s">
        <v>715</v>
      </c>
      <c r="C466" s="11"/>
      <c r="D466" s="3" t="s">
        <v>716</v>
      </c>
      <c r="E466" s="38" t="s">
        <v>1088</v>
      </c>
      <c r="F466" s="3" t="s">
        <v>1076</v>
      </c>
      <c r="G466" s="3"/>
      <c r="H466" s="1">
        <v>102.38</v>
      </c>
      <c r="I466" s="1">
        <v>91.13</v>
      </c>
      <c r="J466" s="1">
        <v>86.63</v>
      </c>
      <c r="K466" s="1">
        <v>93.59</v>
      </c>
      <c r="L466" s="173">
        <v>100.42</v>
      </c>
      <c r="M466" s="173">
        <v>106.29</v>
      </c>
      <c r="N466" s="173">
        <v>111.22</v>
      </c>
      <c r="O466" s="173">
        <v>113.64</v>
      </c>
      <c r="P466" s="173">
        <v>125.1</v>
      </c>
      <c r="Q466" s="173">
        <v>136.66999999999999</v>
      </c>
      <c r="R466" s="173">
        <v>154.72999999999999</v>
      </c>
      <c r="S466" s="173">
        <v>161.83000000000001</v>
      </c>
      <c r="T466" s="173">
        <v>169.7</v>
      </c>
      <c r="U466" s="13">
        <v>178.1</v>
      </c>
      <c r="V466" s="13">
        <v>184.86</v>
      </c>
      <c r="W466" s="13">
        <v>191.82</v>
      </c>
      <c r="X466" s="13">
        <v>200.84</v>
      </c>
      <c r="Y466" s="13">
        <v>206.4</v>
      </c>
      <c r="Z466" s="13">
        <v>208.29</v>
      </c>
      <c r="AA466" s="13">
        <v>210.04</v>
      </c>
      <c r="AB466" s="13">
        <v>211.49</v>
      </c>
      <c r="AC466" s="13">
        <v>212.87</v>
      </c>
      <c r="AD466" s="13">
        <v>212.98</v>
      </c>
      <c r="AE466" s="175">
        <v>219.99</v>
      </c>
      <c r="AF466" s="175">
        <v>225.93</v>
      </c>
      <c r="AG466" s="175">
        <v>232.37</v>
      </c>
      <c r="AH466" s="175">
        <v>240.47</v>
      </c>
      <c r="AI466" s="175">
        <v>245.95</v>
      </c>
      <c r="AJ466" s="175">
        <v>252.85</v>
      </c>
    </row>
    <row r="467" spans="1:36" x14ac:dyDescent="0.2">
      <c r="A467" s="38" t="s">
        <v>1694</v>
      </c>
      <c r="B467" s="11" t="s">
        <v>717</v>
      </c>
      <c r="C467" s="11"/>
      <c r="D467" s="3" t="s">
        <v>718</v>
      </c>
      <c r="E467" s="38" t="s">
        <v>1089</v>
      </c>
      <c r="F467" s="3" t="s">
        <v>1076</v>
      </c>
      <c r="G467" s="3"/>
      <c r="H467" s="1">
        <v>32.630000000000003</v>
      </c>
      <c r="I467" s="1">
        <v>29.25</v>
      </c>
      <c r="J467" s="1">
        <v>30.38</v>
      </c>
      <c r="K467" s="1">
        <v>70.510000000000005</v>
      </c>
      <c r="L467" s="173">
        <v>75.22</v>
      </c>
      <c r="M467" s="173">
        <v>93.36</v>
      </c>
      <c r="N467" s="173">
        <v>97.23</v>
      </c>
      <c r="O467" s="173">
        <v>98.73</v>
      </c>
      <c r="P467" s="173">
        <v>104.71</v>
      </c>
      <c r="Q467" s="173">
        <v>114.69</v>
      </c>
      <c r="R467" s="173">
        <v>117.54</v>
      </c>
      <c r="S467" s="173">
        <v>125.19</v>
      </c>
      <c r="T467" s="173">
        <v>130.66999999999999</v>
      </c>
      <c r="U467" s="13">
        <v>134.68</v>
      </c>
      <c r="V467" s="13">
        <v>137.74</v>
      </c>
      <c r="W467" s="13">
        <v>141.88</v>
      </c>
      <c r="X467" s="13">
        <v>142.62</v>
      </c>
      <c r="Y467" s="13">
        <v>146.80000000000001</v>
      </c>
      <c r="Z467" s="13">
        <v>147.63</v>
      </c>
      <c r="AA467" s="13">
        <v>148.04</v>
      </c>
      <c r="AB467" s="13">
        <v>149.15</v>
      </c>
      <c r="AC467" s="13">
        <v>152.37</v>
      </c>
      <c r="AD467" s="13">
        <v>152.86000000000001</v>
      </c>
      <c r="AE467" s="175">
        <v>162.12</v>
      </c>
      <c r="AF467" s="175">
        <v>168.38</v>
      </c>
      <c r="AG467" s="175">
        <v>174.36</v>
      </c>
      <c r="AH467" s="175" t="s">
        <v>886</v>
      </c>
      <c r="AI467" s="175" t="s">
        <v>886</v>
      </c>
      <c r="AJ467" s="175" t="s">
        <v>886</v>
      </c>
    </row>
    <row r="468" spans="1:36" x14ac:dyDescent="0.2">
      <c r="A468" s="38" t="s">
        <v>1695</v>
      </c>
      <c r="B468" s="11" t="s">
        <v>719</v>
      </c>
      <c r="C468" s="11"/>
      <c r="D468" s="3" t="s">
        <v>720</v>
      </c>
      <c r="E468" s="38" t="s">
        <v>1089</v>
      </c>
      <c r="F468" s="3" t="s">
        <v>1076</v>
      </c>
      <c r="G468" s="3"/>
      <c r="H468" s="1">
        <v>108</v>
      </c>
      <c r="I468" s="1">
        <v>100.13</v>
      </c>
      <c r="J468" s="1">
        <v>117</v>
      </c>
      <c r="K468" s="6">
        <v>124.82</v>
      </c>
      <c r="L468" s="173">
        <v>130.15</v>
      </c>
      <c r="M468" s="173">
        <v>126.29</v>
      </c>
      <c r="N468" s="173">
        <v>131.97</v>
      </c>
      <c r="O468" s="173">
        <v>141.87</v>
      </c>
      <c r="P468" s="173">
        <v>150.32</v>
      </c>
      <c r="Q468" s="173">
        <v>166.68</v>
      </c>
      <c r="R468" s="173">
        <v>176.28</v>
      </c>
      <c r="S468" s="173">
        <v>192.54</v>
      </c>
      <c r="T468" s="173">
        <v>203.63</v>
      </c>
      <c r="U468" s="13">
        <v>209.71</v>
      </c>
      <c r="V468" s="13">
        <v>221.83</v>
      </c>
      <c r="W468" s="13">
        <v>226.68</v>
      </c>
      <c r="X468" s="13" t="s">
        <v>886</v>
      </c>
      <c r="Y468" s="13" t="s">
        <v>886</v>
      </c>
      <c r="Z468" s="13" t="s">
        <v>886</v>
      </c>
      <c r="AA468" s="13" t="s">
        <v>886</v>
      </c>
      <c r="AB468" s="13" t="s">
        <v>886</v>
      </c>
      <c r="AC468" s="13" t="s">
        <v>886</v>
      </c>
      <c r="AD468" s="13" t="s">
        <v>886</v>
      </c>
      <c r="AE468" s="13" t="s">
        <v>886</v>
      </c>
      <c r="AF468" s="175" t="s">
        <v>886</v>
      </c>
      <c r="AG468" s="175" t="s">
        <v>886</v>
      </c>
      <c r="AH468" s="175" t="s">
        <v>886</v>
      </c>
      <c r="AI468" s="175" t="s">
        <v>886</v>
      </c>
      <c r="AJ468" s="175" t="s">
        <v>886</v>
      </c>
    </row>
    <row r="469" spans="1:36" x14ac:dyDescent="0.2">
      <c r="A469" s="38" t="s">
        <v>1599</v>
      </c>
      <c r="B469" s="126" t="s">
        <v>1238</v>
      </c>
      <c r="C469" s="126"/>
      <c r="D469" s="123" t="s">
        <v>1237</v>
      </c>
      <c r="E469" s="38" t="s">
        <v>1088</v>
      </c>
      <c r="F469" s="123" t="s">
        <v>1235</v>
      </c>
      <c r="G469" s="3"/>
      <c r="H469" s="134" t="s">
        <v>886</v>
      </c>
      <c r="I469" s="134" t="s">
        <v>886</v>
      </c>
      <c r="J469" s="134" t="s">
        <v>886</v>
      </c>
      <c r="K469" s="135" t="s">
        <v>886</v>
      </c>
      <c r="L469" s="38" t="s">
        <v>886</v>
      </c>
      <c r="M469" s="38" t="s">
        <v>886</v>
      </c>
      <c r="N469" s="38" t="s">
        <v>886</v>
      </c>
      <c r="O469" s="38" t="s">
        <v>886</v>
      </c>
      <c r="P469" s="38" t="s">
        <v>886</v>
      </c>
      <c r="Q469" s="134" t="s">
        <v>886</v>
      </c>
      <c r="R469" s="134" t="s">
        <v>886</v>
      </c>
      <c r="S469" s="134" t="s">
        <v>886</v>
      </c>
      <c r="T469" s="135" t="s">
        <v>886</v>
      </c>
      <c r="U469" s="38" t="s">
        <v>886</v>
      </c>
      <c r="V469" s="38" t="s">
        <v>886</v>
      </c>
      <c r="W469" s="38" t="s">
        <v>886</v>
      </c>
      <c r="X469" s="38" t="s">
        <v>886</v>
      </c>
      <c r="Y469" s="38" t="s">
        <v>886</v>
      </c>
      <c r="Z469" s="175" t="s">
        <v>886</v>
      </c>
      <c r="AA469" s="175" t="s">
        <v>886</v>
      </c>
      <c r="AB469" s="175" t="s">
        <v>886</v>
      </c>
      <c r="AC469" s="175" t="s">
        <v>886</v>
      </c>
      <c r="AD469" s="175" t="s">
        <v>886</v>
      </c>
      <c r="AE469" s="175" t="s">
        <v>886</v>
      </c>
      <c r="AF469" s="175" t="s">
        <v>886</v>
      </c>
      <c r="AG469" s="175">
        <v>0</v>
      </c>
      <c r="AH469" s="175">
        <v>0</v>
      </c>
      <c r="AI469" s="175">
        <v>0</v>
      </c>
      <c r="AJ469" s="175">
        <v>0</v>
      </c>
    </row>
    <row r="470" spans="1:36" x14ac:dyDescent="0.2">
      <c r="A470" s="38" t="s">
        <v>1600</v>
      </c>
      <c r="B470" s="11" t="s">
        <v>721</v>
      </c>
      <c r="C470" s="11"/>
      <c r="D470" s="3" t="s">
        <v>722</v>
      </c>
      <c r="E470" s="38" t="s">
        <v>1088</v>
      </c>
      <c r="F470" s="3" t="s">
        <v>1076</v>
      </c>
      <c r="G470" s="3"/>
      <c r="H470" s="1">
        <v>103.5</v>
      </c>
      <c r="I470" s="1">
        <v>94.5</v>
      </c>
      <c r="J470" s="1">
        <v>74.25</v>
      </c>
      <c r="K470" s="1">
        <v>91.31</v>
      </c>
      <c r="L470" s="173">
        <v>101.64</v>
      </c>
      <c r="M470" s="173">
        <v>108.16</v>
      </c>
      <c r="N470" s="173">
        <v>113.03</v>
      </c>
      <c r="O470" s="173">
        <v>118.12</v>
      </c>
      <c r="P470" s="173">
        <v>124.72</v>
      </c>
      <c r="Q470" s="173">
        <v>136.16999999999999</v>
      </c>
      <c r="R470" s="173">
        <v>148.6</v>
      </c>
      <c r="S470" s="173">
        <v>152.34</v>
      </c>
      <c r="T470" s="173">
        <v>154.16</v>
      </c>
      <c r="U470" s="13">
        <v>158</v>
      </c>
      <c r="V470" s="13">
        <v>164.03</v>
      </c>
      <c r="W470" s="13">
        <v>175.19</v>
      </c>
      <c r="X470" s="13">
        <v>184.77</v>
      </c>
      <c r="Y470" s="13">
        <v>194.38</v>
      </c>
      <c r="Z470" s="13">
        <v>195.27</v>
      </c>
      <c r="AA470" s="13">
        <v>197.22</v>
      </c>
      <c r="AB470" s="13">
        <v>199.81</v>
      </c>
      <c r="AC470" s="13">
        <v>201.5</v>
      </c>
      <c r="AD470" s="13">
        <v>203.57</v>
      </c>
      <c r="AE470" s="175">
        <v>215.05</v>
      </c>
      <c r="AF470" s="175">
        <v>223.25</v>
      </c>
      <c r="AG470" s="175">
        <v>231.49</v>
      </c>
      <c r="AH470" s="175">
        <v>239.85</v>
      </c>
      <c r="AI470" s="175">
        <v>251.61</v>
      </c>
      <c r="AJ470" s="175">
        <v>261.63</v>
      </c>
    </row>
    <row r="471" spans="1:36" x14ac:dyDescent="0.2">
      <c r="A471" s="38" t="s">
        <v>1601</v>
      </c>
      <c r="B471" s="11" t="s">
        <v>723</v>
      </c>
      <c r="C471" s="11"/>
      <c r="D471" s="3" t="s">
        <v>724</v>
      </c>
      <c r="E471" s="38" t="s">
        <v>1088</v>
      </c>
      <c r="F471" s="3" t="s">
        <v>1082</v>
      </c>
      <c r="G471" s="3"/>
      <c r="H471" s="1" t="s">
        <v>886</v>
      </c>
      <c r="I471" s="1" t="s">
        <v>886</v>
      </c>
      <c r="J471" s="1" t="s">
        <v>886</v>
      </c>
      <c r="K471" s="1" t="s">
        <v>886</v>
      </c>
      <c r="L471" s="173" t="s">
        <v>886</v>
      </c>
      <c r="M471" s="173">
        <v>637.52</v>
      </c>
      <c r="N471" s="173">
        <v>698</v>
      </c>
      <c r="O471" s="173">
        <v>724.42</v>
      </c>
      <c r="P471" s="173">
        <v>821.39</v>
      </c>
      <c r="Q471" s="173">
        <v>885.06</v>
      </c>
      <c r="R471" s="173">
        <v>927.02</v>
      </c>
      <c r="S471" s="173">
        <v>939.97</v>
      </c>
      <c r="T471" s="173">
        <v>983.17</v>
      </c>
      <c r="U471" s="13">
        <v>1029.69</v>
      </c>
      <c r="V471" s="13">
        <v>1062.52</v>
      </c>
      <c r="W471" s="13">
        <v>1107.8</v>
      </c>
      <c r="X471" s="13">
        <v>1135.6400000000001</v>
      </c>
      <c r="Y471" s="13">
        <v>1156.3900000000001</v>
      </c>
      <c r="Z471" s="13">
        <v>1156.07</v>
      </c>
      <c r="AA471" s="13">
        <v>1185.52</v>
      </c>
      <c r="AB471" s="13">
        <v>1209.8499999999999</v>
      </c>
      <c r="AC471" s="13">
        <v>1212.9000000000001</v>
      </c>
      <c r="AD471" s="13">
        <v>1213.72</v>
      </c>
      <c r="AE471" s="175">
        <v>1258.48</v>
      </c>
      <c r="AF471" s="175">
        <v>1304.45</v>
      </c>
      <c r="AG471" s="175">
        <v>1345.32</v>
      </c>
      <c r="AH471" s="175">
        <v>1387.06</v>
      </c>
      <c r="AI471" s="175">
        <v>1445.72</v>
      </c>
      <c r="AJ471" s="175">
        <v>1517.15</v>
      </c>
    </row>
    <row r="472" spans="1:36" x14ac:dyDescent="0.2">
      <c r="A472" s="38" t="s">
        <v>1602</v>
      </c>
      <c r="B472" s="11" t="s">
        <v>725</v>
      </c>
      <c r="C472" s="11"/>
      <c r="D472" s="3" t="s">
        <v>726</v>
      </c>
      <c r="E472" s="38" t="s">
        <v>1088</v>
      </c>
      <c r="F472" s="3" t="s">
        <v>1076</v>
      </c>
      <c r="G472" s="3"/>
      <c r="H472" s="1">
        <v>99</v>
      </c>
      <c r="I472" s="1">
        <v>79.88</v>
      </c>
      <c r="J472" s="1">
        <v>85.5</v>
      </c>
      <c r="K472" s="1">
        <v>88.84</v>
      </c>
      <c r="L472" s="173">
        <v>94.66</v>
      </c>
      <c r="M472" s="173">
        <v>101.64</v>
      </c>
      <c r="N472" s="173">
        <v>105.83</v>
      </c>
      <c r="O472" s="173">
        <v>109.47</v>
      </c>
      <c r="P472" s="173">
        <v>114.63</v>
      </c>
      <c r="Q472" s="173">
        <v>124.88</v>
      </c>
      <c r="R472" s="173">
        <v>128.96</v>
      </c>
      <c r="S472" s="173">
        <v>141.27000000000001</v>
      </c>
      <c r="T472" s="173">
        <v>146.86000000000001</v>
      </c>
      <c r="U472" s="13">
        <v>156.12</v>
      </c>
      <c r="V472" s="13">
        <v>163.74</v>
      </c>
      <c r="W472" s="13">
        <v>171.72</v>
      </c>
      <c r="X472" s="13">
        <v>177.1</v>
      </c>
      <c r="Y472" s="13">
        <v>177.56</v>
      </c>
      <c r="Z472" s="13">
        <v>176.91</v>
      </c>
      <c r="AA472" s="13">
        <v>177.4</v>
      </c>
      <c r="AB472" s="13">
        <v>177.94</v>
      </c>
      <c r="AC472" s="13">
        <v>178.18</v>
      </c>
      <c r="AD472" s="13">
        <v>178.34</v>
      </c>
      <c r="AE472" s="175">
        <v>184.69</v>
      </c>
      <c r="AF472" s="175">
        <v>192.52</v>
      </c>
      <c r="AG472" s="175">
        <v>198.96</v>
      </c>
      <c r="AH472" s="175">
        <v>207.13</v>
      </c>
      <c r="AI472" s="175">
        <v>214.91</v>
      </c>
      <c r="AJ472" s="175">
        <v>221.01</v>
      </c>
    </row>
    <row r="473" spans="1:36" x14ac:dyDescent="0.2">
      <c r="A473" s="38" t="s">
        <v>1603</v>
      </c>
      <c r="B473" s="11" t="s">
        <v>727</v>
      </c>
      <c r="C473" s="11"/>
      <c r="D473" s="3" t="s">
        <v>728</v>
      </c>
      <c r="E473" s="38" t="s">
        <v>1088</v>
      </c>
      <c r="F473" s="3" t="s">
        <v>1076</v>
      </c>
      <c r="G473" s="3"/>
      <c r="H473" s="1">
        <v>75.38</v>
      </c>
      <c r="I473" s="1">
        <v>72</v>
      </c>
      <c r="J473" s="1">
        <v>73.13</v>
      </c>
      <c r="K473" s="1">
        <v>72.94</v>
      </c>
      <c r="L473" s="173">
        <v>81.260000000000005</v>
      </c>
      <c r="M473" s="173">
        <v>89.24</v>
      </c>
      <c r="N473" s="173">
        <v>91.99</v>
      </c>
      <c r="O473" s="173">
        <v>94.62</v>
      </c>
      <c r="P473" s="173">
        <v>97.38</v>
      </c>
      <c r="Q473" s="173">
        <v>104.52</v>
      </c>
      <c r="R473" s="173">
        <v>110.5</v>
      </c>
      <c r="S473" s="173">
        <v>118.75</v>
      </c>
      <c r="T473" s="173">
        <v>122.73</v>
      </c>
      <c r="U473" s="13">
        <v>128.11000000000001</v>
      </c>
      <c r="V473" s="13">
        <v>133.41</v>
      </c>
      <c r="W473" s="13">
        <v>139.38</v>
      </c>
      <c r="X473" s="13">
        <v>145.44</v>
      </c>
      <c r="Y473" s="13">
        <v>152.11000000000001</v>
      </c>
      <c r="Z473" s="13">
        <v>151.63</v>
      </c>
      <c r="AA473" s="13">
        <v>151.76</v>
      </c>
      <c r="AB473" s="13">
        <v>157.01</v>
      </c>
      <c r="AC473" s="13">
        <v>157.91</v>
      </c>
      <c r="AD473" s="13">
        <v>158.51</v>
      </c>
      <c r="AE473" s="175">
        <v>166.83</v>
      </c>
      <c r="AF473" s="175">
        <v>172.26</v>
      </c>
      <c r="AG473" s="175">
        <v>178.96</v>
      </c>
      <c r="AH473" s="175">
        <v>181.12</v>
      </c>
      <c r="AI473" s="175">
        <v>187.76</v>
      </c>
      <c r="AJ473" s="175">
        <v>190.58</v>
      </c>
    </row>
    <row r="474" spans="1:36" x14ac:dyDescent="0.2">
      <c r="A474" s="38" t="s">
        <v>1604</v>
      </c>
      <c r="B474" s="11" t="s">
        <v>729</v>
      </c>
      <c r="C474" s="11"/>
      <c r="D474" s="3" t="s">
        <v>730</v>
      </c>
      <c r="E474" s="38" t="s">
        <v>1088</v>
      </c>
      <c r="F474" s="3" t="s">
        <v>1076</v>
      </c>
      <c r="G474" s="3"/>
      <c r="H474" s="1">
        <v>-32.630000000000003</v>
      </c>
      <c r="I474" s="1">
        <v>-50.63</v>
      </c>
      <c r="J474" s="1">
        <v>9</v>
      </c>
      <c r="K474" s="1">
        <v>16.059999999999999</v>
      </c>
      <c r="L474" s="173">
        <v>35.19</v>
      </c>
      <c r="M474" s="173">
        <v>53.36</v>
      </c>
      <c r="N474" s="173">
        <v>79.599999999999994</v>
      </c>
      <c r="O474" s="173">
        <v>84.71</v>
      </c>
      <c r="P474" s="173">
        <v>89.01</v>
      </c>
      <c r="Q474" s="173">
        <v>101.08</v>
      </c>
      <c r="R474" s="173">
        <v>102.46</v>
      </c>
      <c r="S474" s="173">
        <v>104.7</v>
      </c>
      <c r="T474" s="173">
        <v>109.99</v>
      </c>
      <c r="U474" s="13">
        <v>114.72</v>
      </c>
      <c r="V474" s="13">
        <v>120.87</v>
      </c>
      <c r="W474" s="13">
        <v>129.11000000000001</v>
      </c>
      <c r="X474" s="13">
        <v>135.94999999999999</v>
      </c>
      <c r="Y474" s="13">
        <v>140.99</v>
      </c>
      <c r="Z474" s="13">
        <v>143.55000000000001</v>
      </c>
      <c r="AA474" s="13">
        <v>145.80000000000001</v>
      </c>
      <c r="AB474" s="13">
        <v>148.36000000000001</v>
      </c>
      <c r="AC474" s="13">
        <v>149.97</v>
      </c>
      <c r="AD474" s="13">
        <v>153.27000000000001</v>
      </c>
      <c r="AE474" s="175">
        <v>157.87</v>
      </c>
      <c r="AF474" s="175">
        <v>164.96</v>
      </c>
      <c r="AG474" s="175">
        <v>171.61</v>
      </c>
      <c r="AH474" s="175">
        <v>179.29</v>
      </c>
      <c r="AI474" s="175">
        <v>185.06</v>
      </c>
      <c r="AJ474" s="175">
        <v>192.69</v>
      </c>
    </row>
    <row r="475" spans="1:36" x14ac:dyDescent="0.2">
      <c r="A475" s="38" t="s">
        <v>1605</v>
      </c>
      <c r="B475" s="11" t="s">
        <v>1204</v>
      </c>
      <c r="C475" s="11"/>
      <c r="D475" s="3" t="s">
        <v>732</v>
      </c>
      <c r="E475" s="38" t="s">
        <v>1088</v>
      </c>
      <c r="F475" s="3" t="s">
        <v>1174</v>
      </c>
      <c r="G475" s="3"/>
      <c r="H475" s="1" t="s">
        <v>886</v>
      </c>
      <c r="I475" s="1" t="s">
        <v>886</v>
      </c>
      <c r="J475" s="1">
        <v>47.25</v>
      </c>
      <c r="K475" s="6">
        <v>46.96</v>
      </c>
      <c r="L475" s="173">
        <v>52.79</v>
      </c>
      <c r="M475" s="173">
        <v>50.76</v>
      </c>
      <c r="N475" s="173">
        <v>56.53</v>
      </c>
      <c r="O475" s="173">
        <v>60.34</v>
      </c>
      <c r="P475" s="173">
        <v>64.489999999999995</v>
      </c>
      <c r="Q475" s="173">
        <v>73.489999999999995</v>
      </c>
      <c r="R475" s="173">
        <v>106.24</v>
      </c>
      <c r="S475" s="173">
        <v>120.51</v>
      </c>
      <c r="T475" s="173">
        <v>126.28</v>
      </c>
      <c r="U475" s="13">
        <v>132.58000000000001</v>
      </c>
      <c r="V475" s="13">
        <v>139.19</v>
      </c>
      <c r="W475" s="13">
        <v>144.76</v>
      </c>
      <c r="X475" s="13">
        <v>151.27000000000001</v>
      </c>
      <c r="Y475" s="13">
        <v>154.30000000000001</v>
      </c>
      <c r="Z475" s="13">
        <v>154.30000000000001</v>
      </c>
      <c r="AA475" s="13">
        <v>154.30000000000001</v>
      </c>
      <c r="AB475" s="13">
        <v>157.38</v>
      </c>
      <c r="AC475" s="13">
        <v>160.51</v>
      </c>
      <c r="AD475" s="13">
        <v>163.69999999999999</v>
      </c>
      <c r="AE475" s="175">
        <v>166.96</v>
      </c>
      <c r="AF475" s="175">
        <v>170.28</v>
      </c>
      <c r="AG475" s="175">
        <v>182.28</v>
      </c>
      <c r="AH475" s="175">
        <v>206.28</v>
      </c>
      <c r="AI475" s="175">
        <v>216.28</v>
      </c>
      <c r="AJ475" s="175">
        <v>231.28</v>
      </c>
    </row>
    <row r="476" spans="1:36" x14ac:dyDescent="0.2">
      <c r="A476" s="38" t="s">
        <v>886</v>
      </c>
      <c r="B476" s="5" t="s">
        <v>938</v>
      </c>
      <c r="C476" s="5"/>
      <c r="D476" s="3" t="s">
        <v>882</v>
      </c>
      <c r="E476" s="38" t="s">
        <v>1089</v>
      </c>
      <c r="F476" s="3" t="s">
        <v>1076</v>
      </c>
      <c r="G476" s="3"/>
      <c r="H476" s="1">
        <v>105.75</v>
      </c>
      <c r="I476" s="1">
        <v>111.38</v>
      </c>
      <c r="J476" s="1">
        <v>108</v>
      </c>
      <c r="K476" s="6">
        <v>111</v>
      </c>
      <c r="L476" s="173" t="s">
        <v>886</v>
      </c>
      <c r="M476" s="173" t="s">
        <v>886</v>
      </c>
      <c r="N476" s="173" t="s">
        <v>886</v>
      </c>
      <c r="O476" s="173" t="s">
        <v>886</v>
      </c>
      <c r="P476" s="173" t="s">
        <v>886</v>
      </c>
      <c r="Q476" s="173" t="s">
        <v>886</v>
      </c>
      <c r="R476" s="173" t="s">
        <v>886</v>
      </c>
      <c r="S476" s="173" t="s">
        <v>886</v>
      </c>
      <c r="T476" s="173" t="s">
        <v>886</v>
      </c>
      <c r="U476" s="13" t="s">
        <v>886</v>
      </c>
      <c r="V476" s="13" t="s">
        <v>886</v>
      </c>
      <c r="W476" s="13" t="s">
        <v>886</v>
      </c>
      <c r="X476" s="13" t="s">
        <v>886</v>
      </c>
      <c r="Y476" s="13" t="s">
        <v>886</v>
      </c>
      <c r="Z476" s="13" t="s">
        <v>886</v>
      </c>
      <c r="AA476" s="13" t="s">
        <v>886</v>
      </c>
      <c r="AB476" s="13" t="s">
        <v>886</v>
      </c>
      <c r="AC476" s="13" t="s">
        <v>886</v>
      </c>
      <c r="AD476" s="13" t="s">
        <v>886</v>
      </c>
      <c r="AE476" s="13" t="s">
        <v>886</v>
      </c>
      <c r="AF476" s="175" t="s">
        <v>886</v>
      </c>
      <c r="AG476" s="175" t="s">
        <v>886</v>
      </c>
      <c r="AH476" s="175" t="s">
        <v>886</v>
      </c>
      <c r="AI476" s="175" t="s">
        <v>886</v>
      </c>
      <c r="AJ476" s="175" t="s">
        <v>886</v>
      </c>
    </row>
    <row r="477" spans="1:36" x14ac:dyDescent="0.2">
      <c r="A477" s="38" t="s">
        <v>1606</v>
      </c>
      <c r="B477" s="11" t="s">
        <v>733</v>
      </c>
      <c r="C477" s="11"/>
      <c r="D477" s="3" t="s">
        <v>734</v>
      </c>
      <c r="E477" s="38" t="s">
        <v>1088</v>
      </c>
      <c r="F477" s="3" t="s">
        <v>1076</v>
      </c>
      <c r="G477" s="3"/>
      <c r="H477" s="1">
        <v>96.75</v>
      </c>
      <c r="I477" s="1">
        <v>121.5</v>
      </c>
      <c r="J477" s="1">
        <v>124.88</v>
      </c>
      <c r="K477" s="1">
        <v>126.75</v>
      </c>
      <c r="L477" s="173">
        <v>113.3</v>
      </c>
      <c r="M477" s="173">
        <v>116.19</v>
      </c>
      <c r="N477" s="173">
        <v>121.39</v>
      </c>
      <c r="O477" s="173">
        <v>132.47</v>
      </c>
      <c r="P477" s="173">
        <v>137.41999999999999</v>
      </c>
      <c r="Q477" s="173">
        <v>152.12</v>
      </c>
      <c r="R477" s="173">
        <v>158.85</v>
      </c>
      <c r="S477" s="173">
        <v>174.92</v>
      </c>
      <c r="T477" s="173">
        <v>182.96</v>
      </c>
      <c r="U477" s="13">
        <v>191</v>
      </c>
      <c r="V477" s="13">
        <v>199.54</v>
      </c>
      <c r="W477" s="13">
        <v>208.54</v>
      </c>
      <c r="X477" s="13">
        <v>218.51</v>
      </c>
      <c r="Y477" s="13">
        <v>226.2</v>
      </c>
      <c r="Z477" s="13">
        <v>225.8</v>
      </c>
      <c r="AA477" s="13">
        <v>227.18</v>
      </c>
      <c r="AB477" s="13">
        <v>228.34</v>
      </c>
      <c r="AC477" s="13">
        <v>229.89</v>
      </c>
      <c r="AD477" s="13">
        <v>231.33</v>
      </c>
      <c r="AE477" s="175">
        <v>243.09</v>
      </c>
      <c r="AF477" s="175">
        <v>252.75</v>
      </c>
      <c r="AG477" s="175">
        <v>266.89999999999998</v>
      </c>
      <c r="AH477" s="175">
        <v>275.39</v>
      </c>
      <c r="AI477" s="175">
        <v>286.8</v>
      </c>
      <c r="AJ477" s="175">
        <v>291.81</v>
      </c>
    </row>
    <row r="478" spans="1:36" x14ac:dyDescent="0.2">
      <c r="A478" s="38" t="s">
        <v>886</v>
      </c>
      <c r="B478" s="5" t="s">
        <v>939</v>
      </c>
      <c r="C478" s="5"/>
      <c r="D478" s="3" t="s">
        <v>883</v>
      </c>
      <c r="E478" s="38" t="s">
        <v>1089</v>
      </c>
      <c r="F478" s="3" t="s">
        <v>1076</v>
      </c>
      <c r="G478" s="3"/>
      <c r="H478" s="1">
        <v>191.25</v>
      </c>
      <c r="I478" s="1">
        <v>165.38</v>
      </c>
      <c r="J478" s="1">
        <v>158.63</v>
      </c>
      <c r="K478" s="1">
        <v>159</v>
      </c>
      <c r="L478" s="173">
        <v>158</v>
      </c>
      <c r="M478" s="173" t="s">
        <v>886</v>
      </c>
      <c r="N478" s="173" t="s">
        <v>886</v>
      </c>
      <c r="O478" s="173" t="s">
        <v>886</v>
      </c>
      <c r="P478" s="173" t="s">
        <v>886</v>
      </c>
      <c r="Q478" s="173" t="s">
        <v>886</v>
      </c>
      <c r="R478" s="173" t="s">
        <v>886</v>
      </c>
      <c r="S478" s="173" t="s">
        <v>886</v>
      </c>
      <c r="T478" s="173" t="s">
        <v>886</v>
      </c>
      <c r="U478" s="13" t="s">
        <v>886</v>
      </c>
      <c r="V478" s="13" t="s">
        <v>886</v>
      </c>
      <c r="W478" s="13" t="s">
        <v>886</v>
      </c>
      <c r="X478" s="13" t="s">
        <v>886</v>
      </c>
      <c r="Y478" s="13" t="s">
        <v>886</v>
      </c>
      <c r="Z478" s="13" t="s">
        <v>886</v>
      </c>
      <c r="AA478" s="13" t="s">
        <v>886</v>
      </c>
      <c r="AB478" s="13" t="s">
        <v>886</v>
      </c>
      <c r="AC478" s="13" t="s">
        <v>886</v>
      </c>
      <c r="AD478" s="13" t="s">
        <v>886</v>
      </c>
      <c r="AE478" s="13" t="s">
        <v>886</v>
      </c>
      <c r="AF478" s="175" t="s">
        <v>886</v>
      </c>
      <c r="AG478" s="175" t="s">
        <v>886</v>
      </c>
      <c r="AH478" s="175" t="s">
        <v>886</v>
      </c>
      <c r="AI478" s="175" t="s">
        <v>886</v>
      </c>
      <c r="AJ478" s="175" t="s">
        <v>886</v>
      </c>
    </row>
    <row r="479" spans="1:36" x14ac:dyDescent="0.2">
      <c r="A479" s="38" t="s">
        <v>1608</v>
      </c>
      <c r="B479" s="11" t="s">
        <v>736</v>
      </c>
      <c r="C479" s="11"/>
      <c r="D479" s="3" t="s">
        <v>737</v>
      </c>
      <c r="E479" s="38" t="s">
        <v>1088</v>
      </c>
      <c r="F479" s="3" t="s">
        <v>1076</v>
      </c>
      <c r="G479" s="3"/>
      <c r="H479" s="1">
        <v>126</v>
      </c>
      <c r="I479" s="1">
        <v>103.5</v>
      </c>
      <c r="J479" s="1">
        <v>96.75</v>
      </c>
      <c r="K479" s="6">
        <v>113.11</v>
      </c>
      <c r="L479" s="173">
        <v>118.57</v>
      </c>
      <c r="M479" s="173">
        <v>119.2</v>
      </c>
      <c r="N479" s="173">
        <v>122.46</v>
      </c>
      <c r="O479" s="173">
        <v>128.28</v>
      </c>
      <c r="P479" s="173">
        <v>135.85</v>
      </c>
      <c r="Q479" s="173">
        <v>147.94</v>
      </c>
      <c r="R479" s="173">
        <v>169.39</v>
      </c>
      <c r="S479" s="173">
        <v>174.13</v>
      </c>
      <c r="T479" s="173">
        <v>178.31</v>
      </c>
      <c r="U479" s="13">
        <v>183.48</v>
      </c>
      <c r="V479" s="13">
        <v>188.8</v>
      </c>
      <c r="W479" s="13">
        <v>188.8</v>
      </c>
      <c r="X479" s="13">
        <v>193.12</v>
      </c>
      <c r="Y479" s="13">
        <v>192.78</v>
      </c>
      <c r="Z479" s="13">
        <v>192.32</v>
      </c>
      <c r="AA479" s="13">
        <v>191.7</v>
      </c>
      <c r="AB479" s="13">
        <v>194.5</v>
      </c>
      <c r="AC479" s="13">
        <v>196.39</v>
      </c>
      <c r="AD479" s="13">
        <v>197.05</v>
      </c>
      <c r="AE479" s="175">
        <v>203.59</v>
      </c>
      <c r="AF479" s="175">
        <v>212.15</v>
      </c>
      <c r="AG479" s="175">
        <v>219.14</v>
      </c>
      <c r="AH479" s="175">
        <v>224.1</v>
      </c>
      <c r="AI479" s="175">
        <v>231.53</v>
      </c>
      <c r="AJ479" s="175">
        <v>238.44</v>
      </c>
    </row>
    <row r="480" spans="1:36" x14ac:dyDescent="0.2">
      <c r="A480" s="38" t="s">
        <v>886</v>
      </c>
      <c r="B480" s="16" t="s">
        <v>1012</v>
      </c>
      <c r="C480" s="16"/>
      <c r="D480" s="17" t="s">
        <v>1013</v>
      </c>
      <c r="E480" s="38" t="s">
        <v>1089</v>
      </c>
      <c r="F480" s="3" t="s">
        <v>1076</v>
      </c>
      <c r="G480" s="3"/>
      <c r="H480" s="1">
        <v>118.13</v>
      </c>
      <c r="I480" s="1">
        <v>96.75</v>
      </c>
      <c r="J480" s="1">
        <v>84.38</v>
      </c>
      <c r="K480" s="1">
        <v>97</v>
      </c>
      <c r="L480" s="173">
        <v>102</v>
      </c>
      <c r="M480" s="173" t="s">
        <v>886</v>
      </c>
      <c r="N480" s="173" t="s">
        <v>886</v>
      </c>
      <c r="O480" s="173" t="s">
        <v>886</v>
      </c>
      <c r="P480" s="173" t="s">
        <v>886</v>
      </c>
      <c r="Q480" s="173" t="s">
        <v>886</v>
      </c>
      <c r="R480" s="173" t="s">
        <v>886</v>
      </c>
      <c r="S480" s="173" t="s">
        <v>886</v>
      </c>
      <c r="T480" s="173" t="s">
        <v>886</v>
      </c>
      <c r="U480" s="13" t="s">
        <v>886</v>
      </c>
      <c r="V480" s="13" t="s">
        <v>886</v>
      </c>
      <c r="W480" s="13" t="s">
        <v>886</v>
      </c>
      <c r="X480" s="13" t="s">
        <v>886</v>
      </c>
      <c r="Y480" s="13" t="s">
        <v>886</v>
      </c>
      <c r="Z480" s="13" t="s">
        <v>886</v>
      </c>
      <c r="AA480" s="13" t="s">
        <v>886</v>
      </c>
      <c r="AB480" s="13" t="s">
        <v>886</v>
      </c>
      <c r="AC480" s="13" t="s">
        <v>886</v>
      </c>
      <c r="AD480" s="13" t="s">
        <v>886</v>
      </c>
      <c r="AE480" s="13" t="s">
        <v>886</v>
      </c>
      <c r="AF480" s="175" t="s">
        <v>886</v>
      </c>
      <c r="AG480" s="175" t="s">
        <v>886</v>
      </c>
      <c r="AH480" s="175" t="s">
        <v>886</v>
      </c>
      <c r="AI480" s="175" t="s">
        <v>886</v>
      </c>
      <c r="AJ480" s="175" t="s">
        <v>886</v>
      </c>
    </row>
    <row r="481" spans="1:36" x14ac:dyDescent="0.2">
      <c r="A481" s="38" t="s">
        <v>1609</v>
      </c>
      <c r="B481" s="11" t="s">
        <v>738</v>
      </c>
      <c r="C481" s="11"/>
      <c r="D481" s="3" t="s">
        <v>739</v>
      </c>
      <c r="E481" s="38" t="s">
        <v>1088</v>
      </c>
      <c r="F481" s="3" t="s">
        <v>1082</v>
      </c>
      <c r="G481" s="3"/>
      <c r="H481" s="173" t="s">
        <v>886</v>
      </c>
      <c r="I481" s="173" t="s">
        <v>886</v>
      </c>
      <c r="J481" s="173" t="s">
        <v>886</v>
      </c>
      <c r="K481" s="173" t="s">
        <v>886</v>
      </c>
      <c r="L481" s="173" t="s">
        <v>886</v>
      </c>
      <c r="M481" s="173">
        <v>567.99</v>
      </c>
      <c r="N481" s="173">
        <v>607.41</v>
      </c>
      <c r="O481" s="173">
        <v>648.45000000000005</v>
      </c>
      <c r="P481" s="173">
        <v>698.4</v>
      </c>
      <c r="Q481" s="173">
        <v>766.17</v>
      </c>
      <c r="R481" s="173">
        <v>916.56</v>
      </c>
      <c r="S481" s="173">
        <v>904.05</v>
      </c>
      <c r="T481" s="173">
        <v>937.08</v>
      </c>
      <c r="U481" s="13">
        <v>974.25</v>
      </c>
      <c r="V481" s="13">
        <v>1011.78</v>
      </c>
      <c r="W481" s="13">
        <v>1037.07</v>
      </c>
      <c r="X481" s="13">
        <v>1073.43</v>
      </c>
      <c r="Y481" s="13">
        <v>1105.56</v>
      </c>
      <c r="Z481" s="13">
        <v>1102.77</v>
      </c>
      <c r="AA481" s="13">
        <v>1102.77</v>
      </c>
      <c r="AB481" s="13">
        <v>1124.6400000000001</v>
      </c>
      <c r="AC481" s="13">
        <v>1124.6400000000001</v>
      </c>
      <c r="AD481" s="13">
        <v>1124.6400000000001</v>
      </c>
      <c r="AE481" s="175">
        <v>1169.46</v>
      </c>
      <c r="AF481" s="175">
        <v>1226.6099999999999</v>
      </c>
      <c r="AG481" s="175">
        <v>1287.81</v>
      </c>
      <c r="AH481" s="175">
        <v>1287.81</v>
      </c>
      <c r="AI481" s="175">
        <v>1332.81</v>
      </c>
      <c r="AJ481" s="175">
        <v>1399.32</v>
      </c>
    </row>
    <row r="482" spans="1:36" x14ac:dyDescent="0.2">
      <c r="A482" s="38" t="s">
        <v>1610</v>
      </c>
      <c r="B482" s="11" t="s">
        <v>740</v>
      </c>
      <c r="C482" s="11"/>
      <c r="D482" s="3" t="s">
        <v>741</v>
      </c>
      <c r="E482" s="38" t="s">
        <v>1088</v>
      </c>
      <c r="F482" s="3" t="s">
        <v>1076</v>
      </c>
      <c r="G482" s="3"/>
      <c r="H482" s="1">
        <v>96.75</v>
      </c>
      <c r="I482" s="1">
        <v>81</v>
      </c>
      <c r="J482" s="1">
        <v>82.13</v>
      </c>
      <c r="K482" s="6">
        <v>98.8</v>
      </c>
      <c r="L482" s="173">
        <v>104.9</v>
      </c>
      <c r="M482" s="173">
        <v>113.48</v>
      </c>
      <c r="N482" s="173">
        <v>116.46</v>
      </c>
      <c r="O482" s="173">
        <v>120.04</v>
      </c>
      <c r="P482" s="173">
        <v>125.58</v>
      </c>
      <c r="Q482" s="173">
        <v>142.31</v>
      </c>
      <c r="R482" s="173">
        <v>153.11000000000001</v>
      </c>
      <c r="S482" s="173">
        <v>160.71</v>
      </c>
      <c r="T482" s="173">
        <v>168.03</v>
      </c>
      <c r="U482" s="13">
        <v>175.65</v>
      </c>
      <c r="V482" s="13">
        <v>184.02</v>
      </c>
      <c r="W482" s="13">
        <v>193.24</v>
      </c>
      <c r="X482" s="13">
        <v>202.62</v>
      </c>
      <c r="Y482" s="13">
        <v>208.91</v>
      </c>
      <c r="Z482" s="13">
        <v>211.66</v>
      </c>
      <c r="AA482" s="13">
        <v>216.34</v>
      </c>
      <c r="AB482" s="13">
        <v>222.05</v>
      </c>
      <c r="AC482" s="13">
        <v>226.66</v>
      </c>
      <c r="AD482" s="13">
        <v>231.07</v>
      </c>
      <c r="AE482" s="175">
        <v>239.33</v>
      </c>
      <c r="AF482" s="175">
        <v>252.04</v>
      </c>
      <c r="AG482" s="175">
        <v>259.10000000000002</v>
      </c>
      <c r="AH482" s="175">
        <v>267.02</v>
      </c>
      <c r="AI482" s="175">
        <v>275.44</v>
      </c>
      <c r="AJ482" s="175">
        <v>284.26</v>
      </c>
    </row>
    <row r="483" spans="1:36" x14ac:dyDescent="0.2">
      <c r="A483" s="38" t="s">
        <v>886</v>
      </c>
      <c r="B483" s="16" t="s">
        <v>1014</v>
      </c>
      <c r="C483" s="16"/>
      <c r="D483" s="17" t="s">
        <v>1015</v>
      </c>
      <c r="E483" s="38" t="s">
        <v>1089</v>
      </c>
      <c r="F483" s="3" t="s">
        <v>1076</v>
      </c>
      <c r="G483" s="3"/>
      <c r="H483" s="1">
        <v>86.63</v>
      </c>
      <c r="I483" s="1">
        <v>61.88</v>
      </c>
      <c r="J483" s="1">
        <v>64.13</v>
      </c>
      <c r="K483" s="1">
        <v>71</v>
      </c>
      <c r="L483" s="173">
        <v>74</v>
      </c>
      <c r="M483" s="173" t="s">
        <v>886</v>
      </c>
      <c r="N483" s="173" t="s">
        <v>886</v>
      </c>
      <c r="O483" s="173" t="s">
        <v>886</v>
      </c>
      <c r="P483" s="173" t="s">
        <v>886</v>
      </c>
      <c r="Q483" s="173" t="s">
        <v>886</v>
      </c>
      <c r="R483" s="173" t="s">
        <v>886</v>
      </c>
      <c r="S483" s="173" t="s">
        <v>886</v>
      </c>
      <c r="T483" s="173" t="s">
        <v>886</v>
      </c>
      <c r="U483" s="13" t="s">
        <v>886</v>
      </c>
      <c r="V483" s="13" t="s">
        <v>886</v>
      </c>
      <c r="W483" s="13" t="s">
        <v>886</v>
      </c>
      <c r="X483" s="13" t="s">
        <v>886</v>
      </c>
      <c r="Y483" s="13" t="s">
        <v>886</v>
      </c>
      <c r="Z483" s="13" t="s">
        <v>886</v>
      </c>
      <c r="AA483" s="13" t="s">
        <v>886</v>
      </c>
      <c r="AB483" s="13" t="s">
        <v>886</v>
      </c>
      <c r="AC483" s="13" t="s">
        <v>886</v>
      </c>
      <c r="AD483" s="13" t="s">
        <v>886</v>
      </c>
      <c r="AE483" s="13" t="s">
        <v>886</v>
      </c>
      <c r="AF483" s="175" t="s">
        <v>886</v>
      </c>
      <c r="AG483" s="175" t="s">
        <v>886</v>
      </c>
      <c r="AH483" s="175" t="s">
        <v>886</v>
      </c>
      <c r="AI483" s="175" t="s">
        <v>886</v>
      </c>
      <c r="AJ483" s="175" t="s">
        <v>886</v>
      </c>
    </row>
    <row r="484" spans="1:36" x14ac:dyDescent="0.2">
      <c r="A484" s="38" t="s">
        <v>1611</v>
      </c>
      <c r="B484" s="11" t="s">
        <v>742</v>
      </c>
      <c r="C484" s="11"/>
      <c r="D484" s="3" t="s">
        <v>743</v>
      </c>
      <c r="E484" s="38" t="s">
        <v>1088</v>
      </c>
      <c r="F484" s="3" t="s">
        <v>1082</v>
      </c>
      <c r="G484" s="3"/>
      <c r="H484" s="173" t="s">
        <v>886</v>
      </c>
      <c r="I484" s="173" t="s">
        <v>886</v>
      </c>
      <c r="J484" s="173" t="s">
        <v>886</v>
      </c>
      <c r="K484" s="173" t="s">
        <v>886</v>
      </c>
      <c r="L484" s="173" t="s">
        <v>886</v>
      </c>
      <c r="M484" s="173">
        <v>596.96</v>
      </c>
      <c r="N484" s="173">
        <v>698.44</v>
      </c>
      <c r="O484" s="173">
        <v>732.67</v>
      </c>
      <c r="P484" s="173">
        <v>787.03</v>
      </c>
      <c r="Q484" s="173">
        <v>873.18</v>
      </c>
      <c r="R484" s="173">
        <v>957.63</v>
      </c>
      <c r="S484" s="173">
        <v>985.94</v>
      </c>
      <c r="T484" s="173">
        <v>1033.8800000000001</v>
      </c>
      <c r="U484" s="13">
        <v>1083.99</v>
      </c>
      <c r="V484" s="13">
        <v>1137.17</v>
      </c>
      <c r="W484" s="13">
        <v>1184.25</v>
      </c>
      <c r="X484" s="13">
        <v>1231.1600000000001</v>
      </c>
      <c r="Y484" s="13">
        <v>1265.01</v>
      </c>
      <c r="Z484" s="13">
        <v>1264.99</v>
      </c>
      <c r="AA484" s="13">
        <v>1265.1099999999999</v>
      </c>
      <c r="AB484" s="13">
        <v>1264.9000000000001</v>
      </c>
      <c r="AC484" s="13">
        <v>1265.83</v>
      </c>
      <c r="AD484" s="13">
        <v>1266.43</v>
      </c>
      <c r="AE484" s="175">
        <v>1316.91</v>
      </c>
      <c r="AF484" s="175">
        <v>1382.69</v>
      </c>
      <c r="AG484" s="175">
        <v>1465.66</v>
      </c>
      <c r="AH484" s="175">
        <v>1509.98</v>
      </c>
      <c r="AI484" s="175">
        <v>1570.68</v>
      </c>
      <c r="AJ484" s="175">
        <v>1648.81</v>
      </c>
    </row>
    <row r="485" spans="1:36" x14ac:dyDescent="0.2">
      <c r="A485" s="38" t="s">
        <v>1612</v>
      </c>
      <c r="B485" s="11" t="s">
        <v>744</v>
      </c>
      <c r="C485" s="11"/>
      <c r="D485" s="3" t="s">
        <v>745</v>
      </c>
      <c r="E485" s="38" t="s">
        <v>1088</v>
      </c>
      <c r="F485" s="3" t="s">
        <v>1076</v>
      </c>
      <c r="G485" s="3"/>
      <c r="H485" s="1">
        <v>74.25</v>
      </c>
      <c r="I485" s="1">
        <v>45</v>
      </c>
      <c r="J485" s="1">
        <v>28.13</v>
      </c>
      <c r="K485" s="6">
        <v>48.94</v>
      </c>
      <c r="L485" s="173">
        <v>87.01</v>
      </c>
      <c r="M485" s="173">
        <v>97.22</v>
      </c>
      <c r="N485" s="173">
        <v>103.36</v>
      </c>
      <c r="O485" s="173">
        <v>107.1</v>
      </c>
      <c r="P485" s="173">
        <v>111.75</v>
      </c>
      <c r="Q485" s="173">
        <v>119.05</v>
      </c>
      <c r="R485" s="173">
        <v>125.97</v>
      </c>
      <c r="S485" s="173">
        <v>133.62</v>
      </c>
      <c r="T485" s="173">
        <v>141.77000000000001</v>
      </c>
      <c r="U485" s="13">
        <v>152.62</v>
      </c>
      <c r="V485" s="13">
        <v>165.98</v>
      </c>
      <c r="W485" s="13">
        <v>173.81</v>
      </c>
      <c r="X485" s="13">
        <v>173.97</v>
      </c>
      <c r="Y485" s="13">
        <v>178.46</v>
      </c>
      <c r="Z485" s="13">
        <v>179.3</v>
      </c>
      <c r="AA485" s="13">
        <v>182.05</v>
      </c>
      <c r="AB485" s="13">
        <v>184.73</v>
      </c>
      <c r="AC485" s="13">
        <v>190.94</v>
      </c>
      <c r="AD485" s="13">
        <v>192.84</v>
      </c>
      <c r="AE485" s="175">
        <v>199.33</v>
      </c>
      <c r="AF485" s="175">
        <v>207.84</v>
      </c>
      <c r="AG485" s="175">
        <v>217.75</v>
      </c>
      <c r="AH485" s="175">
        <v>226.47</v>
      </c>
      <c r="AI485" s="175">
        <v>234.9</v>
      </c>
      <c r="AJ485" s="175">
        <v>241.52</v>
      </c>
    </row>
    <row r="486" spans="1:36" x14ac:dyDescent="0.2">
      <c r="A486" s="38" t="s">
        <v>1613</v>
      </c>
      <c r="B486" s="11" t="s">
        <v>746</v>
      </c>
      <c r="C486" s="11"/>
      <c r="D486" s="3" t="s">
        <v>747</v>
      </c>
      <c r="E486" s="38" t="s">
        <v>1088</v>
      </c>
      <c r="F486" s="3" t="s">
        <v>1083</v>
      </c>
      <c r="G486" s="3"/>
      <c r="H486" s="1">
        <v>369</v>
      </c>
      <c r="I486" s="1">
        <v>361.13</v>
      </c>
      <c r="J486" s="1">
        <v>475.88</v>
      </c>
      <c r="K486" s="1">
        <v>556.86</v>
      </c>
      <c r="L486" s="173">
        <v>545.16999999999996</v>
      </c>
      <c r="M486" s="173">
        <v>545.16999999999996</v>
      </c>
      <c r="N486" s="173">
        <v>553.83000000000004</v>
      </c>
      <c r="O486" s="173">
        <v>586.70000000000005</v>
      </c>
      <c r="P486" s="173">
        <v>629.67999999999995</v>
      </c>
      <c r="Q486" s="173">
        <v>642.27</v>
      </c>
      <c r="R486" s="173">
        <v>732.22</v>
      </c>
      <c r="S486" s="173">
        <v>766.69</v>
      </c>
      <c r="T486" s="173">
        <v>797.28</v>
      </c>
      <c r="U486" s="13">
        <v>797.28</v>
      </c>
      <c r="V486" s="13">
        <v>836.37</v>
      </c>
      <c r="W486" s="13">
        <v>865.64</v>
      </c>
      <c r="X486" s="13">
        <v>885.52</v>
      </c>
      <c r="Y486" s="13">
        <v>885.52</v>
      </c>
      <c r="Z486" s="13">
        <v>885.52</v>
      </c>
      <c r="AA486" s="13">
        <v>885.52</v>
      </c>
      <c r="AB486" s="13">
        <v>885.52</v>
      </c>
      <c r="AC486" s="13">
        <v>885.52</v>
      </c>
      <c r="AD486" s="13">
        <v>885.52</v>
      </c>
      <c r="AE486" s="175">
        <v>920.85</v>
      </c>
      <c r="AF486" s="175">
        <v>966.8</v>
      </c>
      <c r="AG486" s="175">
        <v>986.14</v>
      </c>
      <c r="AH486" s="175">
        <v>1019.67</v>
      </c>
      <c r="AI486" s="175">
        <v>1060.3499999999999</v>
      </c>
      <c r="AJ486" s="175">
        <v>1113.26</v>
      </c>
    </row>
    <row r="487" spans="1:36" x14ac:dyDescent="0.2">
      <c r="A487" s="38" t="s">
        <v>1614</v>
      </c>
      <c r="B487" s="11" t="s">
        <v>748</v>
      </c>
      <c r="C487" s="11"/>
      <c r="D487" s="3" t="s">
        <v>749</v>
      </c>
      <c r="E487" s="38" t="s">
        <v>1088</v>
      </c>
      <c r="F487" s="3" t="s">
        <v>1081</v>
      </c>
      <c r="G487" s="3"/>
      <c r="H487" s="1">
        <v>454.5</v>
      </c>
      <c r="I487" s="1">
        <v>482.63</v>
      </c>
      <c r="J487" s="1">
        <v>497.25</v>
      </c>
      <c r="K487" s="1">
        <v>520.71</v>
      </c>
      <c r="L487" s="173">
        <v>539.69000000000005</v>
      </c>
      <c r="M487" s="173">
        <v>573.42999999999995</v>
      </c>
      <c r="N487" s="173">
        <v>600.08000000000004</v>
      </c>
      <c r="O487" s="173">
        <v>630.46</v>
      </c>
      <c r="P487" s="173">
        <v>675.66</v>
      </c>
      <c r="Q487" s="173">
        <v>715.53</v>
      </c>
      <c r="R487" s="173">
        <v>790.65</v>
      </c>
      <c r="S487" s="173">
        <v>849.16</v>
      </c>
      <c r="T487" s="173">
        <v>895.78</v>
      </c>
      <c r="U487" s="13">
        <v>941.43</v>
      </c>
      <c r="V487" s="13">
        <v>987.5</v>
      </c>
      <c r="W487" s="13">
        <v>1036.22</v>
      </c>
      <c r="X487" s="13">
        <v>1085.94</v>
      </c>
      <c r="Y487" s="13">
        <v>1106.3399999999999</v>
      </c>
      <c r="Z487" s="13">
        <v>1106.33</v>
      </c>
      <c r="AA487" s="13">
        <v>1106.33</v>
      </c>
      <c r="AB487" s="13">
        <v>1106.03</v>
      </c>
      <c r="AC487" s="13">
        <v>1106.03</v>
      </c>
      <c r="AD487" s="13">
        <v>1106.06</v>
      </c>
      <c r="AE487" s="175">
        <v>1128.22</v>
      </c>
      <c r="AF487" s="175">
        <v>1184.7</v>
      </c>
      <c r="AG487" s="175">
        <v>1243.51</v>
      </c>
      <c r="AH487" s="175">
        <v>1293.0899999999999</v>
      </c>
      <c r="AI487" s="175">
        <v>1344.89</v>
      </c>
      <c r="AJ487" s="175">
        <v>1412.07</v>
      </c>
    </row>
    <row r="488" spans="1:36" x14ac:dyDescent="0.2">
      <c r="A488" s="38" t="s">
        <v>1615</v>
      </c>
      <c r="B488" s="11" t="s">
        <v>750</v>
      </c>
      <c r="C488" s="11"/>
      <c r="D488" s="3" t="s">
        <v>751</v>
      </c>
      <c r="E488" s="38" t="s">
        <v>1088</v>
      </c>
      <c r="F488" s="3" t="s">
        <v>1076</v>
      </c>
      <c r="G488" s="3"/>
      <c r="H488" s="1">
        <v>87.75</v>
      </c>
      <c r="I488" s="1">
        <v>79.88</v>
      </c>
      <c r="J488" s="1">
        <v>81</v>
      </c>
      <c r="K488" s="6">
        <v>85.52</v>
      </c>
      <c r="L488" s="173">
        <v>93.18</v>
      </c>
      <c r="M488" s="173">
        <v>100.11</v>
      </c>
      <c r="N488" s="173">
        <v>103.45</v>
      </c>
      <c r="O488" s="173">
        <v>106.4</v>
      </c>
      <c r="P488" s="173">
        <v>110.28</v>
      </c>
      <c r="Q488" s="173">
        <v>115.17</v>
      </c>
      <c r="R488" s="173">
        <v>126.08</v>
      </c>
      <c r="S488" s="173">
        <v>137.31</v>
      </c>
      <c r="T488" s="173">
        <v>143.25</v>
      </c>
      <c r="U488" s="13">
        <v>149.69999999999999</v>
      </c>
      <c r="V488" s="13">
        <v>157.91</v>
      </c>
      <c r="W488" s="13">
        <v>166.04</v>
      </c>
      <c r="X488" s="13">
        <v>173.7</v>
      </c>
      <c r="Y488" s="13">
        <v>180.76</v>
      </c>
      <c r="Z488" s="13">
        <v>179.7</v>
      </c>
      <c r="AA488" s="13">
        <v>186.39</v>
      </c>
      <c r="AB488" s="13">
        <v>193.78</v>
      </c>
      <c r="AC488" s="13">
        <v>197.94</v>
      </c>
      <c r="AD488" s="13">
        <v>204.74</v>
      </c>
      <c r="AE488" s="175">
        <v>211.21</v>
      </c>
      <c r="AF488" s="175">
        <v>220.48</v>
      </c>
      <c r="AG488" s="175">
        <v>226.81</v>
      </c>
      <c r="AH488" s="175">
        <v>234.21</v>
      </c>
      <c r="AI488" s="175">
        <v>242</v>
      </c>
      <c r="AJ488" s="175">
        <v>250</v>
      </c>
    </row>
    <row r="489" spans="1:36" x14ac:dyDescent="0.2">
      <c r="A489" s="38" t="s">
        <v>1616</v>
      </c>
      <c r="B489" s="11" t="s">
        <v>752</v>
      </c>
      <c r="C489" s="11"/>
      <c r="D489" s="3" t="s">
        <v>753</v>
      </c>
      <c r="E489" s="38" t="s">
        <v>1088</v>
      </c>
      <c r="F489" s="3" t="s">
        <v>1085</v>
      </c>
      <c r="G489" s="3"/>
      <c r="H489" s="1">
        <v>16.88</v>
      </c>
      <c r="I489" s="1">
        <v>14.63</v>
      </c>
      <c r="J489" s="1">
        <v>15.75</v>
      </c>
      <c r="K489" s="6">
        <v>22.3</v>
      </c>
      <c r="L489" s="173">
        <v>25.56</v>
      </c>
      <c r="M489" s="173">
        <v>29.26</v>
      </c>
      <c r="N489" s="173">
        <v>39.75</v>
      </c>
      <c r="O489" s="173">
        <v>46.55</v>
      </c>
      <c r="P489" s="173">
        <v>50.56</v>
      </c>
      <c r="Q489" s="173">
        <v>54.34</v>
      </c>
      <c r="R489" s="173">
        <v>58.94</v>
      </c>
      <c r="S489" s="173">
        <v>62.32</v>
      </c>
      <c r="T489" s="173">
        <v>65.38</v>
      </c>
      <c r="U489" s="13">
        <v>68.290000000000006</v>
      </c>
      <c r="V489" s="13">
        <v>69.930000000000007</v>
      </c>
      <c r="W489" s="13">
        <v>71.61</v>
      </c>
      <c r="X489" s="13">
        <v>72.5</v>
      </c>
      <c r="Y489" s="13">
        <v>73.16</v>
      </c>
      <c r="Z489" s="13">
        <v>73.16</v>
      </c>
      <c r="AA489" s="13">
        <v>73.16</v>
      </c>
      <c r="AB489" s="13">
        <v>73.16</v>
      </c>
      <c r="AC489" s="13">
        <v>73.16</v>
      </c>
      <c r="AD489" s="13">
        <v>74.62</v>
      </c>
      <c r="AE489" s="175">
        <v>76.11</v>
      </c>
      <c r="AF489" s="175">
        <v>77.62</v>
      </c>
      <c r="AG489" s="175">
        <v>79.94</v>
      </c>
      <c r="AH489" s="175">
        <v>82.33</v>
      </c>
      <c r="AI489" s="175">
        <v>83.97</v>
      </c>
      <c r="AJ489" s="175">
        <v>85.64</v>
      </c>
    </row>
    <row r="490" spans="1:36" x14ac:dyDescent="0.2">
      <c r="A490" s="38" t="s">
        <v>1696</v>
      </c>
      <c r="B490" s="11" t="s">
        <v>754</v>
      </c>
      <c r="C490" s="11"/>
      <c r="D490" s="3" t="s">
        <v>755</v>
      </c>
      <c r="E490" s="38" t="s">
        <v>1089</v>
      </c>
      <c r="F490" s="3" t="s">
        <v>1076</v>
      </c>
      <c r="G490" s="3"/>
      <c r="H490" s="1">
        <v>93.38</v>
      </c>
      <c r="I490" s="1">
        <v>63</v>
      </c>
      <c r="J490" s="1">
        <v>87.75</v>
      </c>
      <c r="K490" s="6">
        <v>107.11</v>
      </c>
      <c r="L490" s="173">
        <v>122.22</v>
      </c>
      <c r="M490" s="173">
        <v>131.57</v>
      </c>
      <c r="N490" s="173">
        <v>137.44999999999999</v>
      </c>
      <c r="O490" s="173">
        <v>143.49</v>
      </c>
      <c r="P490" s="173">
        <v>149.97999999999999</v>
      </c>
      <c r="Q490" s="173">
        <v>161.63</v>
      </c>
      <c r="R490" s="173">
        <v>175</v>
      </c>
      <c r="S490" s="173">
        <v>178.53</v>
      </c>
      <c r="T490" s="173">
        <v>186.51</v>
      </c>
      <c r="U490" s="13">
        <v>192.16</v>
      </c>
      <c r="V490" s="13">
        <v>195.04</v>
      </c>
      <c r="W490" s="13">
        <v>198.98</v>
      </c>
      <c r="X490" s="13" t="s">
        <v>886</v>
      </c>
      <c r="Y490" s="13" t="s">
        <v>886</v>
      </c>
      <c r="Z490" s="13" t="s">
        <v>886</v>
      </c>
      <c r="AA490" s="13" t="s">
        <v>886</v>
      </c>
      <c r="AB490" s="13" t="s">
        <v>886</v>
      </c>
      <c r="AC490" s="13" t="s">
        <v>886</v>
      </c>
      <c r="AD490" s="13" t="s">
        <v>886</v>
      </c>
      <c r="AE490" s="13" t="s">
        <v>886</v>
      </c>
      <c r="AF490" s="175" t="s">
        <v>886</v>
      </c>
      <c r="AG490" s="175" t="s">
        <v>886</v>
      </c>
      <c r="AH490" s="175" t="s">
        <v>886</v>
      </c>
      <c r="AI490" s="175" t="s">
        <v>886</v>
      </c>
      <c r="AJ490" s="175" t="s">
        <v>886</v>
      </c>
    </row>
    <row r="491" spans="1:36" x14ac:dyDescent="0.2">
      <c r="A491" s="38" t="s">
        <v>1617</v>
      </c>
      <c r="B491" s="11" t="s">
        <v>756</v>
      </c>
      <c r="C491" s="11"/>
      <c r="D491" s="3" t="s">
        <v>757</v>
      </c>
      <c r="E491" s="38" t="s">
        <v>1088</v>
      </c>
      <c r="F491" s="3" t="s">
        <v>1076</v>
      </c>
      <c r="G491" s="3"/>
      <c r="H491" s="1">
        <v>96.75</v>
      </c>
      <c r="I491" s="1">
        <v>91.13</v>
      </c>
      <c r="J491" s="1">
        <v>81</v>
      </c>
      <c r="K491" s="6">
        <v>83.85</v>
      </c>
      <c r="L491" s="173">
        <v>99.39</v>
      </c>
      <c r="M491" s="173">
        <v>113.81</v>
      </c>
      <c r="N491" s="173">
        <v>119.55</v>
      </c>
      <c r="O491" s="173">
        <v>125.27</v>
      </c>
      <c r="P491" s="173">
        <v>130.36000000000001</v>
      </c>
      <c r="Q491" s="173">
        <v>139.08000000000001</v>
      </c>
      <c r="R491" s="173">
        <v>149.21</v>
      </c>
      <c r="S491" s="173">
        <v>158.9</v>
      </c>
      <c r="T491" s="173">
        <v>170.36</v>
      </c>
      <c r="U491" s="13">
        <v>180.4</v>
      </c>
      <c r="V491" s="13">
        <v>183.13</v>
      </c>
      <c r="W491" s="13">
        <v>191.4</v>
      </c>
      <c r="X491" s="13">
        <v>199.49</v>
      </c>
      <c r="Y491" s="13">
        <v>209.58</v>
      </c>
      <c r="Z491" s="13">
        <v>210.56</v>
      </c>
      <c r="AA491" s="13">
        <v>215.54</v>
      </c>
      <c r="AB491" s="13">
        <v>219.04</v>
      </c>
      <c r="AC491" s="13">
        <v>216.43</v>
      </c>
      <c r="AD491" s="13">
        <v>212.93</v>
      </c>
      <c r="AE491" s="175">
        <v>219.05</v>
      </c>
      <c r="AF491" s="175">
        <v>224.86</v>
      </c>
      <c r="AG491" s="175">
        <v>234.34</v>
      </c>
      <c r="AH491" s="175">
        <v>243.11</v>
      </c>
      <c r="AI491" s="175">
        <v>254.04</v>
      </c>
      <c r="AJ491" s="175">
        <v>261.39</v>
      </c>
    </row>
    <row r="492" spans="1:36" x14ac:dyDescent="0.2">
      <c r="A492" s="38" t="s">
        <v>1618</v>
      </c>
      <c r="B492" s="11" t="s">
        <v>758</v>
      </c>
      <c r="C492" s="11"/>
      <c r="D492" s="3" t="s">
        <v>759</v>
      </c>
      <c r="E492" s="38" t="s">
        <v>1088</v>
      </c>
      <c r="F492" s="3" t="s">
        <v>1076</v>
      </c>
      <c r="G492" s="3"/>
      <c r="H492" s="1">
        <v>43.88</v>
      </c>
      <c r="I492" s="1">
        <v>30.38</v>
      </c>
      <c r="J492" s="1">
        <v>22.5</v>
      </c>
      <c r="K492" s="6">
        <v>55.22</v>
      </c>
      <c r="L492" s="173">
        <v>74.39</v>
      </c>
      <c r="M492" s="173">
        <v>85.5</v>
      </c>
      <c r="N492" s="173">
        <v>90.75</v>
      </c>
      <c r="O492" s="173">
        <v>98.42</v>
      </c>
      <c r="P492" s="173">
        <v>106.52</v>
      </c>
      <c r="Q492" s="173">
        <v>112.72</v>
      </c>
      <c r="R492" s="173">
        <v>120.25</v>
      </c>
      <c r="S492" s="173">
        <v>128.03</v>
      </c>
      <c r="T492" s="173">
        <v>133.66</v>
      </c>
      <c r="U492" s="13">
        <v>141.35</v>
      </c>
      <c r="V492" s="13">
        <v>147.86000000000001</v>
      </c>
      <c r="W492" s="13">
        <v>157.56</v>
      </c>
      <c r="X492" s="13">
        <v>164.98</v>
      </c>
      <c r="Y492" s="13">
        <v>176.12</v>
      </c>
      <c r="Z492" s="13">
        <v>177.18</v>
      </c>
      <c r="AA492" s="13">
        <v>177.03</v>
      </c>
      <c r="AB492" s="13">
        <v>177.99</v>
      </c>
      <c r="AC492" s="13">
        <v>179.17</v>
      </c>
      <c r="AD492" s="13">
        <v>180.32</v>
      </c>
      <c r="AE492" s="175">
        <v>186.45</v>
      </c>
      <c r="AF492" s="175">
        <v>195.37</v>
      </c>
      <c r="AG492" s="175">
        <v>202.28</v>
      </c>
      <c r="AH492" s="175">
        <v>208.04</v>
      </c>
      <c r="AI492" s="175">
        <v>217.2</v>
      </c>
      <c r="AJ492" s="175">
        <v>224.34</v>
      </c>
    </row>
    <row r="493" spans="1:36" x14ac:dyDescent="0.2">
      <c r="A493" s="38" t="s">
        <v>1697</v>
      </c>
      <c r="B493" s="11" t="s">
        <v>760</v>
      </c>
      <c r="C493" s="11"/>
      <c r="D493" s="3" t="s">
        <v>761</v>
      </c>
      <c r="E493" s="38" t="s">
        <v>1089</v>
      </c>
      <c r="F493" s="3" t="s">
        <v>1076</v>
      </c>
      <c r="G493" s="3"/>
      <c r="H493" s="1">
        <v>103.5</v>
      </c>
      <c r="I493" s="1">
        <v>101.25</v>
      </c>
      <c r="J493" s="1">
        <v>97.88</v>
      </c>
      <c r="K493" s="6">
        <v>105.07</v>
      </c>
      <c r="L493" s="173">
        <v>108.5</v>
      </c>
      <c r="M493" s="173">
        <v>113.68</v>
      </c>
      <c r="N493" s="173">
        <v>118.44</v>
      </c>
      <c r="O493" s="173">
        <v>124.42</v>
      </c>
      <c r="P493" s="173">
        <v>133.4</v>
      </c>
      <c r="Q493" s="173">
        <v>143.91</v>
      </c>
      <c r="R493" s="173">
        <v>149.97</v>
      </c>
      <c r="S493" s="173">
        <v>156.72</v>
      </c>
      <c r="T493" s="173">
        <v>164.2</v>
      </c>
      <c r="U493" s="13">
        <v>172.1</v>
      </c>
      <c r="V493" s="13">
        <v>178.13</v>
      </c>
      <c r="W493" s="13">
        <v>184.24</v>
      </c>
      <c r="X493" s="13" t="s">
        <v>886</v>
      </c>
      <c r="Y493" s="13" t="s">
        <v>886</v>
      </c>
      <c r="Z493" s="13" t="s">
        <v>886</v>
      </c>
      <c r="AA493" s="13" t="s">
        <v>886</v>
      </c>
      <c r="AB493" s="13" t="s">
        <v>886</v>
      </c>
      <c r="AC493" s="13" t="s">
        <v>886</v>
      </c>
      <c r="AD493" s="13" t="s">
        <v>886</v>
      </c>
      <c r="AE493" s="13" t="s">
        <v>886</v>
      </c>
      <c r="AF493" s="175" t="s">
        <v>886</v>
      </c>
      <c r="AG493" s="175" t="s">
        <v>886</v>
      </c>
      <c r="AH493" s="175" t="s">
        <v>886</v>
      </c>
      <c r="AI493" s="175" t="s">
        <v>886</v>
      </c>
      <c r="AJ493" s="175" t="s">
        <v>886</v>
      </c>
    </row>
    <row r="494" spans="1:36" x14ac:dyDescent="0.2">
      <c r="A494" s="38" t="s">
        <v>1619</v>
      </c>
      <c r="B494" s="11" t="s">
        <v>762</v>
      </c>
      <c r="C494" s="11"/>
      <c r="D494" s="3" t="s">
        <v>763</v>
      </c>
      <c r="E494" s="38" t="s">
        <v>1088</v>
      </c>
      <c r="F494" s="3" t="s">
        <v>1081</v>
      </c>
      <c r="G494" s="3"/>
      <c r="H494" s="1">
        <v>585</v>
      </c>
      <c r="I494" s="1">
        <v>491.63</v>
      </c>
      <c r="J494" s="1">
        <v>495</v>
      </c>
      <c r="K494" s="1">
        <v>527.28</v>
      </c>
      <c r="L494" s="173">
        <v>575.14</v>
      </c>
      <c r="M494" s="173">
        <v>649.58000000000004</v>
      </c>
      <c r="N494" s="173">
        <v>676.49</v>
      </c>
      <c r="O494" s="173">
        <v>712.89</v>
      </c>
      <c r="P494" s="173">
        <v>745.46</v>
      </c>
      <c r="Q494" s="173">
        <v>785.38</v>
      </c>
      <c r="R494" s="173">
        <v>878.14</v>
      </c>
      <c r="S494" s="173">
        <v>903.98</v>
      </c>
      <c r="T494" s="173">
        <v>939.02</v>
      </c>
      <c r="U494" s="13">
        <v>971.71</v>
      </c>
      <c r="V494" s="13">
        <v>1005.7</v>
      </c>
      <c r="W494" s="13">
        <v>1056.3399999999999</v>
      </c>
      <c r="X494" s="13">
        <v>1095.78</v>
      </c>
      <c r="Y494" s="13">
        <v>1122.58</v>
      </c>
      <c r="Z494" s="13">
        <v>1122.9100000000001</v>
      </c>
      <c r="AA494" s="13">
        <v>1124.6199999999999</v>
      </c>
      <c r="AB494" s="13">
        <v>1148.54</v>
      </c>
      <c r="AC494" s="13">
        <v>1171.26</v>
      </c>
      <c r="AD494" s="13">
        <v>1193.8800000000001</v>
      </c>
      <c r="AE494" s="175">
        <v>1240.31</v>
      </c>
      <c r="AF494" s="175">
        <v>1300.78</v>
      </c>
      <c r="AG494" s="175">
        <v>1364.34</v>
      </c>
      <c r="AH494" s="175">
        <v>1417.37</v>
      </c>
      <c r="AI494" s="175">
        <v>1472.58</v>
      </c>
      <c r="AJ494" s="175">
        <v>1529.96</v>
      </c>
    </row>
    <row r="495" spans="1:36" x14ac:dyDescent="0.2">
      <c r="A495" s="38" t="s">
        <v>1620</v>
      </c>
      <c r="B495" s="11" t="s">
        <v>764</v>
      </c>
      <c r="C495" s="11"/>
      <c r="D495" s="3" t="s">
        <v>765</v>
      </c>
      <c r="E495" s="38" t="s">
        <v>1088</v>
      </c>
      <c r="F495" s="3" t="s">
        <v>1081</v>
      </c>
      <c r="G495" s="3"/>
      <c r="H495" s="1">
        <v>532.13</v>
      </c>
      <c r="I495" s="1">
        <v>490.5</v>
      </c>
      <c r="J495" s="1">
        <v>474.75</v>
      </c>
      <c r="K495" s="1">
        <v>519.45000000000005</v>
      </c>
      <c r="L495" s="173">
        <v>584.57000000000005</v>
      </c>
      <c r="M495" s="173">
        <v>666.57</v>
      </c>
      <c r="N495" s="173">
        <v>723.55</v>
      </c>
      <c r="O495" s="173">
        <v>774.05</v>
      </c>
      <c r="P495" s="173">
        <v>835.91</v>
      </c>
      <c r="Q495" s="173">
        <v>902.38</v>
      </c>
      <c r="R495" s="173">
        <v>1082.27</v>
      </c>
      <c r="S495" s="173">
        <v>1113.6600000000001</v>
      </c>
      <c r="T495" s="173">
        <v>1156.94</v>
      </c>
      <c r="U495" s="13">
        <v>1200.17</v>
      </c>
      <c r="V495" s="13">
        <v>1246.8699999999999</v>
      </c>
      <c r="W495" s="13">
        <v>1283.01</v>
      </c>
      <c r="X495" s="13">
        <v>1332.66</v>
      </c>
      <c r="Y495" s="13">
        <v>1384.64</v>
      </c>
      <c r="Z495" s="13">
        <v>1384.64</v>
      </c>
      <c r="AA495" s="13">
        <v>1384.64</v>
      </c>
      <c r="AB495" s="13">
        <v>1410.26</v>
      </c>
      <c r="AC495" s="13">
        <v>1410.26</v>
      </c>
      <c r="AD495" s="13">
        <v>1438.32</v>
      </c>
      <c r="AE495" s="175">
        <v>1495.71</v>
      </c>
      <c r="AF495" s="175">
        <v>1570.35</v>
      </c>
      <c r="AG495" s="175">
        <v>1648.71</v>
      </c>
      <c r="AH495" s="175">
        <v>1714.49</v>
      </c>
      <c r="AI495" s="175">
        <v>1782.9</v>
      </c>
      <c r="AJ495" s="175">
        <v>1871.87</v>
      </c>
    </row>
    <row r="496" spans="1:36" x14ac:dyDescent="0.2">
      <c r="A496" s="38" t="s">
        <v>1621</v>
      </c>
      <c r="B496" s="11" t="s">
        <v>766</v>
      </c>
      <c r="C496" s="11"/>
      <c r="D496" s="3" t="s">
        <v>767</v>
      </c>
      <c r="E496" s="38" t="s">
        <v>1088</v>
      </c>
      <c r="F496" s="3" t="s">
        <v>1080</v>
      </c>
      <c r="G496" s="3"/>
      <c r="H496" s="1">
        <v>443.25</v>
      </c>
      <c r="I496" s="1">
        <v>434.25</v>
      </c>
      <c r="J496" s="1">
        <v>604.13</v>
      </c>
      <c r="K496" s="1">
        <v>667.48</v>
      </c>
      <c r="L496" s="173">
        <v>744.89</v>
      </c>
      <c r="M496" s="173">
        <v>717.34</v>
      </c>
      <c r="N496" s="173">
        <v>735.28</v>
      </c>
      <c r="O496" s="173">
        <v>754.61</v>
      </c>
      <c r="P496" s="173">
        <v>777.22</v>
      </c>
      <c r="Q496" s="173">
        <v>805.09</v>
      </c>
      <c r="R496" s="173">
        <v>946.14</v>
      </c>
      <c r="S496" s="173">
        <v>1003.37</v>
      </c>
      <c r="T496" s="173">
        <v>1050</v>
      </c>
      <c r="U496" s="13">
        <v>1076.25</v>
      </c>
      <c r="V496" s="13">
        <v>1103.1600000000001</v>
      </c>
      <c r="W496" s="13">
        <v>1130.73</v>
      </c>
      <c r="X496" s="13">
        <v>1152.21</v>
      </c>
      <c r="Y496" s="13">
        <v>1152.21</v>
      </c>
      <c r="Z496" s="13">
        <v>1152.21</v>
      </c>
      <c r="AA496" s="13">
        <v>1152.21</v>
      </c>
      <c r="AB496" s="13">
        <v>1152.21</v>
      </c>
      <c r="AC496" s="13">
        <v>1152.21</v>
      </c>
      <c r="AD496" s="13">
        <v>1152.21</v>
      </c>
      <c r="AE496" s="175">
        <v>1198.18</v>
      </c>
      <c r="AF496" s="175">
        <v>1257.97</v>
      </c>
      <c r="AG496" s="175">
        <v>1320.74</v>
      </c>
      <c r="AH496" s="175">
        <v>1373.44</v>
      </c>
      <c r="AI496" s="175">
        <v>1428.24</v>
      </c>
      <c r="AJ496" s="175">
        <v>1499.51</v>
      </c>
    </row>
    <row r="497" spans="1:36" x14ac:dyDescent="0.2">
      <c r="A497" s="38" t="s">
        <v>1622</v>
      </c>
      <c r="B497" s="11" t="s">
        <v>768</v>
      </c>
      <c r="C497" s="11"/>
      <c r="D497" s="3" t="s">
        <v>769</v>
      </c>
      <c r="E497" s="38" t="s">
        <v>1088</v>
      </c>
      <c r="F497" s="3" t="s">
        <v>1083</v>
      </c>
      <c r="G497" s="3"/>
      <c r="H497" s="1">
        <v>284.63</v>
      </c>
      <c r="I497" s="1">
        <v>172.13</v>
      </c>
      <c r="J497" s="1">
        <v>349.88</v>
      </c>
      <c r="K497" s="1">
        <v>345.27</v>
      </c>
      <c r="L497" s="173">
        <v>321.87</v>
      </c>
      <c r="M497" s="173">
        <v>208.42</v>
      </c>
      <c r="N497" s="173">
        <v>253.19</v>
      </c>
      <c r="O497" s="173">
        <v>261.31</v>
      </c>
      <c r="P497" s="173">
        <v>304.92</v>
      </c>
      <c r="Q497" s="173">
        <v>228.68</v>
      </c>
      <c r="R497" s="173">
        <v>359.63</v>
      </c>
      <c r="S497" s="173">
        <v>359.63</v>
      </c>
      <c r="T497" s="173">
        <v>359.63</v>
      </c>
      <c r="U497" s="13">
        <v>359.63</v>
      </c>
      <c r="V497" s="13">
        <v>377.25</v>
      </c>
      <c r="W497" s="13">
        <v>377.25</v>
      </c>
      <c r="X497" s="13">
        <v>377.25</v>
      </c>
      <c r="Y497" s="13">
        <v>377.06</v>
      </c>
      <c r="Z497" s="13">
        <v>377.06</v>
      </c>
      <c r="AA497" s="13">
        <v>377</v>
      </c>
      <c r="AB497" s="13">
        <v>388.54</v>
      </c>
      <c r="AC497" s="13">
        <v>388.42</v>
      </c>
      <c r="AD497" s="13">
        <v>388.42</v>
      </c>
      <c r="AE497" s="175">
        <v>403.91</v>
      </c>
      <c r="AF497" s="175">
        <v>420.02</v>
      </c>
      <c r="AG497" s="175">
        <v>428.42</v>
      </c>
      <c r="AH497" s="175">
        <v>449.8</v>
      </c>
      <c r="AI497" s="175">
        <v>467.75</v>
      </c>
      <c r="AJ497" s="175">
        <v>481.78</v>
      </c>
    </row>
    <row r="498" spans="1:36" x14ac:dyDescent="0.2">
      <c r="A498" s="38" t="s">
        <v>1698</v>
      </c>
      <c r="B498" s="11" t="s">
        <v>770</v>
      </c>
      <c r="C498" s="11"/>
      <c r="D498" s="3" t="s">
        <v>771</v>
      </c>
      <c r="E498" s="38" t="s">
        <v>1089</v>
      </c>
      <c r="F498" s="3" t="s">
        <v>1076</v>
      </c>
      <c r="G498" s="3"/>
      <c r="H498" s="1">
        <v>158.63</v>
      </c>
      <c r="I498" s="1">
        <v>78.75</v>
      </c>
      <c r="J498" s="1">
        <v>77.63</v>
      </c>
      <c r="K498" s="6">
        <v>119.06</v>
      </c>
      <c r="L498" s="173">
        <v>154.11000000000001</v>
      </c>
      <c r="M498" s="173">
        <v>130.11000000000001</v>
      </c>
      <c r="N498" s="173">
        <v>135.96</v>
      </c>
      <c r="O498" s="173">
        <v>142.08000000000001</v>
      </c>
      <c r="P498" s="173">
        <v>152.41</v>
      </c>
      <c r="Q498" s="173">
        <v>155.18</v>
      </c>
      <c r="R498" s="173">
        <v>155.18</v>
      </c>
      <c r="S498" s="173">
        <v>159.06</v>
      </c>
      <c r="T498" s="173">
        <v>163.83000000000001</v>
      </c>
      <c r="U498" s="13">
        <v>166.29</v>
      </c>
      <c r="V498" s="13">
        <v>170.45</v>
      </c>
      <c r="W498" s="13">
        <v>170.45</v>
      </c>
      <c r="X498" s="13" t="s">
        <v>886</v>
      </c>
      <c r="Y498" s="13" t="s">
        <v>886</v>
      </c>
      <c r="Z498" s="13" t="s">
        <v>886</v>
      </c>
      <c r="AA498" s="13" t="s">
        <v>886</v>
      </c>
      <c r="AB498" s="13" t="s">
        <v>886</v>
      </c>
      <c r="AC498" s="13" t="s">
        <v>886</v>
      </c>
      <c r="AD498" s="13" t="s">
        <v>886</v>
      </c>
      <c r="AE498" s="13" t="s">
        <v>886</v>
      </c>
      <c r="AF498" s="175" t="s">
        <v>886</v>
      </c>
      <c r="AG498" s="175" t="s">
        <v>886</v>
      </c>
      <c r="AH498" s="175" t="s">
        <v>886</v>
      </c>
      <c r="AI498" s="175" t="s">
        <v>886</v>
      </c>
      <c r="AJ498" s="175" t="s">
        <v>886</v>
      </c>
    </row>
    <row r="499" spans="1:36" x14ac:dyDescent="0.2">
      <c r="A499" s="38" t="s">
        <v>886</v>
      </c>
      <c r="B499" s="5" t="s">
        <v>940</v>
      </c>
      <c r="C499" s="5"/>
      <c r="D499" s="174" t="s">
        <v>884</v>
      </c>
      <c r="E499" s="38" t="s">
        <v>1089</v>
      </c>
      <c r="F499" s="3" t="s">
        <v>1076</v>
      </c>
      <c r="G499" s="3"/>
      <c r="H499" s="1">
        <v>105.75</v>
      </c>
      <c r="I499" s="1">
        <v>103.5</v>
      </c>
      <c r="J499" s="1">
        <v>94.5</v>
      </c>
      <c r="K499" s="6" t="s">
        <v>886</v>
      </c>
      <c r="L499" s="173" t="s">
        <v>886</v>
      </c>
      <c r="M499" s="173" t="s">
        <v>886</v>
      </c>
      <c r="N499" s="173" t="s">
        <v>886</v>
      </c>
      <c r="O499" s="173" t="s">
        <v>886</v>
      </c>
      <c r="P499" s="173" t="s">
        <v>886</v>
      </c>
      <c r="Q499" s="173" t="s">
        <v>886</v>
      </c>
      <c r="R499" s="173" t="s">
        <v>886</v>
      </c>
      <c r="S499" s="173" t="s">
        <v>886</v>
      </c>
      <c r="T499" s="173" t="s">
        <v>886</v>
      </c>
      <c r="U499" s="13" t="s">
        <v>886</v>
      </c>
      <c r="V499" s="13" t="s">
        <v>886</v>
      </c>
      <c r="W499" s="13" t="s">
        <v>886</v>
      </c>
      <c r="X499" s="13" t="s">
        <v>886</v>
      </c>
      <c r="Y499" s="13" t="s">
        <v>886</v>
      </c>
      <c r="Z499" s="13" t="s">
        <v>886</v>
      </c>
      <c r="AA499" s="13" t="s">
        <v>886</v>
      </c>
      <c r="AB499" s="13" t="s">
        <v>886</v>
      </c>
      <c r="AC499" s="13" t="s">
        <v>886</v>
      </c>
      <c r="AD499" s="13" t="s">
        <v>886</v>
      </c>
      <c r="AE499" s="13" t="s">
        <v>886</v>
      </c>
      <c r="AF499" s="175" t="s">
        <v>886</v>
      </c>
      <c r="AG499" s="175" t="s">
        <v>886</v>
      </c>
      <c r="AH499" s="175" t="s">
        <v>886</v>
      </c>
      <c r="AI499" s="175" t="s">
        <v>886</v>
      </c>
      <c r="AJ499" s="175" t="s">
        <v>886</v>
      </c>
    </row>
    <row r="500" spans="1:36" x14ac:dyDescent="0.2">
      <c r="A500" s="38" t="s">
        <v>886</v>
      </c>
      <c r="B500" s="16" t="s">
        <v>1016</v>
      </c>
      <c r="C500" s="16"/>
      <c r="D500" s="17" t="s">
        <v>1017</v>
      </c>
      <c r="E500" s="38" t="s">
        <v>1089</v>
      </c>
      <c r="F500" s="3" t="s">
        <v>1076</v>
      </c>
      <c r="G500" s="3"/>
      <c r="H500" s="1">
        <v>58.5</v>
      </c>
      <c r="I500" s="1">
        <v>69.75</v>
      </c>
      <c r="J500" s="1">
        <v>79.88</v>
      </c>
      <c r="K500" s="1">
        <v>106</v>
      </c>
      <c r="L500" s="173">
        <v>111</v>
      </c>
      <c r="M500" s="173" t="s">
        <v>886</v>
      </c>
      <c r="N500" s="173" t="s">
        <v>886</v>
      </c>
      <c r="O500" s="173" t="s">
        <v>886</v>
      </c>
      <c r="P500" s="173" t="s">
        <v>886</v>
      </c>
      <c r="Q500" s="173" t="s">
        <v>886</v>
      </c>
      <c r="R500" s="173" t="s">
        <v>886</v>
      </c>
      <c r="S500" s="173" t="s">
        <v>886</v>
      </c>
      <c r="T500" s="173" t="s">
        <v>886</v>
      </c>
      <c r="U500" s="13" t="s">
        <v>886</v>
      </c>
      <c r="V500" s="13" t="s">
        <v>886</v>
      </c>
      <c r="W500" s="13" t="s">
        <v>886</v>
      </c>
      <c r="X500" s="13" t="s">
        <v>886</v>
      </c>
      <c r="Y500" s="13" t="s">
        <v>886</v>
      </c>
      <c r="Z500" s="13" t="s">
        <v>886</v>
      </c>
      <c r="AA500" s="13" t="s">
        <v>886</v>
      </c>
      <c r="AB500" s="13" t="s">
        <v>886</v>
      </c>
      <c r="AC500" s="13" t="s">
        <v>886</v>
      </c>
      <c r="AD500" s="13" t="s">
        <v>886</v>
      </c>
      <c r="AE500" s="13" t="s">
        <v>886</v>
      </c>
      <c r="AF500" s="175" t="s">
        <v>886</v>
      </c>
      <c r="AG500" s="175" t="s">
        <v>886</v>
      </c>
      <c r="AH500" s="175" t="s">
        <v>886</v>
      </c>
      <c r="AI500" s="175" t="s">
        <v>886</v>
      </c>
      <c r="AJ500" s="175" t="s">
        <v>886</v>
      </c>
    </row>
    <row r="501" spans="1:36" x14ac:dyDescent="0.2">
      <c r="A501" s="38" t="s">
        <v>1759</v>
      </c>
      <c r="B501" s="11" t="s">
        <v>772</v>
      </c>
      <c r="C501" s="11"/>
      <c r="D501" s="3" t="s">
        <v>773</v>
      </c>
      <c r="E501" s="38" t="s">
        <v>1088</v>
      </c>
      <c r="F501" s="3" t="s">
        <v>1082</v>
      </c>
      <c r="G501" s="3"/>
      <c r="H501" s="173" t="s">
        <v>886</v>
      </c>
      <c r="I501" s="173" t="s">
        <v>886</v>
      </c>
      <c r="J501" s="173" t="s">
        <v>886</v>
      </c>
      <c r="K501" s="173" t="s">
        <v>886</v>
      </c>
      <c r="L501" s="173" t="s">
        <v>886</v>
      </c>
      <c r="M501" s="173">
        <v>646.47</v>
      </c>
      <c r="N501" s="173">
        <v>674.02</v>
      </c>
      <c r="O501" s="173">
        <v>714.22</v>
      </c>
      <c r="P501" s="173">
        <v>758.37</v>
      </c>
      <c r="Q501" s="173">
        <v>818.05</v>
      </c>
      <c r="R501" s="173">
        <v>906.46</v>
      </c>
      <c r="S501" s="173">
        <v>900.07</v>
      </c>
      <c r="T501" s="173">
        <v>944.71</v>
      </c>
      <c r="U501" s="13">
        <v>991.05</v>
      </c>
      <c r="V501" s="13">
        <v>1039.81</v>
      </c>
      <c r="W501" s="13">
        <v>1088.02</v>
      </c>
      <c r="X501" s="13">
        <v>1131.1400000000001</v>
      </c>
      <c r="Y501" s="13">
        <v>1158.32</v>
      </c>
      <c r="Z501" s="13">
        <v>1158.32</v>
      </c>
      <c r="AA501" s="13">
        <v>1158.5</v>
      </c>
      <c r="AB501" s="13">
        <v>1181.06</v>
      </c>
      <c r="AC501" s="13">
        <v>1204.8800000000001</v>
      </c>
      <c r="AD501" s="13">
        <v>1229.01</v>
      </c>
      <c r="AE501" s="175">
        <v>1277.2</v>
      </c>
      <c r="AF501" s="175">
        <v>1342.78</v>
      </c>
      <c r="AG501" s="175">
        <v>1422.96</v>
      </c>
      <c r="AH501" s="175">
        <v>1469.07</v>
      </c>
      <c r="AI501" s="175">
        <v>1527.38</v>
      </c>
      <c r="AJ501" s="175">
        <v>1602.82</v>
      </c>
    </row>
    <row r="502" spans="1:36" x14ac:dyDescent="0.2">
      <c r="A502" s="38" t="s">
        <v>1623</v>
      </c>
      <c r="B502" s="11" t="s">
        <v>774</v>
      </c>
      <c r="C502" s="126"/>
      <c r="D502" s="3" t="s">
        <v>775</v>
      </c>
      <c r="E502" s="38" t="s">
        <v>1088</v>
      </c>
      <c r="F502" s="3" t="s">
        <v>1076</v>
      </c>
      <c r="G502" s="3"/>
      <c r="H502" s="1">
        <v>76.5</v>
      </c>
      <c r="I502" s="1">
        <v>76.5</v>
      </c>
      <c r="J502" s="1">
        <v>75.38</v>
      </c>
      <c r="K502" s="6">
        <v>84.67</v>
      </c>
      <c r="L502" s="173">
        <v>90.34</v>
      </c>
      <c r="M502" s="173">
        <v>96.26</v>
      </c>
      <c r="N502" s="173">
        <v>90.17</v>
      </c>
      <c r="O502" s="173">
        <v>94.1</v>
      </c>
      <c r="P502" s="173">
        <v>101.3</v>
      </c>
      <c r="Q502" s="173">
        <v>112.78</v>
      </c>
      <c r="R502" s="173">
        <v>119.35</v>
      </c>
      <c r="S502" s="173">
        <v>129.44</v>
      </c>
      <c r="T502" s="173">
        <v>136.19999999999999</v>
      </c>
      <c r="U502" s="13">
        <v>143.91</v>
      </c>
      <c r="V502" s="13">
        <v>151.06</v>
      </c>
      <c r="W502" s="13">
        <v>157.57</v>
      </c>
      <c r="X502" s="13">
        <v>163.12</v>
      </c>
      <c r="Y502" s="13">
        <v>167.26</v>
      </c>
      <c r="Z502" s="13">
        <v>167.82</v>
      </c>
      <c r="AA502" s="13">
        <v>168.75</v>
      </c>
      <c r="AB502" s="13">
        <v>169.99</v>
      </c>
      <c r="AC502" s="13">
        <v>171.09</v>
      </c>
      <c r="AD502" s="13">
        <v>171.12</v>
      </c>
      <c r="AE502" s="175">
        <v>177.03</v>
      </c>
      <c r="AF502" s="175">
        <v>183.66</v>
      </c>
      <c r="AG502" s="175">
        <v>190.38</v>
      </c>
      <c r="AH502" s="175">
        <v>196</v>
      </c>
      <c r="AI502" s="175">
        <v>202.73</v>
      </c>
      <c r="AJ502" s="175">
        <v>209.71</v>
      </c>
    </row>
    <row r="503" spans="1:36" x14ac:dyDescent="0.2">
      <c r="A503" s="199" t="s">
        <v>1728</v>
      </c>
      <c r="B503" s="11" t="s">
        <v>776</v>
      </c>
      <c r="C503" s="11"/>
      <c r="D503" s="3" t="s">
        <v>777</v>
      </c>
      <c r="E503" s="38" t="s">
        <v>1088</v>
      </c>
      <c r="F503" s="3" t="s">
        <v>1077</v>
      </c>
      <c r="G503" s="3"/>
      <c r="H503" s="1">
        <v>500.63</v>
      </c>
      <c r="I503" s="1">
        <v>523.13</v>
      </c>
      <c r="J503" s="1">
        <v>495</v>
      </c>
      <c r="K503" s="1">
        <v>522.83000000000004</v>
      </c>
      <c r="L503" s="173">
        <v>552.25</v>
      </c>
      <c r="M503" s="173">
        <v>595.98</v>
      </c>
      <c r="N503" s="173">
        <v>642.36</v>
      </c>
      <c r="O503" s="173">
        <v>677.68</v>
      </c>
      <c r="P503" s="173">
        <v>713.6</v>
      </c>
      <c r="Q503" s="173">
        <v>801.04</v>
      </c>
      <c r="R503" s="173">
        <v>865.14</v>
      </c>
      <c r="S503" s="173">
        <v>922.21</v>
      </c>
      <c r="T503" s="173">
        <v>949.5</v>
      </c>
      <c r="U503" s="13">
        <v>996.28</v>
      </c>
      <c r="V503" s="13">
        <v>1045.21</v>
      </c>
      <c r="W503" s="13">
        <v>1085.98</v>
      </c>
      <c r="X503" s="13">
        <v>1128.18</v>
      </c>
      <c r="Y503" s="13">
        <v>1155.25</v>
      </c>
      <c r="Z503" s="13">
        <v>1155.25</v>
      </c>
      <c r="AA503" s="13">
        <v>1155.25</v>
      </c>
      <c r="AB503" s="13">
        <v>1155.25</v>
      </c>
      <c r="AC503" s="13">
        <v>1178.19</v>
      </c>
      <c r="AD503" s="13">
        <v>1201.1400000000001</v>
      </c>
      <c r="AE503" s="175">
        <v>1249.02</v>
      </c>
      <c r="AF503" s="175">
        <v>1298.8800000000001</v>
      </c>
      <c r="AG503" s="175">
        <v>1363.68</v>
      </c>
      <c r="AH503" s="175">
        <v>1431.81</v>
      </c>
      <c r="AI503" s="175">
        <v>1488.87</v>
      </c>
      <c r="AJ503" s="175">
        <v>1533.51</v>
      </c>
    </row>
    <row r="504" spans="1:36" x14ac:dyDescent="0.2">
      <c r="A504" s="38" t="s">
        <v>1624</v>
      </c>
      <c r="B504" s="11" t="s">
        <v>1205</v>
      </c>
      <c r="C504" s="11"/>
      <c r="D504" s="3" t="s">
        <v>779</v>
      </c>
      <c r="E504" s="38" t="s">
        <v>1088</v>
      </c>
      <c r="F504" s="3" t="s">
        <v>1174</v>
      </c>
      <c r="G504" s="3"/>
      <c r="H504" s="1" t="s">
        <v>886</v>
      </c>
      <c r="I504" s="1" t="s">
        <v>886</v>
      </c>
      <c r="J504" s="1">
        <v>45</v>
      </c>
      <c r="K504" s="6">
        <v>46.7</v>
      </c>
      <c r="L504" s="173">
        <v>52.24</v>
      </c>
      <c r="M504" s="173">
        <v>62.09</v>
      </c>
      <c r="N504" s="173">
        <v>71.180000000000007</v>
      </c>
      <c r="O504" s="173">
        <v>77.569999999999993</v>
      </c>
      <c r="P504" s="173">
        <v>85.17</v>
      </c>
      <c r="Q504" s="173">
        <v>101.78</v>
      </c>
      <c r="R504" s="173">
        <v>117.3</v>
      </c>
      <c r="S504" s="173">
        <v>126.55</v>
      </c>
      <c r="T504" s="173">
        <v>132.52000000000001</v>
      </c>
      <c r="U504" s="13">
        <v>138.94999999999999</v>
      </c>
      <c r="V504" s="13">
        <v>145.9</v>
      </c>
      <c r="W504" s="13">
        <v>164.68</v>
      </c>
      <c r="X504" s="13">
        <v>171.22</v>
      </c>
      <c r="Y504" s="13">
        <v>174.1</v>
      </c>
      <c r="Z504" s="13">
        <v>174.1</v>
      </c>
      <c r="AA504" s="13">
        <v>180.96</v>
      </c>
      <c r="AB504" s="13">
        <v>180.96</v>
      </c>
      <c r="AC504" s="13">
        <v>184.56</v>
      </c>
      <c r="AD504" s="13">
        <v>188.23</v>
      </c>
      <c r="AE504" s="175">
        <v>191.98</v>
      </c>
      <c r="AF504" s="175">
        <v>191.98</v>
      </c>
      <c r="AG504" s="175">
        <v>203.98</v>
      </c>
      <c r="AH504" s="175">
        <v>227.98</v>
      </c>
      <c r="AI504" s="175">
        <v>237.97</v>
      </c>
      <c r="AJ504" s="175">
        <v>252.96</v>
      </c>
    </row>
    <row r="505" spans="1:36" x14ac:dyDescent="0.2">
      <c r="A505" s="38" t="s">
        <v>1625</v>
      </c>
      <c r="B505" s="11" t="s">
        <v>780</v>
      </c>
      <c r="C505" s="11"/>
      <c r="D505" s="3" t="s">
        <v>781</v>
      </c>
      <c r="E505" s="38" t="s">
        <v>1088</v>
      </c>
      <c r="F505" s="3" t="s">
        <v>1076</v>
      </c>
      <c r="G505" s="3"/>
      <c r="H505" s="1">
        <v>124.88</v>
      </c>
      <c r="I505" s="1">
        <v>153</v>
      </c>
      <c r="J505" s="1">
        <v>153</v>
      </c>
      <c r="K505" s="6">
        <v>169.68</v>
      </c>
      <c r="L505" s="173">
        <v>177.48</v>
      </c>
      <c r="M505" s="173">
        <v>180.05</v>
      </c>
      <c r="N505" s="173">
        <v>186.57</v>
      </c>
      <c r="O505" s="173">
        <v>186.57</v>
      </c>
      <c r="P505" s="173">
        <v>197.76</v>
      </c>
      <c r="Q505" s="173">
        <v>217.34</v>
      </c>
      <c r="R505" s="173">
        <v>225.9</v>
      </c>
      <c r="S505" s="173">
        <v>231.93</v>
      </c>
      <c r="T505" s="173">
        <v>236.35</v>
      </c>
      <c r="U505" s="13">
        <v>238.7</v>
      </c>
      <c r="V505" s="13">
        <v>244.9</v>
      </c>
      <c r="W505" s="13">
        <v>251</v>
      </c>
      <c r="X505" s="13">
        <v>253.5</v>
      </c>
      <c r="Y505" s="13">
        <v>249.84</v>
      </c>
      <c r="Z505" s="13">
        <v>249.84</v>
      </c>
      <c r="AA505" s="13">
        <v>249.84</v>
      </c>
      <c r="AB505" s="13">
        <v>249.84</v>
      </c>
      <c r="AC505" s="13">
        <v>249.84</v>
      </c>
      <c r="AD505" s="13">
        <v>249.84</v>
      </c>
      <c r="AE505" s="175">
        <v>249.84</v>
      </c>
      <c r="AF505" s="175">
        <v>254.84</v>
      </c>
      <c r="AG505" s="175">
        <v>262.45999999999998</v>
      </c>
      <c r="AH505" s="175">
        <v>268.23</v>
      </c>
      <c r="AI505" s="175">
        <v>273.58999999999997</v>
      </c>
      <c r="AJ505" s="175">
        <v>278.24</v>
      </c>
    </row>
    <row r="506" spans="1:36" x14ac:dyDescent="0.2">
      <c r="A506" s="38" t="s">
        <v>1699</v>
      </c>
      <c r="B506" s="11" t="s">
        <v>782</v>
      </c>
      <c r="C506" s="11"/>
      <c r="D506" s="3" t="s">
        <v>783</v>
      </c>
      <c r="E506" s="38" t="s">
        <v>1089</v>
      </c>
      <c r="F506" s="3" t="s">
        <v>1076</v>
      </c>
      <c r="G506" s="3"/>
      <c r="H506" s="1">
        <v>65.25</v>
      </c>
      <c r="I506" s="1">
        <v>70.88</v>
      </c>
      <c r="J506" s="1">
        <v>82.13</v>
      </c>
      <c r="K506" s="6">
        <v>82.4</v>
      </c>
      <c r="L506" s="173">
        <v>80.760000000000005</v>
      </c>
      <c r="M506" s="173">
        <v>82.79</v>
      </c>
      <c r="N506" s="173">
        <v>88.45</v>
      </c>
      <c r="O506" s="173">
        <v>95.39</v>
      </c>
      <c r="P506" s="173">
        <v>100.14</v>
      </c>
      <c r="Q506" s="173">
        <v>106.05</v>
      </c>
      <c r="R506" s="173">
        <v>122.28</v>
      </c>
      <c r="S506" s="173">
        <v>128.68</v>
      </c>
      <c r="T506" s="173">
        <v>134.22</v>
      </c>
      <c r="U506" s="13">
        <v>142.03</v>
      </c>
      <c r="V506" s="13">
        <v>144.85</v>
      </c>
      <c r="W506" s="13">
        <v>148.30000000000001</v>
      </c>
      <c r="X506" s="13">
        <v>154.12</v>
      </c>
      <c r="Y506" s="13">
        <v>158.97999999999999</v>
      </c>
      <c r="Z506" s="13">
        <v>160.56</v>
      </c>
      <c r="AA506" s="13">
        <v>160.71</v>
      </c>
      <c r="AB506" s="13">
        <v>163.66999999999999</v>
      </c>
      <c r="AC506" s="13">
        <v>163.85</v>
      </c>
      <c r="AD506" s="13">
        <v>164.35</v>
      </c>
      <c r="AE506" s="175">
        <v>173.21</v>
      </c>
      <c r="AF506" s="175">
        <v>222.16</v>
      </c>
      <c r="AG506" s="175">
        <v>233</v>
      </c>
      <c r="AH506" s="175" t="s">
        <v>886</v>
      </c>
      <c r="AI506" s="175" t="s">
        <v>886</v>
      </c>
      <c r="AJ506" s="175" t="s">
        <v>886</v>
      </c>
    </row>
    <row r="507" spans="1:36" x14ac:dyDescent="0.2">
      <c r="A507" s="38" t="s">
        <v>1626</v>
      </c>
      <c r="B507" s="11" t="s">
        <v>784</v>
      </c>
      <c r="C507" s="11"/>
      <c r="D507" s="3" t="s">
        <v>785</v>
      </c>
      <c r="E507" s="38" t="s">
        <v>1088</v>
      </c>
      <c r="F507" s="3" t="s">
        <v>1076</v>
      </c>
      <c r="G507" s="3"/>
      <c r="H507" s="1">
        <v>94.5</v>
      </c>
      <c r="I507" s="1">
        <v>93.38</v>
      </c>
      <c r="J507" s="1">
        <v>92.25</v>
      </c>
      <c r="K507" s="6">
        <v>100.06</v>
      </c>
      <c r="L507" s="173">
        <v>106.83</v>
      </c>
      <c r="M507" s="173">
        <v>117.44</v>
      </c>
      <c r="N507" s="173">
        <v>121.95</v>
      </c>
      <c r="O507" s="173">
        <v>128.9</v>
      </c>
      <c r="P507" s="173">
        <v>134.72999999999999</v>
      </c>
      <c r="Q507" s="173">
        <v>143.96</v>
      </c>
      <c r="R507" s="173">
        <v>156.88999999999999</v>
      </c>
      <c r="S507" s="173">
        <v>165.4</v>
      </c>
      <c r="T507" s="173">
        <v>173.37</v>
      </c>
      <c r="U507" s="13">
        <v>179.39</v>
      </c>
      <c r="V507" s="13">
        <v>183.94</v>
      </c>
      <c r="W507" s="13">
        <v>192.02</v>
      </c>
      <c r="X507" s="13">
        <v>199.18</v>
      </c>
      <c r="Y507" s="13">
        <v>204.12</v>
      </c>
      <c r="Z507" s="13">
        <v>204.48</v>
      </c>
      <c r="AA507" s="13">
        <v>206.16</v>
      </c>
      <c r="AB507" s="13">
        <v>208.64</v>
      </c>
      <c r="AC507" s="13">
        <v>209.71</v>
      </c>
      <c r="AD507" s="13">
        <v>210.71</v>
      </c>
      <c r="AE507" s="175">
        <v>218.4</v>
      </c>
      <c r="AF507" s="175">
        <v>226.18</v>
      </c>
      <c r="AG507" s="175">
        <v>234.79</v>
      </c>
      <c r="AH507" s="175">
        <v>242.09</v>
      </c>
      <c r="AI507" s="175">
        <v>249.43</v>
      </c>
      <c r="AJ507" s="175">
        <v>256.8</v>
      </c>
    </row>
    <row r="508" spans="1:36" x14ac:dyDescent="0.2">
      <c r="A508" s="38" t="s">
        <v>1627</v>
      </c>
      <c r="B508" s="11" t="s">
        <v>786</v>
      </c>
      <c r="C508" s="11"/>
      <c r="D508" s="3" t="s">
        <v>787</v>
      </c>
      <c r="E508" s="38" t="s">
        <v>1088</v>
      </c>
      <c r="F508" s="3" t="s">
        <v>1076</v>
      </c>
      <c r="G508" s="3"/>
      <c r="H508" s="1">
        <v>109.13</v>
      </c>
      <c r="I508" s="1">
        <v>109.13</v>
      </c>
      <c r="J508" s="1">
        <v>108</v>
      </c>
      <c r="K508" s="6">
        <v>117.25</v>
      </c>
      <c r="L508" s="173">
        <v>123.55</v>
      </c>
      <c r="M508" s="173">
        <v>137.96</v>
      </c>
      <c r="N508" s="173">
        <v>146.78</v>
      </c>
      <c r="O508" s="173">
        <v>155.54</v>
      </c>
      <c r="P508" s="173">
        <v>163.28</v>
      </c>
      <c r="Q508" s="173">
        <v>178.3</v>
      </c>
      <c r="R508" s="173">
        <v>186.24</v>
      </c>
      <c r="S508" s="173">
        <v>197.51</v>
      </c>
      <c r="T508" s="173">
        <v>206.52</v>
      </c>
      <c r="U508" s="13">
        <v>216.56</v>
      </c>
      <c r="V508" s="13">
        <v>225.81</v>
      </c>
      <c r="W508" s="13">
        <v>237.54</v>
      </c>
      <c r="X508" s="13">
        <v>244.21</v>
      </c>
      <c r="Y508" s="13">
        <v>250.13</v>
      </c>
      <c r="Z508" s="13">
        <v>252.82</v>
      </c>
      <c r="AA508" s="13">
        <v>253.9</v>
      </c>
      <c r="AB508" s="13">
        <v>256.02999999999997</v>
      </c>
      <c r="AC508" s="13">
        <v>258.83</v>
      </c>
      <c r="AD508" s="13">
        <v>264.75</v>
      </c>
      <c r="AE508" s="175">
        <v>270.66000000000003</v>
      </c>
      <c r="AF508" s="175">
        <v>276.92</v>
      </c>
      <c r="AG508" s="175">
        <v>284.95999999999998</v>
      </c>
      <c r="AH508" s="175">
        <v>293.14999999999998</v>
      </c>
      <c r="AI508" s="175">
        <v>303.88</v>
      </c>
      <c r="AJ508" s="175">
        <v>306.31</v>
      </c>
    </row>
    <row r="509" spans="1:36" x14ac:dyDescent="0.2">
      <c r="A509" s="38" t="s">
        <v>1700</v>
      </c>
      <c r="B509" s="11" t="s">
        <v>788</v>
      </c>
      <c r="C509" s="11"/>
      <c r="D509" s="3" t="s">
        <v>789</v>
      </c>
      <c r="E509" s="38" t="s">
        <v>1089</v>
      </c>
      <c r="F509" s="3" t="s">
        <v>1076</v>
      </c>
      <c r="G509" s="3"/>
      <c r="H509" s="1">
        <v>164.25</v>
      </c>
      <c r="I509" s="1">
        <v>133.88</v>
      </c>
      <c r="J509" s="1">
        <v>160.88</v>
      </c>
      <c r="K509" s="6">
        <v>183.95</v>
      </c>
      <c r="L509" s="173">
        <v>190.4</v>
      </c>
      <c r="M509" s="173">
        <v>151.58000000000001</v>
      </c>
      <c r="N509" s="173">
        <v>156.19999999999999</v>
      </c>
      <c r="O509" s="173">
        <v>161.41</v>
      </c>
      <c r="P509" s="173">
        <v>168.07</v>
      </c>
      <c r="Q509" s="173">
        <v>183.15</v>
      </c>
      <c r="R509" s="173">
        <v>183.9</v>
      </c>
      <c r="S509" s="173">
        <v>187.72</v>
      </c>
      <c r="T509" s="173">
        <v>195.73</v>
      </c>
      <c r="U509" s="13">
        <v>201.42</v>
      </c>
      <c r="V509" s="13">
        <v>211.59</v>
      </c>
      <c r="W509" s="13">
        <v>214.41</v>
      </c>
      <c r="X509" s="13" t="s">
        <v>886</v>
      </c>
      <c r="Y509" s="13" t="s">
        <v>886</v>
      </c>
      <c r="Z509" s="13" t="s">
        <v>886</v>
      </c>
      <c r="AA509" s="13" t="s">
        <v>886</v>
      </c>
      <c r="AB509" s="13" t="s">
        <v>886</v>
      </c>
      <c r="AC509" s="13" t="s">
        <v>886</v>
      </c>
      <c r="AD509" s="13" t="s">
        <v>886</v>
      </c>
      <c r="AE509" s="13" t="s">
        <v>886</v>
      </c>
      <c r="AF509" s="175" t="s">
        <v>886</v>
      </c>
      <c r="AG509" s="175" t="s">
        <v>886</v>
      </c>
      <c r="AH509" s="175" t="s">
        <v>886</v>
      </c>
      <c r="AI509" s="175" t="s">
        <v>886</v>
      </c>
      <c r="AJ509" s="175" t="s">
        <v>886</v>
      </c>
    </row>
    <row r="510" spans="1:36" x14ac:dyDescent="0.2">
      <c r="A510" s="38" t="s">
        <v>1628</v>
      </c>
      <c r="B510" s="11" t="s">
        <v>790</v>
      </c>
      <c r="C510" s="11"/>
      <c r="D510" s="3" t="s">
        <v>791</v>
      </c>
      <c r="E510" s="38" t="s">
        <v>1089</v>
      </c>
      <c r="F510" s="3" t="s">
        <v>1076</v>
      </c>
      <c r="G510" s="3"/>
      <c r="H510" s="1">
        <v>-195.75</v>
      </c>
      <c r="I510" s="1">
        <v>-200.25</v>
      </c>
      <c r="J510" s="1" t="s">
        <v>886</v>
      </c>
      <c r="K510" s="6">
        <v>-45.74</v>
      </c>
      <c r="L510" s="173">
        <v>19.98</v>
      </c>
      <c r="M510" s="173">
        <v>19.98</v>
      </c>
      <c r="N510" s="173">
        <v>19.98</v>
      </c>
      <c r="O510" s="173">
        <v>39.979999999999997</v>
      </c>
      <c r="P510" s="173">
        <v>64.98</v>
      </c>
      <c r="Q510" s="173">
        <v>107.93</v>
      </c>
      <c r="R510" s="173">
        <v>113.09</v>
      </c>
      <c r="S510" s="173">
        <v>121.75</v>
      </c>
      <c r="T510" s="173">
        <v>127.67</v>
      </c>
      <c r="U510" s="13">
        <v>133.63999999999999</v>
      </c>
      <c r="V510" s="13">
        <v>139.4</v>
      </c>
      <c r="W510" s="13">
        <v>144.55000000000001</v>
      </c>
      <c r="X510" s="13">
        <v>144.26</v>
      </c>
      <c r="Y510" s="13">
        <v>148.25</v>
      </c>
      <c r="Z510" s="13">
        <v>148.16999999999999</v>
      </c>
      <c r="AA510" s="13">
        <v>147.83000000000001</v>
      </c>
      <c r="AB510" s="13">
        <v>148.41</v>
      </c>
      <c r="AC510" s="13">
        <v>151.41</v>
      </c>
      <c r="AD510" s="13">
        <v>150.99</v>
      </c>
      <c r="AE510" s="175">
        <v>156.66</v>
      </c>
      <c r="AF510" s="175">
        <v>162.1</v>
      </c>
      <c r="AG510" s="175">
        <v>168.43</v>
      </c>
      <c r="AH510" s="175">
        <v>173.97</v>
      </c>
      <c r="AI510" s="175">
        <v>183.16</v>
      </c>
      <c r="AJ510" s="175" t="s">
        <v>886</v>
      </c>
    </row>
    <row r="511" spans="1:36" x14ac:dyDescent="0.2">
      <c r="A511" s="38" t="s">
        <v>1629</v>
      </c>
      <c r="B511" s="11" t="s">
        <v>792</v>
      </c>
      <c r="C511" s="11"/>
      <c r="D511" s="3" t="s">
        <v>793</v>
      </c>
      <c r="E511" s="38" t="s">
        <v>1088</v>
      </c>
      <c r="F511" s="3" t="s">
        <v>1076</v>
      </c>
      <c r="G511" s="3"/>
      <c r="H511" s="1">
        <v>164.25</v>
      </c>
      <c r="I511" s="1">
        <v>104.63</v>
      </c>
      <c r="J511" s="1">
        <v>110.25</v>
      </c>
      <c r="K511" s="6">
        <v>115.39</v>
      </c>
      <c r="L511" s="173">
        <v>124.55</v>
      </c>
      <c r="M511" s="173">
        <v>129.21</v>
      </c>
      <c r="N511" s="173">
        <v>135.05000000000001</v>
      </c>
      <c r="O511" s="173">
        <v>142.69</v>
      </c>
      <c r="P511" s="173">
        <v>150.09</v>
      </c>
      <c r="Q511" s="173">
        <v>158.12</v>
      </c>
      <c r="R511" s="173">
        <v>182.5</v>
      </c>
      <c r="S511" s="173">
        <v>193.99</v>
      </c>
      <c r="T511" s="173">
        <v>203.26</v>
      </c>
      <c r="U511" s="13">
        <v>212.7</v>
      </c>
      <c r="V511" s="13">
        <v>218.27</v>
      </c>
      <c r="W511" s="13">
        <v>223.69</v>
      </c>
      <c r="X511" s="13">
        <v>230.24</v>
      </c>
      <c r="Y511" s="13">
        <v>231.63</v>
      </c>
      <c r="Z511" s="13">
        <v>231.68</v>
      </c>
      <c r="AA511" s="13">
        <v>232.97</v>
      </c>
      <c r="AB511" s="13">
        <v>234.17</v>
      </c>
      <c r="AC511" s="13">
        <v>235.01</v>
      </c>
      <c r="AD511" s="13">
        <v>235.14</v>
      </c>
      <c r="AE511" s="175">
        <v>235.73</v>
      </c>
      <c r="AF511" s="175">
        <v>242.09</v>
      </c>
      <c r="AG511" s="175">
        <v>245.96</v>
      </c>
      <c r="AH511" s="175">
        <v>251.56</v>
      </c>
      <c r="AI511" s="175">
        <v>254.86</v>
      </c>
      <c r="AJ511" s="175">
        <v>260.27</v>
      </c>
    </row>
    <row r="512" spans="1:36" x14ac:dyDescent="0.2">
      <c r="A512" s="38" t="s">
        <v>1630</v>
      </c>
      <c r="B512" s="11" t="s">
        <v>794</v>
      </c>
      <c r="C512" s="11"/>
      <c r="D512" s="3" t="s">
        <v>795</v>
      </c>
      <c r="E512" s="38" t="s">
        <v>1088</v>
      </c>
      <c r="F512" s="3" t="s">
        <v>1082</v>
      </c>
      <c r="G512" s="3"/>
      <c r="H512" s="1" t="s">
        <v>886</v>
      </c>
      <c r="I512" s="1" t="s">
        <v>886</v>
      </c>
      <c r="J512" s="1" t="s">
        <v>886</v>
      </c>
      <c r="K512" s="1" t="s">
        <v>886</v>
      </c>
      <c r="L512" s="173" t="s">
        <v>886</v>
      </c>
      <c r="M512" s="173">
        <v>775.14</v>
      </c>
      <c r="N512" s="173">
        <v>770.77</v>
      </c>
      <c r="O512" s="173">
        <v>821.03</v>
      </c>
      <c r="P512" s="173">
        <v>875.22</v>
      </c>
      <c r="Q512" s="173">
        <v>948.48</v>
      </c>
      <c r="R512" s="173">
        <v>1027.3900000000001</v>
      </c>
      <c r="S512" s="173">
        <v>1064.8599999999999</v>
      </c>
      <c r="T512" s="173">
        <v>1107.5999999999999</v>
      </c>
      <c r="U512" s="13">
        <v>1141.05</v>
      </c>
      <c r="V512" s="13">
        <v>1173.0999999999999</v>
      </c>
      <c r="W512" s="13">
        <v>1219.05</v>
      </c>
      <c r="X512" s="13">
        <v>1266.04</v>
      </c>
      <c r="Y512" s="13">
        <v>1290.71</v>
      </c>
      <c r="Z512" s="13">
        <v>1290.27</v>
      </c>
      <c r="AA512" s="13">
        <v>1293.08</v>
      </c>
      <c r="AB512" s="13">
        <v>1319.56</v>
      </c>
      <c r="AC512" s="13">
        <v>1321.15</v>
      </c>
      <c r="AD512" s="13">
        <v>1321.7</v>
      </c>
      <c r="AE512" s="175">
        <v>1375.5</v>
      </c>
      <c r="AF512" s="175">
        <v>1442.44</v>
      </c>
      <c r="AG512" s="175">
        <v>1526.03</v>
      </c>
      <c r="AH512" s="175">
        <v>1570.43</v>
      </c>
      <c r="AI512" s="175">
        <v>1633.11</v>
      </c>
      <c r="AJ512" s="175">
        <v>1665.38</v>
      </c>
    </row>
    <row r="513" spans="1:37" x14ac:dyDescent="0.2">
      <c r="A513" s="38" t="s">
        <v>1631</v>
      </c>
      <c r="B513" s="11" t="s">
        <v>796</v>
      </c>
      <c r="C513" s="11"/>
      <c r="D513" s="3" t="s">
        <v>797</v>
      </c>
      <c r="E513" s="38" t="s">
        <v>1088</v>
      </c>
      <c r="F513" s="3" t="s">
        <v>1076</v>
      </c>
      <c r="G513" s="3"/>
      <c r="H513" s="1">
        <v>87.75</v>
      </c>
      <c r="I513" s="1">
        <v>94.5</v>
      </c>
      <c r="J513" s="1">
        <v>99</v>
      </c>
      <c r="K513" s="6">
        <v>105.86</v>
      </c>
      <c r="L513" s="173">
        <v>113.55</v>
      </c>
      <c r="M513" s="173">
        <v>126.64</v>
      </c>
      <c r="N513" s="173">
        <v>132.11000000000001</v>
      </c>
      <c r="O513" s="173">
        <v>165.25</v>
      </c>
      <c r="P513" s="173">
        <v>144.80000000000001</v>
      </c>
      <c r="Q513" s="173">
        <v>162.41</v>
      </c>
      <c r="R513" s="173">
        <v>169.77</v>
      </c>
      <c r="S513" s="173">
        <v>185.68</v>
      </c>
      <c r="T513" s="173">
        <v>195.56</v>
      </c>
      <c r="U513" s="13">
        <v>204.44</v>
      </c>
      <c r="V513" s="13">
        <v>214.47</v>
      </c>
      <c r="W513" s="13">
        <v>229.04</v>
      </c>
      <c r="X513" s="13">
        <v>235.88</v>
      </c>
      <c r="Y513" s="13">
        <v>240.81</v>
      </c>
      <c r="Z513" s="13">
        <v>239.41</v>
      </c>
      <c r="AA513" s="13">
        <v>251.19</v>
      </c>
      <c r="AB513" s="13">
        <v>256.31</v>
      </c>
      <c r="AC513" s="13">
        <v>261.81</v>
      </c>
      <c r="AD513" s="13">
        <v>269.16000000000003</v>
      </c>
      <c r="AE513" s="175">
        <v>275.69</v>
      </c>
      <c r="AF513" s="175">
        <v>282.83999999999997</v>
      </c>
      <c r="AG513" s="175">
        <v>292.75</v>
      </c>
      <c r="AH513" s="175">
        <v>303.64999999999998</v>
      </c>
      <c r="AI513" s="175">
        <v>317.52999999999997</v>
      </c>
      <c r="AJ513" s="175">
        <v>328.74</v>
      </c>
    </row>
    <row r="514" spans="1:37" x14ac:dyDescent="0.2">
      <c r="A514" s="38" t="s">
        <v>1701</v>
      </c>
      <c r="B514" s="11" t="s">
        <v>798</v>
      </c>
      <c r="C514" s="11"/>
      <c r="D514" s="123" t="s">
        <v>799</v>
      </c>
      <c r="E514" s="38" t="s">
        <v>1089</v>
      </c>
      <c r="F514" s="3" t="s">
        <v>1076</v>
      </c>
      <c r="G514" s="3"/>
      <c r="H514" s="1">
        <v>72</v>
      </c>
      <c r="I514" s="1">
        <v>72</v>
      </c>
      <c r="J514" s="1">
        <v>73.13</v>
      </c>
      <c r="K514" s="6">
        <v>80.92</v>
      </c>
      <c r="L514" s="173">
        <v>89.62</v>
      </c>
      <c r="M514" s="173">
        <v>95.56</v>
      </c>
      <c r="N514" s="173">
        <v>102.64</v>
      </c>
      <c r="O514" s="173">
        <v>108.98</v>
      </c>
      <c r="P514" s="173">
        <v>116.47</v>
      </c>
      <c r="Q514" s="173">
        <v>127.35</v>
      </c>
      <c r="R514" s="173">
        <v>144.51</v>
      </c>
      <c r="S514" s="173">
        <v>154.58000000000001</v>
      </c>
      <c r="T514" s="173">
        <v>163.18</v>
      </c>
      <c r="U514" s="13">
        <v>168.8</v>
      </c>
      <c r="V514" s="13">
        <v>173.56</v>
      </c>
      <c r="W514" s="13">
        <v>181.42</v>
      </c>
      <c r="X514" s="13">
        <v>186.65</v>
      </c>
      <c r="Y514" s="13">
        <v>189.71</v>
      </c>
      <c r="Z514" s="13">
        <v>190.5</v>
      </c>
      <c r="AA514" s="13">
        <v>194.9</v>
      </c>
      <c r="AB514" s="13">
        <v>197.76</v>
      </c>
      <c r="AC514" s="13">
        <v>204.59</v>
      </c>
      <c r="AD514" s="13">
        <v>210.2</v>
      </c>
      <c r="AE514" s="175">
        <v>219.99</v>
      </c>
      <c r="AF514" s="175">
        <v>230.06</v>
      </c>
      <c r="AG514" s="175">
        <v>239.91</v>
      </c>
      <c r="AH514" s="175" t="s">
        <v>886</v>
      </c>
      <c r="AI514" s="175" t="s">
        <v>886</v>
      </c>
      <c r="AJ514" s="175" t="s">
        <v>886</v>
      </c>
    </row>
    <row r="515" spans="1:37" x14ac:dyDescent="0.2">
      <c r="A515" s="38" t="s">
        <v>1632</v>
      </c>
      <c r="B515" s="11" t="s">
        <v>800</v>
      </c>
      <c r="C515" s="11"/>
      <c r="D515" s="3" t="s">
        <v>801</v>
      </c>
      <c r="E515" s="38" t="s">
        <v>1088</v>
      </c>
      <c r="F515" s="3" t="s">
        <v>1076</v>
      </c>
      <c r="G515" s="3"/>
      <c r="H515" s="1">
        <v>81</v>
      </c>
      <c r="I515" s="1">
        <v>86.63</v>
      </c>
      <c r="J515" s="1">
        <v>99</v>
      </c>
      <c r="K515" s="6">
        <v>110.64</v>
      </c>
      <c r="L515" s="173">
        <v>110.48</v>
      </c>
      <c r="M515" s="173">
        <v>110.04</v>
      </c>
      <c r="N515" s="173">
        <v>122.73</v>
      </c>
      <c r="O515" s="173">
        <v>128.19</v>
      </c>
      <c r="P515" s="173">
        <v>146.63999999999999</v>
      </c>
      <c r="Q515" s="173">
        <v>155.66999999999999</v>
      </c>
      <c r="R515" s="173">
        <v>164.7</v>
      </c>
      <c r="S515" s="173">
        <v>168.2</v>
      </c>
      <c r="T515" s="173">
        <v>173.72</v>
      </c>
      <c r="U515" s="13">
        <v>179.04</v>
      </c>
      <c r="V515" s="13">
        <v>186.81</v>
      </c>
      <c r="W515" s="13">
        <v>193.37</v>
      </c>
      <c r="X515" s="13">
        <v>196.76</v>
      </c>
      <c r="Y515" s="13">
        <v>196.86</v>
      </c>
      <c r="Z515" s="13">
        <v>196.9</v>
      </c>
      <c r="AA515" s="13">
        <v>196.93</v>
      </c>
      <c r="AB515" s="13">
        <v>197.71</v>
      </c>
      <c r="AC515" s="13">
        <v>197.93</v>
      </c>
      <c r="AD515" s="13">
        <v>198.09</v>
      </c>
      <c r="AE515" s="175">
        <v>202.91</v>
      </c>
      <c r="AF515" s="175">
        <v>208.49</v>
      </c>
      <c r="AG515" s="175">
        <v>214.67</v>
      </c>
      <c r="AH515" s="175">
        <v>220.73</v>
      </c>
      <c r="AI515" s="175">
        <v>225.74</v>
      </c>
      <c r="AJ515" s="175">
        <v>230.73</v>
      </c>
    </row>
    <row r="516" spans="1:37" x14ac:dyDescent="0.2">
      <c r="A516" s="38" t="s">
        <v>1633</v>
      </c>
      <c r="B516" s="11" t="s">
        <v>802</v>
      </c>
      <c r="C516" s="11"/>
      <c r="D516" s="3" t="s">
        <v>803</v>
      </c>
      <c r="E516" s="38" t="s">
        <v>1088</v>
      </c>
      <c r="F516" s="3" t="s">
        <v>1076</v>
      </c>
      <c r="G516" s="3"/>
      <c r="H516" s="1">
        <v>79.88</v>
      </c>
      <c r="I516" s="1">
        <v>61.88</v>
      </c>
      <c r="J516" s="1">
        <v>75.38</v>
      </c>
      <c r="K516" s="6">
        <v>98.73</v>
      </c>
      <c r="L516" s="173">
        <v>120.71</v>
      </c>
      <c r="M516" s="173">
        <v>121.17</v>
      </c>
      <c r="N516" s="173">
        <v>123.36</v>
      </c>
      <c r="O516" s="173">
        <v>126.01</v>
      </c>
      <c r="P516" s="173">
        <v>135.93</v>
      </c>
      <c r="Q516" s="173">
        <v>148.1</v>
      </c>
      <c r="R516" s="173">
        <v>167.51</v>
      </c>
      <c r="S516" s="173">
        <v>182.35</v>
      </c>
      <c r="T516" s="173">
        <v>196.33</v>
      </c>
      <c r="U516" s="13">
        <v>203.53</v>
      </c>
      <c r="V516" s="13">
        <v>210.35</v>
      </c>
      <c r="W516" s="13">
        <v>218.94</v>
      </c>
      <c r="X516" s="13">
        <v>225.83</v>
      </c>
      <c r="Y516" s="13">
        <v>236.01</v>
      </c>
      <c r="Z516" s="13">
        <v>238.69</v>
      </c>
      <c r="AA516" s="13">
        <v>238.98</v>
      </c>
      <c r="AB516" s="13">
        <v>241.93</v>
      </c>
      <c r="AC516" s="13">
        <v>244.42</v>
      </c>
      <c r="AD516" s="13">
        <v>246.3</v>
      </c>
      <c r="AE516" s="175">
        <v>252.04</v>
      </c>
      <c r="AF516" s="175">
        <v>265.72000000000003</v>
      </c>
      <c r="AG516" s="175">
        <v>272.60000000000002</v>
      </c>
      <c r="AH516" s="175">
        <v>281.86</v>
      </c>
      <c r="AI516" s="175">
        <v>288.91000000000003</v>
      </c>
      <c r="AJ516" s="175">
        <v>295.31</v>
      </c>
    </row>
    <row r="517" spans="1:37" x14ac:dyDescent="0.2">
      <c r="A517" s="38" t="s">
        <v>1634</v>
      </c>
      <c r="B517" s="11" t="s">
        <v>1206</v>
      </c>
      <c r="C517" s="11"/>
      <c r="D517" s="3" t="s">
        <v>805</v>
      </c>
      <c r="E517" s="38" t="s">
        <v>1088</v>
      </c>
      <c r="F517" s="3" t="s">
        <v>1174</v>
      </c>
      <c r="G517" s="3"/>
      <c r="H517" s="1" t="s">
        <v>886</v>
      </c>
      <c r="I517" s="1" t="s">
        <v>886</v>
      </c>
      <c r="J517" s="1">
        <v>45</v>
      </c>
      <c r="K517" s="6">
        <v>45.34</v>
      </c>
      <c r="L517" s="173">
        <v>50.87</v>
      </c>
      <c r="M517" s="173">
        <v>53.64</v>
      </c>
      <c r="N517" s="173">
        <v>59</v>
      </c>
      <c r="O517" s="173">
        <v>74.06</v>
      </c>
      <c r="P517" s="173">
        <v>78.5</v>
      </c>
      <c r="Q517" s="173">
        <v>104.5</v>
      </c>
      <c r="R517" s="173">
        <v>119.8</v>
      </c>
      <c r="S517" s="173">
        <v>137.69</v>
      </c>
      <c r="T517" s="173">
        <v>143.16999999999999</v>
      </c>
      <c r="U517" s="13">
        <v>150.24</v>
      </c>
      <c r="V517" s="13">
        <v>157.66</v>
      </c>
      <c r="W517" s="13">
        <v>165.45</v>
      </c>
      <c r="X517" s="13">
        <v>173.62</v>
      </c>
      <c r="Y517" s="13">
        <v>178.72</v>
      </c>
      <c r="Z517" s="13">
        <v>178.72</v>
      </c>
      <c r="AA517" s="13">
        <v>178.72</v>
      </c>
      <c r="AB517" s="13">
        <v>178.72</v>
      </c>
      <c r="AC517" s="13">
        <v>182.28</v>
      </c>
      <c r="AD517" s="13">
        <v>185.9</v>
      </c>
      <c r="AE517" s="175">
        <v>189.6</v>
      </c>
      <c r="AF517" s="175">
        <v>189.6</v>
      </c>
      <c r="AG517" s="175">
        <v>197.07</v>
      </c>
      <c r="AH517" s="175">
        <v>216.66</v>
      </c>
      <c r="AI517" s="175">
        <v>225.2</v>
      </c>
      <c r="AJ517" s="175">
        <v>240.19</v>
      </c>
    </row>
    <row r="518" spans="1:37" x14ac:dyDescent="0.2">
      <c r="A518" s="38" t="s">
        <v>1635</v>
      </c>
      <c r="B518" s="11" t="s">
        <v>806</v>
      </c>
      <c r="C518" s="11"/>
      <c r="D518" s="3" t="s">
        <v>807</v>
      </c>
      <c r="E518" s="38" t="s">
        <v>1088</v>
      </c>
      <c r="F518" s="3" t="s">
        <v>1085</v>
      </c>
      <c r="G518" s="3"/>
      <c r="H518" s="1">
        <v>16.88</v>
      </c>
      <c r="I518" s="1">
        <v>19.13</v>
      </c>
      <c r="J518" s="1">
        <v>21.38</v>
      </c>
      <c r="K518" s="6">
        <v>22.76</v>
      </c>
      <c r="L518" s="173">
        <v>24.4</v>
      </c>
      <c r="M518" s="173">
        <v>25.62</v>
      </c>
      <c r="N518" s="173">
        <v>28.18</v>
      </c>
      <c r="O518" s="173">
        <v>29.02</v>
      </c>
      <c r="P518" s="173">
        <v>30.43</v>
      </c>
      <c r="Q518" s="173">
        <v>33.17</v>
      </c>
      <c r="R518" s="173">
        <v>36.49</v>
      </c>
      <c r="S518" s="173">
        <v>39.32</v>
      </c>
      <c r="T518" s="173">
        <v>41.21</v>
      </c>
      <c r="U518" s="13">
        <v>43.18</v>
      </c>
      <c r="V518" s="13">
        <v>44.43</v>
      </c>
      <c r="W518" s="13">
        <v>45.74</v>
      </c>
      <c r="X518" s="13">
        <v>46.9</v>
      </c>
      <c r="Y518" s="13">
        <v>47.83</v>
      </c>
      <c r="Z518" s="13">
        <v>47.83</v>
      </c>
      <c r="AA518" s="13">
        <v>47.83</v>
      </c>
      <c r="AB518" s="13">
        <v>52.82</v>
      </c>
      <c r="AC518" s="13">
        <v>53.87</v>
      </c>
      <c r="AD518" s="13">
        <v>54.94</v>
      </c>
      <c r="AE518" s="175">
        <v>56.03</v>
      </c>
      <c r="AF518" s="175">
        <v>57.14</v>
      </c>
      <c r="AG518" s="175">
        <v>58.84</v>
      </c>
      <c r="AH518" s="175">
        <v>60.6</v>
      </c>
      <c r="AI518" s="175">
        <v>61.81</v>
      </c>
      <c r="AJ518" s="175">
        <v>63.04</v>
      </c>
    </row>
    <row r="519" spans="1:37" x14ac:dyDescent="0.2">
      <c r="A519" s="38" t="s">
        <v>1636</v>
      </c>
      <c r="B519" s="11" t="s">
        <v>1207</v>
      </c>
      <c r="C519" s="11"/>
      <c r="D519" s="3" t="s">
        <v>809</v>
      </c>
      <c r="E519" s="38" t="s">
        <v>1088</v>
      </c>
      <c r="F519" s="3" t="s">
        <v>1174</v>
      </c>
      <c r="G519" s="3"/>
      <c r="H519" s="1">
        <v>42.75</v>
      </c>
      <c r="I519" s="1">
        <v>45</v>
      </c>
      <c r="J519" s="1">
        <v>45</v>
      </c>
      <c r="K519" s="6">
        <v>45.65</v>
      </c>
      <c r="L519" s="173">
        <v>53.2</v>
      </c>
      <c r="M519" s="173">
        <v>48.99</v>
      </c>
      <c r="N519" s="173">
        <v>51.19</v>
      </c>
      <c r="O519" s="173">
        <v>54.77</v>
      </c>
      <c r="P519" s="173">
        <v>57.21</v>
      </c>
      <c r="Q519" s="173">
        <v>61.88</v>
      </c>
      <c r="R519" s="173">
        <v>71.16</v>
      </c>
      <c r="S519" s="173">
        <v>80.08</v>
      </c>
      <c r="T519" s="173">
        <v>83.68</v>
      </c>
      <c r="U519" s="13">
        <v>87.55</v>
      </c>
      <c r="V519" s="13">
        <v>91.47</v>
      </c>
      <c r="W519" s="13">
        <v>94.67</v>
      </c>
      <c r="X519" s="13">
        <v>97.98</v>
      </c>
      <c r="Y519" s="13">
        <v>99.45</v>
      </c>
      <c r="Z519" s="13">
        <v>99.45</v>
      </c>
      <c r="AA519" s="13">
        <v>99.45</v>
      </c>
      <c r="AB519" s="13">
        <v>102.43</v>
      </c>
      <c r="AC519" s="13">
        <v>104.47</v>
      </c>
      <c r="AD519" s="13">
        <v>106.55</v>
      </c>
      <c r="AE519" s="175">
        <v>111.55</v>
      </c>
      <c r="AF519" s="175">
        <v>116.55</v>
      </c>
      <c r="AG519" s="175">
        <v>128.55000000000001</v>
      </c>
      <c r="AH519" s="175">
        <v>152.55000000000001</v>
      </c>
      <c r="AI519" s="175">
        <v>162.55000000000001</v>
      </c>
      <c r="AJ519" s="175">
        <v>177.55</v>
      </c>
    </row>
    <row r="520" spans="1:37" x14ac:dyDescent="0.2">
      <c r="A520" s="38" t="s">
        <v>1637</v>
      </c>
      <c r="B520" s="126" t="s">
        <v>1240</v>
      </c>
      <c r="C520" s="126"/>
      <c r="D520" s="123" t="s">
        <v>1239</v>
      </c>
      <c r="E520" s="38" t="s">
        <v>1088</v>
      </c>
      <c r="F520" s="123" t="s">
        <v>1235</v>
      </c>
      <c r="G520" s="3"/>
      <c r="H520" s="1" t="s">
        <v>886</v>
      </c>
      <c r="I520" s="1" t="s">
        <v>886</v>
      </c>
      <c r="J520" s="1" t="s">
        <v>886</v>
      </c>
      <c r="K520" s="1" t="s">
        <v>886</v>
      </c>
      <c r="L520" s="1" t="s">
        <v>886</v>
      </c>
      <c r="M520" s="1" t="s">
        <v>886</v>
      </c>
      <c r="N520" s="1" t="s">
        <v>886</v>
      </c>
      <c r="O520" s="1" t="s">
        <v>886</v>
      </c>
      <c r="P520" s="1" t="s">
        <v>886</v>
      </c>
      <c r="Q520" s="1" t="s">
        <v>886</v>
      </c>
      <c r="R520" s="1" t="s">
        <v>886</v>
      </c>
      <c r="S520" s="1" t="s">
        <v>886</v>
      </c>
      <c r="T520" s="1" t="s">
        <v>886</v>
      </c>
      <c r="U520" s="1" t="s">
        <v>886</v>
      </c>
      <c r="V520" s="1" t="s">
        <v>886</v>
      </c>
      <c r="W520" s="1" t="s">
        <v>886</v>
      </c>
      <c r="X520" s="1" t="s">
        <v>886</v>
      </c>
      <c r="Y520" s="1" t="s">
        <v>886</v>
      </c>
      <c r="Z520" s="1" t="s">
        <v>886</v>
      </c>
      <c r="AA520" s="1" t="s">
        <v>886</v>
      </c>
      <c r="AB520" s="1" t="s">
        <v>886</v>
      </c>
      <c r="AC520" s="1" t="s">
        <v>886</v>
      </c>
      <c r="AD520" s="1" t="s">
        <v>886</v>
      </c>
      <c r="AE520" s="1" t="s">
        <v>886</v>
      </c>
      <c r="AF520" s="1" t="s">
        <v>886</v>
      </c>
      <c r="AG520" s="175">
        <v>0</v>
      </c>
      <c r="AH520" s="175">
        <v>0</v>
      </c>
      <c r="AI520" s="175">
        <v>0</v>
      </c>
      <c r="AJ520" s="175">
        <v>0</v>
      </c>
      <c r="AK520" s="1"/>
    </row>
    <row r="521" spans="1:37" x14ac:dyDescent="0.2">
      <c r="A521" s="38" t="s">
        <v>1775</v>
      </c>
      <c r="B521" s="126" t="s">
        <v>1772</v>
      </c>
      <c r="C521" s="126"/>
      <c r="D521" s="123" t="s">
        <v>1771</v>
      </c>
      <c r="E521" s="38" t="s">
        <v>1088</v>
      </c>
      <c r="F521" s="123" t="s">
        <v>1082</v>
      </c>
      <c r="G521" s="3"/>
      <c r="H521" s="1" t="s">
        <v>886</v>
      </c>
      <c r="I521" s="1" t="s">
        <v>886</v>
      </c>
      <c r="J521" s="1" t="s">
        <v>886</v>
      </c>
      <c r="K521" s="1" t="s">
        <v>886</v>
      </c>
      <c r="L521" s="1" t="s">
        <v>886</v>
      </c>
      <c r="M521" s="1" t="s">
        <v>886</v>
      </c>
      <c r="N521" s="1" t="s">
        <v>886</v>
      </c>
      <c r="O521" s="1" t="s">
        <v>886</v>
      </c>
      <c r="P521" s="1" t="s">
        <v>886</v>
      </c>
      <c r="Q521" s="1" t="s">
        <v>886</v>
      </c>
      <c r="R521" s="1" t="s">
        <v>886</v>
      </c>
      <c r="S521" s="1" t="s">
        <v>886</v>
      </c>
      <c r="T521" s="1" t="s">
        <v>886</v>
      </c>
      <c r="U521" s="1" t="s">
        <v>886</v>
      </c>
      <c r="V521" s="1" t="s">
        <v>886</v>
      </c>
      <c r="W521" s="1" t="s">
        <v>886</v>
      </c>
      <c r="X521" s="1" t="s">
        <v>886</v>
      </c>
      <c r="Y521" s="1" t="s">
        <v>886</v>
      </c>
      <c r="Z521" s="1" t="s">
        <v>886</v>
      </c>
      <c r="AA521" s="1" t="s">
        <v>886</v>
      </c>
      <c r="AB521" s="1" t="s">
        <v>886</v>
      </c>
      <c r="AC521" s="1" t="s">
        <v>886</v>
      </c>
      <c r="AD521" s="1" t="s">
        <v>886</v>
      </c>
      <c r="AE521" s="1" t="s">
        <v>886</v>
      </c>
      <c r="AF521" s="1" t="s">
        <v>886</v>
      </c>
      <c r="AG521" s="175" t="s">
        <v>886</v>
      </c>
      <c r="AH521" s="175" t="s">
        <v>886</v>
      </c>
      <c r="AI521" s="175" t="s">
        <v>886</v>
      </c>
      <c r="AJ521" s="175">
        <v>1643.77</v>
      </c>
      <c r="AK521" s="1"/>
    </row>
    <row r="522" spans="1:37" x14ac:dyDescent="0.2">
      <c r="A522" s="38" t="s">
        <v>1638</v>
      </c>
      <c r="B522" s="11" t="s">
        <v>810</v>
      </c>
      <c r="C522" s="11"/>
      <c r="D522" s="3" t="s">
        <v>811</v>
      </c>
      <c r="E522" s="38" t="s">
        <v>1088</v>
      </c>
      <c r="F522" s="3" t="s">
        <v>1076</v>
      </c>
      <c r="G522" s="3"/>
      <c r="H522" s="1">
        <v>25.88</v>
      </c>
      <c r="I522" s="1">
        <v>27</v>
      </c>
      <c r="J522" s="1">
        <v>28.13</v>
      </c>
      <c r="K522" s="6">
        <v>30.7</v>
      </c>
      <c r="L522" s="173">
        <v>53</v>
      </c>
      <c r="M522" s="173">
        <v>68.14</v>
      </c>
      <c r="N522" s="173">
        <v>69.72</v>
      </c>
      <c r="O522" s="173">
        <v>76.209999999999994</v>
      </c>
      <c r="P522" s="173">
        <v>77.319999999999993</v>
      </c>
      <c r="Q522" s="173">
        <v>78.22</v>
      </c>
      <c r="R522" s="173">
        <v>99.94</v>
      </c>
      <c r="S522" s="173">
        <v>109.12</v>
      </c>
      <c r="T522" s="173">
        <v>112.9</v>
      </c>
      <c r="U522" s="13">
        <v>115.96</v>
      </c>
      <c r="V522" s="13">
        <v>121.2</v>
      </c>
      <c r="W522" s="13">
        <v>127.41</v>
      </c>
      <c r="X522" s="13">
        <v>133.07</v>
      </c>
      <c r="Y522" s="13">
        <v>138.03</v>
      </c>
      <c r="Z522" s="13">
        <v>138.63</v>
      </c>
      <c r="AA522" s="13">
        <v>140.9</v>
      </c>
      <c r="AB522" s="13">
        <v>148.34</v>
      </c>
      <c r="AC522" s="13">
        <v>153.56</v>
      </c>
      <c r="AD522" s="13">
        <v>155.78</v>
      </c>
      <c r="AE522" s="175">
        <v>164.75</v>
      </c>
      <c r="AF522" s="175">
        <v>173.45</v>
      </c>
      <c r="AG522" s="175">
        <v>177.73</v>
      </c>
      <c r="AH522" s="175">
        <v>182.14</v>
      </c>
      <c r="AI522" s="175">
        <v>193.12</v>
      </c>
      <c r="AJ522" s="175">
        <v>200.5</v>
      </c>
    </row>
    <row r="523" spans="1:37" x14ac:dyDescent="0.2">
      <c r="A523" s="38" t="s">
        <v>1702</v>
      </c>
      <c r="B523" s="11" t="s">
        <v>812</v>
      </c>
      <c r="C523" s="11"/>
      <c r="D523" s="3" t="s">
        <v>813</v>
      </c>
      <c r="E523" s="38" t="s">
        <v>1089</v>
      </c>
      <c r="F523" s="3" t="s">
        <v>1076</v>
      </c>
      <c r="G523" s="3"/>
      <c r="H523" s="1">
        <v>50.63</v>
      </c>
      <c r="I523" s="1">
        <v>96.75</v>
      </c>
      <c r="J523" s="1">
        <v>99</v>
      </c>
      <c r="K523" s="6">
        <v>104.52</v>
      </c>
      <c r="L523" s="173">
        <v>102.96</v>
      </c>
      <c r="M523" s="173">
        <v>118.79</v>
      </c>
      <c r="N523" s="173">
        <v>121.43</v>
      </c>
      <c r="O523" s="173">
        <v>128.66</v>
      </c>
      <c r="P523" s="173">
        <v>134.06</v>
      </c>
      <c r="Q523" s="173">
        <v>138.19999999999999</v>
      </c>
      <c r="R523" s="173">
        <v>142.75</v>
      </c>
      <c r="S523" s="173">
        <v>144.54</v>
      </c>
      <c r="T523" s="173">
        <v>149.94</v>
      </c>
      <c r="U523" s="13">
        <v>154.02000000000001</v>
      </c>
      <c r="V523" s="13">
        <v>159.94999999999999</v>
      </c>
      <c r="W523" s="13">
        <v>168.91</v>
      </c>
      <c r="X523" s="13">
        <v>176.38</v>
      </c>
      <c r="Y523" s="13">
        <v>181.32</v>
      </c>
      <c r="Z523" s="13">
        <v>185.53</v>
      </c>
      <c r="AA523" s="13">
        <v>189.71</v>
      </c>
      <c r="AB523" s="13">
        <v>197.74</v>
      </c>
      <c r="AC523" s="13">
        <v>199.19</v>
      </c>
      <c r="AD523" s="13">
        <v>205.47</v>
      </c>
      <c r="AE523" s="175">
        <v>214.41</v>
      </c>
      <c r="AF523" s="175">
        <v>221.08</v>
      </c>
      <c r="AG523" s="175">
        <v>228.97</v>
      </c>
      <c r="AH523" s="175" t="s">
        <v>886</v>
      </c>
      <c r="AI523" s="175" t="s">
        <v>886</v>
      </c>
      <c r="AJ523" s="175" t="s">
        <v>886</v>
      </c>
    </row>
    <row r="524" spans="1:37" x14ac:dyDescent="0.2">
      <c r="A524" s="38" t="s">
        <v>1639</v>
      </c>
      <c r="B524" s="126" t="s">
        <v>1267</v>
      </c>
      <c r="C524" s="126"/>
      <c r="D524" s="123" t="s">
        <v>1266</v>
      </c>
      <c r="E524" s="38" t="s">
        <v>1088</v>
      </c>
      <c r="F524" s="123" t="s">
        <v>1076</v>
      </c>
      <c r="G524" s="3"/>
      <c r="H524" s="1" t="s">
        <v>886</v>
      </c>
      <c r="I524" s="1" t="s">
        <v>886</v>
      </c>
      <c r="J524" s="1" t="s">
        <v>886</v>
      </c>
      <c r="K524" s="6" t="s">
        <v>886</v>
      </c>
      <c r="L524" s="173" t="s">
        <v>886</v>
      </c>
      <c r="M524" s="173" t="s">
        <v>886</v>
      </c>
      <c r="N524" s="173" t="s">
        <v>886</v>
      </c>
      <c r="O524" s="173" t="s">
        <v>886</v>
      </c>
      <c r="P524" s="173" t="s">
        <v>886</v>
      </c>
      <c r="Q524" s="173" t="s">
        <v>886</v>
      </c>
      <c r="R524" s="173" t="s">
        <v>886</v>
      </c>
      <c r="S524" s="173" t="s">
        <v>886</v>
      </c>
      <c r="T524" s="173" t="s">
        <v>886</v>
      </c>
      <c r="U524" s="13" t="s">
        <v>886</v>
      </c>
      <c r="V524" s="13" t="s">
        <v>886</v>
      </c>
      <c r="W524" s="13" t="s">
        <v>886</v>
      </c>
      <c r="X524" s="13" t="s">
        <v>886</v>
      </c>
      <c r="Y524" s="13" t="s">
        <v>886</v>
      </c>
      <c r="Z524" s="13" t="s">
        <v>886</v>
      </c>
      <c r="AA524" s="13" t="s">
        <v>886</v>
      </c>
      <c r="AB524" s="13" t="s">
        <v>886</v>
      </c>
      <c r="AC524" s="13" t="s">
        <v>886</v>
      </c>
      <c r="AD524" s="13" t="s">
        <v>886</v>
      </c>
      <c r="AE524" s="175" t="s">
        <v>886</v>
      </c>
      <c r="AF524" s="175" t="s">
        <v>886</v>
      </c>
      <c r="AG524" s="175" t="s">
        <v>886</v>
      </c>
      <c r="AH524" s="175">
        <v>244</v>
      </c>
      <c r="AI524" s="175">
        <v>254.53</v>
      </c>
      <c r="AJ524" s="175">
        <v>260.87</v>
      </c>
    </row>
    <row r="525" spans="1:37" x14ac:dyDescent="0.2">
      <c r="A525" s="199" t="s">
        <v>1729</v>
      </c>
      <c r="B525" s="11" t="s">
        <v>814</v>
      </c>
      <c r="C525" s="11"/>
      <c r="D525" s="3" t="s">
        <v>815</v>
      </c>
      <c r="E525" s="38" t="s">
        <v>1088</v>
      </c>
      <c r="F525" s="3" t="s">
        <v>1077</v>
      </c>
      <c r="G525" s="3"/>
      <c r="H525" s="1">
        <v>400.5</v>
      </c>
      <c r="I525" s="1">
        <v>441</v>
      </c>
      <c r="J525" s="1">
        <v>435.38</v>
      </c>
      <c r="K525" s="1">
        <v>465.48</v>
      </c>
      <c r="L525" s="173">
        <v>491.94</v>
      </c>
      <c r="M525" s="173">
        <v>546.03</v>
      </c>
      <c r="N525" s="173">
        <v>586.26</v>
      </c>
      <c r="O525" s="173">
        <v>620.46</v>
      </c>
      <c r="P525" s="173">
        <v>660.78</v>
      </c>
      <c r="Q525" s="173">
        <v>724.95</v>
      </c>
      <c r="R525" s="173">
        <v>859.32</v>
      </c>
      <c r="S525" s="173">
        <v>910.26</v>
      </c>
      <c r="T525" s="173">
        <v>954.18</v>
      </c>
      <c r="U525" s="13">
        <v>1001.34</v>
      </c>
      <c r="V525" s="13">
        <v>1050.8399999999999</v>
      </c>
      <c r="W525" s="13">
        <v>1098</v>
      </c>
      <c r="X525" s="13">
        <v>1133.6400000000001</v>
      </c>
      <c r="Y525" s="13">
        <v>1161.99</v>
      </c>
      <c r="Z525" s="13">
        <v>1161.99</v>
      </c>
      <c r="AA525" s="13">
        <v>1161.99</v>
      </c>
      <c r="AB525" s="13">
        <v>1161.99</v>
      </c>
      <c r="AC525" s="13">
        <v>1161.99</v>
      </c>
      <c r="AD525" s="13">
        <v>1161.99</v>
      </c>
      <c r="AE525" s="175">
        <v>1207.8900000000001</v>
      </c>
      <c r="AF525" s="175">
        <v>1255.5899999999999</v>
      </c>
      <c r="AG525" s="175">
        <v>1317.78</v>
      </c>
      <c r="AH525" s="175">
        <v>1383.57</v>
      </c>
      <c r="AI525" s="175">
        <v>1438.74</v>
      </c>
      <c r="AJ525" s="175">
        <v>1510.56</v>
      </c>
    </row>
    <row r="526" spans="1:37" x14ac:dyDescent="0.2">
      <c r="A526" s="38" t="s">
        <v>1703</v>
      </c>
      <c r="B526" s="11" t="s">
        <v>816</v>
      </c>
      <c r="C526" s="11"/>
      <c r="D526" s="3" t="s">
        <v>817</v>
      </c>
      <c r="E526" s="38" t="s">
        <v>1089</v>
      </c>
      <c r="F526" s="3" t="s">
        <v>1076</v>
      </c>
      <c r="G526" s="3"/>
      <c r="H526" s="1">
        <v>85.5</v>
      </c>
      <c r="I526" s="1">
        <v>92.25</v>
      </c>
      <c r="J526" s="1">
        <v>92.25</v>
      </c>
      <c r="K526" s="6">
        <v>86.62</v>
      </c>
      <c r="L526" s="173">
        <v>101.88</v>
      </c>
      <c r="M526" s="173">
        <v>121.41</v>
      </c>
      <c r="N526" s="173">
        <v>127.91</v>
      </c>
      <c r="O526" s="173">
        <v>132.58000000000001</v>
      </c>
      <c r="P526" s="173">
        <v>141.63</v>
      </c>
      <c r="Q526" s="173">
        <v>156.28</v>
      </c>
      <c r="R526" s="173">
        <v>163.27000000000001</v>
      </c>
      <c r="S526" s="173">
        <v>172.86</v>
      </c>
      <c r="T526" s="173">
        <v>180.99</v>
      </c>
      <c r="U526" s="13">
        <v>200.92</v>
      </c>
      <c r="V526" s="13">
        <v>199.99</v>
      </c>
      <c r="W526" s="13">
        <v>204.41</v>
      </c>
      <c r="X526" s="13" t="s">
        <v>886</v>
      </c>
      <c r="Y526" s="13" t="s">
        <v>886</v>
      </c>
      <c r="Z526" s="13" t="s">
        <v>886</v>
      </c>
      <c r="AA526" s="13" t="s">
        <v>886</v>
      </c>
      <c r="AB526" s="13" t="s">
        <v>886</v>
      </c>
      <c r="AC526" s="13" t="s">
        <v>886</v>
      </c>
      <c r="AD526" s="13" t="s">
        <v>886</v>
      </c>
      <c r="AE526" s="13" t="s">
        <v>886</v>
      </c>
      <c r="AF526" s="175" t="s">
        <v>886</v>
      </c>
      <c r="AG526" s="175" t="s">
        <v>886</v>
      </c>
      <c r="AH526" s="175" t="s">
        <v>886</v>
      </c>
      <c r="AI526" s="175" t="s">
        <v>886</v>
      </c>
      <c r="AJ526" s="175" t="s">
        <v>886</v>
      </c>
    </row>
    <row r="527" spans="1:37" x14ac:dyDescent="0.2">
      <c r="A527" s="38" t="s">
        <v>1640</v>
      </c>
      <c r="B527" s="11" t="s">
        <v>818</v>
      </c>
      <c r="C527" s="11"/>
      <c r="D527" s="3" t="s">
        <v>819</v>
      </c>
      <c r="E527" s="38" t="s">
        <v>1088</v>
      </c>
      <c r="F527" s="3" t="s">
        <v>1085</v>
      </c>
      <c r="G527" s="3"/>
      <c r="H527" s="1">
        <v>21.38</v>
      </c>
      <c r="I527" s="1">
        <v>19.13</v>
      </c>
      <c r="J527" s="1">
        <v>20.25</v>
      </c>
      <c r="K527" s="6">
        <v>20.04</v>
      </c>
      <c r="L527" s="173">
        <v>21.46</v>
      </c>
      <c r="M527" s="173">
        <v>23.33</v>
      </c>
      <c r="N527" s="173">
        <v>24.38</v>
      </c>
      <c r="O527" s="173">
        <v>25.47</v>
      </c>
      <c r="P527" s="173">
        <v>27.14</v>
      </c>
      <c r="Q527" s="173">
        <v>29.84</v>
      </c>
      <c r="R527" s="173">
        <v>38.549999999999997</v>
      </c>
      <c r="S527" s="173">
        <v>41.62</v>
      </c>
      <c r="T527" s="173">
        <v>43.67</v>
      </c>
      <c r="U527" s="13">
        <v>45.84</v>
      </c>
      <c r="V527" s="13">
        <v>48.02</v>
      </c>
      <c r="W527" s="13">
        <v>49.91</v>
      </c>
      <c r="X527" s="13">
        <v>51.38</v>
      </c>
      <c r="Y527" s="13">
        <v>52.41</v>
      </c>
      <c r="Z527" s="13">
        <v>52.41</v>
      </c>
      <c r="AA527" s="13">
        <v>52.41</v>
      </c>
      <c r="AB527" s="13">
        <v>57.4</v>
      </c>
      <c r="AC527" s="13">
        <v>57.4</v>
      </c>
      <c r="AD527" s="13">
        <v>58.54</v>
      </c>
      <c r="AE527" s="175">
        <v>59.71</v>
      </c>
      <c r="AF527" s="175">
        <v>60.9</v>
      </c>
      <c r="AG527" s="175">
        <v>62.72</v>
      </c>
      <c r="AH527" s="175">
        <v>64.59</v>
      </c>
      <c r="AI527" s="175">
        <v>65.87</v>
      </c>
      <c r="AJ527" s="175">
        <v>67.180000000000007</v>
      </c>
    </row>
    <row r="528" spans="1:37" x14ac:dyDescent="0.2">
      <c r="A528" s="38" t="s">
        <v>1641</v>
      </c>
      <c r="B528" s="11" t="s">
        <v>1213</v>
      </c>
      <c r="C528" s="11"/>
      <c r="D528" s="3" t="s">
        <v>821</v>
      </c>
      <c r="E528" s="38" t="s">
        <v>1088</v>
      </c>
      <c r="F528" s="3" t="s">
        <v>1174</v>
      </c>
      <c r="G528" s="3"/>
      <c r="H528" s="1">
        <v>42.75</v>
      </c>
      <c r="I528" s="1">
        <v>45</v>
      </c>
      <c r="J528" s="1">
        <v>45</v>
      </c>
      <c r="K528" s="6">
        <v>45.28</v>
      </c>
      <c r="L528" s="173">
        <v>53.17</v>
      </c>
      <c r="M528" s="173">
        <v>52.41</v>
      </c>
      <c r="N528" s="173">
        <v>54.76</v>
      </c>
      <c r="O528" s="173">
        <v>58.73</v>
      </c>
      <c r="P528" s="173">
        <v>60.82</v>
      </c>
      <c r="Q528" s="173">
        <v>75.92</v>
      </c>
      <c r="R528" s="173">
        <v>88.81</v>
      </c>
      <c r="S528" s="173">
        <v>102.06</v>
      </c>
      <c r="T528" s="173">
        <v>107.05</v>
      </c>
      <c r="U528" s="13">
        <v>112.4</v>
      </c>
      <c r="V528" s="13">
        <v>118.02</v>
      </c>
      <c r="W528" s="13">
        <v>123.62</v>
      </c>
      <c r="X528" s="13">
        <v>127.32</v>
      </c>
      <c r="Y528" s="13">
        <v>130.5</v>
      </c>
      <c r="Z528" s="13">
        <v>130.5</v>
      </c>
      <c r="AA528" s="13">
        <v>130.5</v>
      </c>
      <c r="AB528" s="13">
        <v>135.5</v>
      </c>
      <c r="AC528" s="13">
        <v>138.19999999999999</v>
      </c>
      <c r="AD528" s="13">
        <v>140.94999999999999</v>
      </c>
      <c r="AE528" s="175">
        <v>145.94999999999999</v>
      </c>
      <c r="AF528" s="175">
        <v>150.94999999999999</v>
      </c>
      <c r="AG528" s="175">
        <v>162.94999999999999</v>
      </c>
      <c r="AH528" s="175">
        <v>186.95</v>
      </c>
      <c r="AI528" s="175">
        <v>196.28</v>
      </c>
      <c r="AJ528" s="175">
        <v>211.28</v>
      </c>
    </row>
    <row r="529" spans="1:36" x14ac:dyDescent="0.2">
      <c r="A529" s="38" t="s">
        <v>1704</v>
      </c>
      <c r="B529" s="126" t="s">
        <v>822</v>
      </c>
      <c r="C529" s="126"/>
      <c r="D529" s="123" t="s">
        <v>823</v>
      </c>
      <c r="E529" s="38" t="s">
        <v>1088</v>
      </c>
      <c r="F529" s="3" t="s">
        <v>1083</v>
      </c>
      <c r="G529" s="3"/>
      <c r="H529" s="1">
        <v>131.63</v>
      </c>
      <c r="I529" s="1">
        <v>73.13</v>
      </c>
      <c r="J529" s="1">
        <v>189</v>
      </c>
      <c r="K529" s="1">
        <v>206.05</v>
      </c>
      <c r="L529" s="173">
        <v>203.38</v>
      </c>
      <c r="M529" s="173">
        <v>211.54</v>
      </c>
      <c r="N529" s="173">
        <v>229.96</v>
      </c>
      <c r="O529" s="173">
        <v>235.35</v>
      </c>
      <c r="P529" s="173">
        <v>259.27999999999997</v>
      </c>
      <c r="Q529" s="173">
        <v>271.27999999999997</v>
      </c>
      <c r="R529" s="173">
        <v>345.76</v>
      </c>
      <c r="S529" s="173">
        <v>363.83</v>
      </c>
      <c r="T529" s="173">
        <v>363.54</v>
      </c>
      <c r="U529" s="13">
        <v>370.55</v>
      </c>
      <c r="V529" s="13">
        <v>377.96</v>
      </c>
      <c r="W529" s="13">
        <v>377.97</v>
      </c>
      <c r="X529" s="13">
        <v>378.02</v>
      </c>
      <c r="Y529" s="13">
        <v>378.07</v>
      </c>
      <c r="Z529" s="13">
        <v>378.07</v>
      </c>
      <c r="AA529" s="13">
        <v>378.01</v>
      </c>
      <c r="AB529" s="13">
        <v>378.01</v>
      </c>
      <c r="AC529" s="13">
        <v>379.14</v>
      </c>
      <c r="AD529" s="13">
        <v>379.16</v>
      </c>
      <c r="AE529" s="175">
        <v>393.07</v>
      </c>
      <c r="AF529" s="175">
        <v>408.12</v>
      </c>
      <c r="AG529" s="175">
        <v>417.86</v>
      </c>
      <c r="AH529" s="175">
        <v>434.95</v>
      </c>
      <c r="AI529" s="175">
        <v>449.92</v>
      </c>
      <c r="AJ529" s="175">
        <v>465.61</v>
      </c>
    </row>
    <row r="530" spans="1:36" x14ac:dyDescent="0.2">
      <c r="A530" s="38" t="s">
        <v>1752</v>
      </c>
      <c r="B530" s="11" t="s">
        <v>824</v>
      </c>
      <c r="C530" s="11"/>
      <c r="D530" s="3" t="s">
        <v>825</v>
      </c>
      <c r="E530" s="38" t="s">
        <v>1089</v>
      </c>
      <c r="F530" s="3" t="s">
        <v>1076</v>
      </c>
      <c r="G530" s="3"/>
      <c r="H530" s="1">
        <v>103.5</v>
      </c>
      <c r="I530" s="1">
        <v>86.63</v>
      </c>
      <c r="J530" s="1">
        <v>84.38</v>
      </c>
      <c r="K530" s="6">
        <v>71.09</v>
      </c>
      <c r="L530" s="173">
        <v>86.81</v>
      </c>
      <c r="M530" s="173">
        <v>96.12</v>
      </c>
      <c r="N530" s="173">
        <v>105.33</v>
      </c>
      <c r="O530" s="173">
        <v>112.32</v>
      </c>
      <c r="P530" s="173">
        <v>120.05</v>
      </c>
      <c r="Q530" s="173">
        <v>131.52000000000001</v>
      </c>
      <c r="R530" s="173">
        <v>201.16</v>
      </c>
      <c r="S530" s="173">
        <v>215.03</v>
      </c>
      <c r="T530" s="173">
        <v>223.42</v>
      </c>
      <c r="U530" s="13">
        <v>232.25</v>
      </c>
      <c r="V530" s="13">
        <v>242.58</v>
      </c>
      <c r="W530" s="13">
        <v>251.52</v>
      </c>
      <c r="X530" s="13">
        <v>263.77</v>
      </c>
      <c r="Y530" s="13">
        <v>269.02</v>
      </c>
      <c r="Z530" s="13">
        <v>269.02</v>
      </c>
      <c r="AA530" s="13">
        <v>269.02</v>
      </c>
      <c r="AB530" s="13">
        <v>275.27999999999997</v>
      </c>
      <c r="AC530" s="13">
        <v>280.82</v>
      </c>
      <c r="AD530" s="13">
        <v>286.2</v>
      </c>
      <c r="AE530" s="175">
        <v>292.45999999999998</v>
      </c>
      <c r="AF530" s="175">
        <v>298.79000000000002</v>
      </c>
      <c r="AG530" s="175">
        <v>304.94</v>
      </c>
      <c r="AH530" s="175" t="s">
        <v>886</v>
      </c>
      <c r="AI530" s="175" t="s">
        <v>886</v>
      </c>
      <c r="AJ530" s="175" t="s">
        <v>886</v>
      </c>
    </row>
    <row r="531" spans="1:36" x14ac:dyDescent="0.2">
      <c r="A531" s="38" t="s">
        <v>1642</v>
      </c>
      <c r="B531" s="11" t="s">
        <v>826</v>
      </c>
      <c r="C531" s="11"/>
      <c r="D531" s="3" t="s">
        <v>827</v>
      </c>
      <c r="E531" s="38" t="s">
        <v>1088</v>
      </c>
      <c r="F531" s="3" t="s">
        <v>1081</v>
      </c>
      <c r="G531" s="3"/>
      <c r="H531" s="1">
        <v>591.75</v>
      </c>
      <c r="I531" s="1">
        <v>532.13</v>
      </c>
      <c r="J531" s="1">
        <v>553.5</v>
      </c>
      <c r="K531" s="1">
        <v>629.07000000000005</v>
      </c>
      <c r="L531" s="173">
        <v>667.38</v>
      </c>
      <c r="M531" s="173">
        <v>690.68</v>
      </c>
      <c r="N531" s="173">
        <v>745.84</v>
      </c>
      <c r="O531" s="173">
        <v>794.73</v>
      </c>
      <c r="P531" s="173">
        <v>865.41</v>
      </c>
      <c r="Q531" s="173">
        <v>907.7</v>
      </c>
      <c r="R531" s="173">
        <v>966.8</v>
      </c>
      <c r="S531" s="173">
        <v>994.75</v>
      </c>
      <c r="T531" s="173">
        <v>1042.06</v>
      </c>
      <c r="U531" s="13">
        <v>1075.4000000000001</v>
      </c>
      <c r="V531" s="13">
        <v>1113.03</v>
      </c>
      <c r="W531" s="13">
        <v>1135.33</v>
      </c>
      <c r="X531" s="13">
        <v>1158.05</v>
      </c>
      <c r="Y531" s="13">
        <v>1172.8699999999999</v>
      </c>
      <c r="Z531" s="13">
        <v>1172.43</v>
      </c>
      <c r="AA531" s="13">
        <v>1172.43</v>
      </c>
      <c r="AB531" s="13">
        <v>1195.98</v>
      </c>
      <c r="AC531" s="13">
        <v>1192.99</v>
      </c>
      <c r="AD531" s="13">
        <v>1192.94</v>
      </c>
      <c r="AE531" s="175">
        <v>1216.78</v>
      </c>
      <c r="AF531" s="175">
        <v>1253.27</v>
      </c>
      <c r="AG531" s="175">
        <v>1290.83</v>
      </c>
      <c r="AH531" s="175">
        <v>1290.83</v>
      </c>
      <c r="AI531" s="175">
        <v>1316.69</v>
      </c>
      <c r="AJ531" s="175">
        <v>1369.2</v>
      </c>
    </row>
    <row r="532" spans="1:36" x14ac:dyDescent="0.2">
      <c r="A532" s="199" t="s">
        <v>1740</v>
      </c>
      <c r="B532" s="11" t="s">
        <v>828</v>
      </c>
      <c r="C532" s="11"/>
      <c r="D532" s="3" t="s">
        <v>829</v>
      </c>
      <c r="E532" s="38" t="s">
        <v>1089</v>
      </c>
      <c r="F532" s="3" t="s">
        <v>1077</v>
      </c>
      <c r="G532" s="3"/>
      <c r="H532" s="1">
        <v>447.75</v>
      </c>
      <c r="I532" s="1">
        <v>477</v>
      </c>
      <c r="J532" s="1">
        <v>451.13</v>
      </c>
      <c r="K532" s="1">
        <v>459</v>
      </c>
      <c r="L532" s="173">
        <v>493.94</v>
      </c>
      <c r="M532" s="173">
        <v>554.82000000000005</v>
      </c>
      <c r="N532" s="173">
        <v>594.29999999999995</v>
      </c>
      <c r="O532" s="173">
        <v>641.53</v>
      </c>
      <c r="P532" s="173">
        <v>693.62</v>
      </c>
      <c r="Q532" s="173">
        <v>762.6</v>
      </c>
      <c r="R532" s="173">
        <v>845.26</v>
      </c>
      <c r="S532" s="173">
        <v>852.15</v>
      </c>
      <c r="T532" s="173">
        <v>885.42</v>
      </c>
      <c r="U532" s="13">
        <v>929.25</v>
      </c>
      <c r="V532" s="13">
        <v>973.85</v>
      </c>
      <c r="W532" s="13">
        <v>1020.59</v>
      </c>
      <c r="X532" s="13" t="s">
        <v>886</v>
      </c>
      <c r="Y532" s="13" t="s">
        <v>886</v>
      </c>
      <c r="Z532" s="13" t="s">
        <v>886</v>
      </c>
      <c r="AA532" s="13" t="s">
        <v>886</v>
      </c>
      <c r="AB532" s="13" t="s">
        <v>886</v>
      </c>
      <c r="AC532" s="13" t="s">
        <v>886</v>
      </c>
      <c r="AD532" s="13" t="s">
        <v>886</v>
      </c>
      <c r="AE532" s="13" t="s">
        <v>886</v>
      </c>
      <c r="AF532" s="175" t="s">
        <v>886</v>
      </c>
      <c r="AG532" s="175" t="s">
        <v>886</v>
      </c>
      <c r="AH532" s="175" t="s">
        <v>886</v>
      </c>
      <c r="AI532" s="175" t="s">
        <v>886</v>
      </c>
      <c r="AJ532" s="175" t="s">
        <v>886</v>
      </c>
    </row>
    <row r="533" spans="1:36" x14ac:dyDescent="0.2">
      <c r="A533" s="38" t="s">
        <v>1643</v>
      </c>
      <c r="B533" s="11" t="s">
        <v>1160</v>
      </c>
      <c r="C533" s="11"/>
      <c r="D533" s="3" t="s">
        <v>1161</v>
      </c>
      <c r="E533" s="38" t="s">
        <v>1088</v>
      </c>
      <c r="F533" s="3" t="s">
        <v>1082</v>
      </c>
      <c r="G533" s="3"/>
      <c r="H533" s="1" t="s">
        <v>886</v>
      </c>
      <c r="I533" s="1" t="s">
        <v>886</v>
      </c>
      <c r="J533" s="1" t="s">
        <v>886</v>
      </c>
      <c r="K533" s="1" t="s">
        <v>886</v>
      </c>
      <c r="L533" s="1" t="s">
        <v>886</v>
      </c>
      <c r="M533" s="1" t="s">
        <v>886</v>
      </c>
      <c r="N533" s="1" t="s">
        <v>886</v>
      </c>
      <c r="O533" s="1" t="s">
        <v>886</v>
      </c>
      <c r="P533" s="1" t="s">
        <v>886</v>
      </c>
      <c r="Q533" s="1" t="s">
        <v>886</v>
      </c>
      <c r="R533" s="1" t="s">
        <v>886</v>
      </c>
      <c r="S533" s="1" t="s">
        <v>886</v>
      </c>
      <c r="T533" s="1" t="s">
        <v>886</v>
      </c>
      <c r="U533" s="1" t="s">
        <v>886</v>
      </c>
      <c r="V533" s="1" t="s">
        <v>886</v>
      </c>
      <c r="W533" s="1" t="s">
        <v>886</v>
      </c>
      <c r="X533" s="13">
        <v>1261.94</v>
      </c>
      <c r="Y533" s="13">
        <v>1291.81</v>
      </c>
      <c r="Z533" s="13">
        <v>1293.45</v>
      </c>
      <c r="AA533" s="13">
        <v>1295.0999999999999</v>
      </c>
      <c r="AB533" s="13">
        <v>1296.47</v>
      </c>
      <c r="AC533" s="13">
        <v>1302.95</v>
      </c>
      <c r="AD533" s="13">
        <v>1305.5899999999999</v>
      </c>
      <c r="AE533" s="175">
        <v>1358.41</v>
      </c>
      <c r="AF533" s="175">
        <v>1429.98</v>
      </c>
      <c r="AG533" s="175">
        <v>1522.97</v>
      </c>
      <c r="AH533" s="175">
        <v>1573.54</v>
      </c>
      <c r="AI533" s="175">
        <v>1642.17</v>
      </c>
      <c r="AJ533" s="175">
        <v>1721.91</v>
      </c>
    </row>
    <row r="534" spans="1:36" x14ac:dyDescent="0.2">
      <c r="A534" s="134" t="s">
        <v>1734</v>
      </c>
      <c r="B534" s="14" t="s">
        <v>985</v>
      </c>
      <c r="C534" s="14"/>
      <c r="D534" s="15" t="s">
        <v>986</v>
      </c>
      <c r="E534" s="38" t="s">
        <v>1089</v>
      </c>
      <c r="F534" s="3" t="s">
        <v>1079</v>
      </c>
      <c r="G534" s="3"/>
      <c r="H534" s="173" t="s">
        <v>886</v>
      </c>
      <c r="I534" s="173" t="s">
        <v>886</v>
      </c>
      <c r="J534" s="173" t="s">
        <v>886</v>
      </c>
      <c r="K534" s="173" t="s">
        <v>886</v>
      </c>
      <c r="L534" s="173" t="s">
        <v>886</v>
      </c>
      <c r="M534" s="173" t="s">
        <v>886</v>
      </c>
      <c r="N534" s="173" t="s">
        <v>886</v>
      </c>
      <c r="O534" s="173" t="s">
        <v>886</v>
      </c>
      <c r="P534" s="173" t="s">
        <v>886</v>
      </c>
      <c r="Q534" s="173" t="s">
        <v>886</v>
      </c>
      <c r="R534" s="173" t="s">
        <v>886</v>
      </c>
      <c r="S534" s="78">
        <v>47.92</v>
      </c>
      <c r="T534" s="6">
        <v>50.3</v>
      </c>
      <c r="U534" s="13">
        <v>52.8</v>
      </c>
      <c r="V534" s="13">
        <v>55.39</v>
      </c>
      <c r="W534" s="13">
        <v>57.74</v>
      </c>
      <c r="X534" s="13">
        <v>60.57</v>
      </c>
      <c r="Y534" s="13">
        <v>62.38</v>
      </c>
      <c r="Z534" s="13">
        <v>62.38</v>
      </c>
      <c r="AA534" s="13">
        <v>62.38</v>
      </c>
      <c r="AB534" s="13">
        <v>62.38</v>
      </c>
      <c r="AC534" s="13">
        <v>63.62</v>
      </c>
      <c r="AD534" s="13">
        <v>64.88</v>
      </c>
      <c r="AE534" s="175" t="s">
        <v>886</v>
      </c>
      <c r="AF534" s="175" t="s">
        <v>886</v>
      </c>
      <c r="AG534" s="175" t="s">
        <v>886</v>
      </c>
      <c r="AH534" s="175" t="s">
        <v>886</v>
      </c>
      <c r="AI534" s="175" t="s">
        <v>886</v>
      </c>
      <c r="AJ534" s="175" t="s">
        <v>886</v>
      </c>
    </row>
    <row r="535" spans="1:36" x14ac:dyDescent="0.2">
      <c r="A535" s="38" t="s">
        <v>1644</v>
      </c>
      <c r="B535" s="11" t="s">
        <v>1208</v>
      </c>
      <c r="C535" s="11"/>
      <c r="D535" s="3" t="s">
        <v>831</v>
      </c>
      <c r="E535" s="38" t="s">
        <v>1088</v>
      </c>
      <c r="F535" s="3" t="s">
        <v>1174</v>
      </c>
      <c r="G535" s="3"/>
      <c r="H535" s="1" t="s">
        <v>886</v>
      </c>
      <c r="I535" s="1" t="s">
        <v>886</v>
      </c>
      <c r="J535" s="1">
        <v>48.38</v>
      </c>
      <c r="K535" s="6">
        <v>49.44</v>
      </c>
      <c r="L535" s="173">
        <v>55.48</v>
      </c>
      <c r="M535" s="173">
        <v>62.77</v>
      </c>
      <c r="N535" s="173">
        <v>68.98</v>
      </c>
      <c r="O535" s="173">
        <v>75.84</v>
      </c>
      <c r="P535" s="173">
        <v>83.26</v>
      </c>
      <c r="Q535" s="173">
        <v>91.54</v>
      </c>
      <c r="R535" s="173">
        <v>109.68</v>
      </c>
      <c r="S535" s="173">
        <v>120.63</v>
      </c>
      <c r="T535" s="173">
        <v>126.63</v>
      </c>
      <c r="U535" s="13">
        <v>132.84</v>
      </c>
      <c r="V535" s="13">
        <v>139.35</v>
      </c>
      <c r="W535" s="13">
        <v>145.34</v>
      </c>
      <c r="X535" s="13">
        <v>152.59</v>
      </c>
      <c r="Y535" s="13">
        <v>157.77000000000001</v>
      </c>
      <c r="Z535" s="13">
        <v>157.77000000000001</v>
      </c>
      <c r="AA535" s="13">
        <v>157.77000000000001</v>
      </c>
      <c r="AB535" s="13">
        <v>157.77000000000001</v>
      </c>
      <c r="AC535" s="13">
        <v>160.91999999999999</v>
      </c>
      <c r="AD535" s="13">
        <v>163.98</v>
      </c>
      <c r="AE535" s="175">
        <v>167.1</v>
      </c>
      <c r="AF535" s="175">
        <v>170.27</v>
      </c>
      <c r="AG535" s="175">
        <v>182.27</v>
      </c>
      <c r="AH535" s="175">
        <v>206.27</v>
      </c>
      <c r="AI535" s="175">
        <v>216.27</v>
      </c>
      <c r="AJ535" s="175">
        <v>231.27</v>
      </c>
    </row>
    <row r="536" spans="1:36" x14ac:dyDescent="0.2">
      <c r="A536" s="38" t="s">
        <v>1645</v>
      </c>
      <c r="B536" s="11" t="s">
        <v>832</v>
      </c>
      <c r="C536" s="11"/>
      <c r="D536" s="3" t="s">
        <v>833</v>
      </c>
      <c r="E536" s="38" t="s">
        <v>1088</v>
      </c>
      <c r="F536" s="3" t="s">
        <v>1076</v>
      </c>
      <c r="G536" s="3"/>
      <c r="H536" s="1">
        <v>88.88</v>
      </c>
      <c r="I536" s="1">
        <v>72</v>
      </c>
      <c r="J536" s="1">
        <v>95.63</v>
      </c>
      <c r="K536" s="6">
        <v>99.16</v>
      </c>
      <c r="L536" s="173">
        <v>102.82</v>
      </c>
      <c r="M536" s="173">
        <v>109.46</v>
      </c>
      <c r="N536" s="173">
        <v>110.79</v>
      </c>
      <c r="O536" s="173">
        <v>116.17</v>
      </c>
      <c r="P536" s="173">
        <v>123.01</v>
      </c>
      <c r="Q536" s="173">
        <v>133.43</v>
      </c>
      <c r="R536" s="173">
        <v>141.13999999999999</v>
      </c>
      <c r="S536" s="173">
        <v>147.58000000000001</v>
      </c>
      <c r="T536" s="173">
        <v>153.31</v>
      </c>
      <c r="U536" s="13">
        <v>164</v>
      </c>
      <c r="V536" s="13">
        <v>170.44</v>
      </c>
      <c r="W536" s="13">
        <v>179</v>
      </c>
      <c r="X536" s="13">
        <v>184.42</v>
      </c>
      <c r="Y536" s="13">
        <v>188.36</v>
      </c>
      <c r="Z536" s="13">
        <v>190.27</v>
      </c>
      <c r="AA536" s="13">
        <v>191.65</v>
      </c>
      <c r="AB536" s="13">
        <v>192.37</v>
      </c>
      <c r="AC536" s="13">
        <v>193.31</v>
      </c>
      <c r="AD536" s="13">
        <v>195.56</v>
      </c>
      <c r="AE536" s="175">
        <v>202.47</v>
      </c>
      <c r="AF536" s="175">
        <v>210.24</v>
      </c>
      <c r="AG536" s="175">
        <v>220.37</v>
      </c>
      <c r="AH536" s="175">
        <v>223.93</v>
      </c>
      <c r="AI536" s="175">
        <v>230.96</v>
      </c>
      <c r="AJ536" s="175">
        <v>237.09</v>
      </c>
    </row>
    <row r="537" spans="1:36" x14ac:dyDescent="0.2">
      <c r="A537" s="38" t="s">
        <v>886</v>
      </c>
      <c r="B537" s="16" t="s">
        <v>1018</v>
      </c>
      <c r="C537" s="16"/>
      <c r="D537" s="17" t="s">
        <v>1019</v>
      </c>
      <c r="E537" s="38" t="s">
        <v>1089</v>
      </c>
      <c r="F537" s="3" t="s">
        <v>1076</v>
      </c>
      <c r="G537" s="3"/>
      <c r="H537" s="1">
        <v>1.1299999999999999</v>
      </c>
      <c r="I537" s="1">
        <v>65.25</v>
      </c>
      <c r="J537" s="1">
        <v>68.63</v>
      </c>
      <c r="K537" s="1">
        <v>75</v>
      </c>
      <c r="L537" s="173">
        <v>80</v>
      </c>
      <c r="M537" s="173" t="s">
        <v>886</v>
      </c>
      <c r="N537" s="173" t="s">
        <v>886</v>
      </c>
      <c r="O537" s="173" t="s">
        <v>886</v>
      </c>
      <c r="P537" s="173" t="s">
        <v>886</v>
      </c>
      <c r="Q537" s="173" t="s">
        <v>886</v>
      </c>
      <c r="R537" s="173" t="s">
        <v>886</v>
      </c>
      <c r="S537" s="173" t="s">
        <v>886</v>
      </c>
      <c r="T537" s="173" t="s">
        <v>886</v>
      </c>
      <c r="U537" s="13" t="s">
        <v>886</v>
      </c>
      <c r="V537" s="13" t="s">
        <v>886</v>
      </c>
      <c r="W537" s="13" t="s">
        <v>886</v>
      </c>
      <c r="X537" s="13" t="s">
        <v>886</v>
      </c>
      <c r="Y537" s="13" t="s">
        <v>886</v>
      </c>
      <c r="Z537" s="13" t="s">
        <v>886</v>
      </c>
      <c r="AA537" s="13" t="s">
        <v>886</v>
      </c>
      <c r="AB537" s="13" t="s">
        <v>886</v>
      </c>
      <c r="AC537" s="13" t="s">
        <v>886</v>
      </c>
      <c r="AD537" s="13" t="s">
        <v>886</v>
      </c>
      <c r="AE537" s="13" t="s">
        <v>886</v>
      </c>
      <c r="AF537" s="175" t="s">
        <v>886</v>
      </c>
      <c r="AG537" s="175" t="s">
        <v>886</v>
      </c>
      <c r="AH537" s="175" t="s">
        <v>886</v>
      </c>
      <c r="AI537" s="175" t="s">
        <v>886</v>
      </c>
      <c r="AJ537" s="175" t="s">
        <v>886</v>
      </c>
    </row>
    <row r="538" spans="1:36" ht="14.25" x14ac:dyDescent="0.2">
      <c r="A538" s="38" t="s">
        <v>1646</v>
      </c>
      <c r="B538" s="11" t="s">
        <v>834</v>
      </c>
      <c r="C538" s="244" t="s">
        <v>1779</v>
      </c>
      <c r="D538" s="3" t="s">
        <v>835</v>
      </c>
      <c r="E538" s="38" t="s">
        <v>1088</v>
      </c>
      <c r="F538" s="3" t="s">
        <v>1082</v>
      </c>
      <c r="G538" s="3"/>
      <c r="H538" s="173" t="s">
        <v>886</v>
      </c>
      <c r="I538" s="173" t="s">
        <v>886</v>
      </c>
      <c r="J538" s="173" t="s">
        <v>886</v>
      </c>
      <c r="K538" s="173" t="s">
        <v>886</v>
      </c>
      <c r="L538" s="173" t="s">
        <v>886</v>
      </c>
      <c r="M538" s="173">
        <v>658.05</v>
      </c>
      <c r="N538" s="173">
        <v>687.03</v>
      </c>
      <c r="O538" s="173">
        <v>717.2</v>
      </c>
      <c r="P538" s="173">
        <v>794.54</v>
      </c>
      <c r="Q538" s="173">
        <v>814.98</v>
      </c>
      <c r="R538" s="173">
        <v>864.47</v>
      </c>
      <c r="S538" s="173">
        <v>897.01</v>
      </c>
      <c r="T538" s="173">
        <v>939.53</v>
      </c>
      <c r="U538" s="13">
        <v>987.05</v>
      </c>
      <c r="V538" s="13">
        <v>1025.3499999999999</v>
      </c>
      <c r="W538" s="13">
        <v>1050.72</v>
      </c>
      <c r="X538" s="13">
        <v>1071</v>
      </c>
      <c r="Y538" s="13">
        <v>1012.94</v>
      </c>
      <c r="Z538" s="13">
        <v>1007.78</v>
      </c>
      <c r="AA538" s="13">
        <v>1008.68</v>
      </c>
      <c r="AB538" s="13">
        <v>978.99</v>
      </c>
      <c r="AC538" s="13">
        <v>960.24</v>
      </c>
      <c r="AD538" s="13">
        <v>940.58</v>
      </c>
      <c r="AE538" s="175">
        <v>958.84</v>
      </c>
      <c r="AF538" s="175">
        <v>996.21</v>
      </c>
      <c r="AG538" s="175">
        <v>1043.8900000000001</v>
      </c>
      <c r="AH538" s="175">
        <v>1073.25</v>
      </c>
      <c r="AI538" s="175">
        <v>1118.08</v>
      </c>
      <c r="AJ538" s="175">
        <v>1172.68</v>
      </c>
    </row>
    <row r="539" spans="1:36" x14ac:dyDescent="0.2">
      <c r="A539" s="38" t="s">
        <v>1647</v>
      </c>
      <c r="B539" s="11" t="s">
        <v>836</v>
      </c>
      <c r="C539" s="11"/>
      <c r="D539" s="3" t="s">
        <v>837</v>
      </c>
      <c r="E539" s="38" t="s">
        <v>1088</v>
      </c>
      <c r="F539" s="3" t="s">
        <v>1081</v>
      </c>
      <c r="G539" s="3"/>
      <c r="H539" s="1">
        <v>630</v>
      </c>
      <c r="I539" s="1">
        <v>615.38</v>
      </c>
      <c r="J539" s="1">
        <v>664.88</v>
      </c>
      <c r="K539" s="1">
        <v>700.45</v>
      </c>
      <c r="L539" s="173">
        <v>756.67</v>
      </c>
      <c r="M539" s="173">
        <v>806.01</v>
      </c>
      <c r="N539" s="173">
        <v>861.73</v>
      </c>
      <c r="O539" s="173">
        <v>911.01</v>
      </c>
      <c r="P539" s="173">
        <v>952.7</v>
      </c>
      <c r="Q539" s="173">
        <v>940.6</v>
      </c>
      <c r="R539" s="173">
        <v>1000.33</v>
      </c>
      <c r="S539" s="173">
        <v>1012.99</v>
      </c>
      <c r="T539" s="173">
        <v>1052.4000000000001</v>
      </c>
      <c r="U539" s="13">
        <v>1099.32</v>
      </c>
      <c r="V539" s="13">
        <v>1144.6600000000001</v>
      </c>
      <c r="W539" s="13">
        <v>1184.68</v>
      </c>
      <c r="X539" s="13">
        <v>1237.18</v>
      </c>
      <c r="Y539" s="13">
        <v>1253.2</v>
      </c>
      <c r="Z539" s="13">
        <v>1253.2</v>
      </c>
      <c r="AA539" s="13">
        <v>1253.2</v>
      </c>
      <c r="AB539" s="13">
        <v>1278.26</v>
      </c>
      <c r="AC539" s="13">
        <v>1278.26</v>
      </c>
      <c r="AD539" s="13">
        <v>1278.26</v>
      </c>
      <c r="AE539" s="175">
        <v>1329.26</v>
      </c>
      <c r="AF539" s="175">
        <v>1395.59</v>
      </c>
      <c r="AG539" s="175">
        <v>1479.19</v>
      </c>
      <c r="AH539" s="175">
        <v>1523.42</v>
      </c>
      <c r="AI539" s="175">
        <v>1584.21</v>
      </c>
      <c r="AJ539" s="175">
        <v>1663.27</v>
      </c>
    </row>
    <row r="540" spans="1:36" x14ac:dyDescent="0.2">
      <c r="A540" s="38" t="s">
        <v>1648</v>
      </c>
      <c r="B540" s="11" t="s">
        <v>838</v>
      </c>
      <c r="C540" s="11"/>
      <c r="D540" s="3" t="s">
        <v>839</v>
      </c>
      <c r="E540" s="38" t="s">
        <v>1088</v>
      </c>
      <c r="F540" s="3" t="s">
        <v>1076</v>
      </c>
      <c r="G540" s="3"/>
      <c r="H540" s="1">
        <v>90</v>
      </c>
      <c r="I540" s="1">
        <v>70.88</v>
      </c>
      <c r="J540" s="1">
        <v>72</v>
      </c>
      <c r="K540" s="6">
        <v>71.75</v>
      </c>
      <c r="L540" s="173">
        <v>95.88</v>
      </c>
      <c r="M540" s="173">
        <v>104.94</v>
      </c>
      <c r="N540" s="173">
        <v>130.21</v>
      </c>
      <c r="O540" s="173">
        <v>137.33000000000001</v>
      </c>
      <c r="P540" s="173">
        <v>145.97</v>
      </c>
      <c r="Q540" s="173">
        <v>152.28</v>
      </c>
      <c r="R540" s="173">
        <v>160.55000000000001</v>
      </c>
      <c r="S540" s="173">
        <v>166.77</v>
      </c>
      <c r="T540" s="173">
        <v>174.11</v>
      </c>
      <c r="U540" s="13">
        <v>182.52</v>
      </c>
      <c r="V540" s="13">
        <v>190.62</v>
      </c>
      <c r="W540" s="13">
        <v>190.62</v>
      </c>
      <c r="X540" s="13">
        <v>199.8</v>
      </c>
      <c r="Y540" s="13">
        <v>204.75</v>
      </c>
      <c r="Z540" s="13">
        <v>204.75</v>
      </c>
      <c r="AA540" s="13">
        <v>204.75</v>
      </c>
      <c r="AB540" s="13">
        <v>208.71</v>
      </c>
      <c r="AC540" s="13">
        <v>212.76</v>
      </c>
      <c r="AD540" s="13">
        <v>216.81</v>
      </c>
      <c r="AE540" s="175">
        <v>221.76</v>
      </c>
      <c r="AF540" s="175">
        <v>226.71</v>
      </c>
      <c r="AG540" s="175">
        <v>233.46</v>
      </c>
      <c r="AH540" s="175">
        <v>240.46</v>
      </c>
      <c r="AI540" s="175">
        <v>245.46</v>
      </c>
      <c r="AJ540" s="175">
        <v>250.46</v>
      </c>
    </row>
    <row r="541" spans="1:36" x14ac:dyDescent="0.2">
      <c r="A541" s="38" t="s">
        <v>886</v>
      </c>
      <c r="B541" s="16" t="s">
        <v>1020</v>
      </c>
      <c r="C541" s="16"/>
      <c r="D541" s="17" t="s">
        <v>1021</v>
      </c>
      <c r="E541" s="38" t="s">
        <v>1089</v>
      </c>
      <c r="F541" s="3" t="s">
        <v>1076</v>
      </c>
      <c r="G541" s="3"/>
      <c r="H541" s="1">
        <v>101.25</v>
      </c>
      <c r="I541" s="1">
        <v>94.5</v>
      </c>
      <c r="J541" s="1">
        <v>94.5</v>
      </c>
      <c r="K541" s="1">
        <v>107</v>
      </c>
      <c r="L541" s="173">
        <v>117</v>
      </c>
      <c r="M541" s="173" t="s">
        <v>886</v>
      </c>
      <c r="N541" s="173" t="s">
        <v>886</v>
      </c>
      <c r="O541" s="173" t="s">
        <v>886</v>
      </c>
      <c r="P541" s="173" t="s">
        <v>886</v>
      </c>
      <c r="Q541" s="173" t="s">
        <v>886</v>
      </c>
      <c r="R541" s="173" t="s">
        <v>886</v>
      </c>
      <c r="S541" s="173" t="s">
        <v>886</v>
      </c>
      <c r="T541" s="173" t="s">
        <v>886</v>
      </c>
      <c r="U541" s="13" t="s">
        <v>886</v>
      </c>
      <c r="V541" s="13" t="s">
        <v>886</v>
      </c>
      <c r="W541" s="13" t="s">
        <v>886</v>
      </c>
      <c r="X541" s="13" t="s">
        <v>886</v>
      </c>
      <c r="Y541" s="13" t="s">
        <v>886</v>
      </c>
      <c r="Z541" s="13" t="s">
        <v>886</v>
      </c>
      <c r="AA541" s="13" t="s">
        <v>886</v>
      </c>
      <c r="AB541" s="13" t="s">
        <v>886</v>
      </c>
      <c r="AC541" s="13" t="s">
        <v>886</v>
      </c>
      <c r="AD541" s="13" t="s">
        <v>886</v>
      </c>
      <c r="AE541" s="13" t="s">
        <v>886</v>
      </c>
      <c r="AF541" s="175" t="s">
        <v>886</v>
      </c>
      <c r="AG541" s="175" t="s">
        <v>886</v>
      </c>
      <c r="AH541" s="175" t="s">
        <v>886</v>
      </c>
      <c r="AI541" s="175" t="s">
        <v>886</v>
      </c>
      <c r="AJ541" s="175" t="s">
        <v>886</v>
      </c>
    </row>
    <row r="542" spans="1:36" x14ac:dyDescent="0.2">
      <c r="A542" s="38" t="s">
        <v>1649</v>
      </c>
      <c r="B542" s="11" t="s">
        <v>840</v>
      </c>
      <c r="C542" s="11"/>
      <c r="D542" s="3" t="s">
        <v>841</v>
      </c>
      <c r="E542" s="38" t="s">
        <v>1088</v>
      </c>
      <c r="F542" s="3" t="s">
        <v>1082</v>
      </c>
      <c r="G542" s="3"/>
      <c r="H542" s="173" t="s">
        <v>886</v>
      </c>
      <c r="I542" s="173" t="s">
        <v>886</v>
      </c>
      <c r="J542" s="173" t="s">
        <v>886</v>
      </c>
      <c r="K542" s="173" t="s">
        <v>886</v>
      </c>
      <c r="L542" s="173" t="s">
        <v>886</v>
      </c>
      <c r="M542" s="173">
        <v>771.25</v>
      </c>
      <c r="N542" s="173">
        <v>768.62</v>
      </c>
      <c r="O542" s="173">
        <v>828.19</v>
      </c>
      <c r="P542" s="173">
        <v>883.56</v>
      </c>
      <c r="Q542" s="173">
        <v>943.7</v>
      </c>
      <c r="R542" s="173">
        <v>1032.27</v>
      </c>
      <c r="S542" s="173">
        <v>1030.8699999999999</v>
      </c>
      <c r="T542" s="173">
        <v>1052.1600000000001</v>
      </c>
      <c r="U542" s="13">
        <v>1083.29</v>
      </c>
      <c r="V542" s="13">
        <v>1118.45</v>
      </c>
      <c r="W542" s="13">
        <v>1173.1400000000001</v>
      </c>
      <c r="X542" s="13">
        <v>1228.17</v>
      </c>
      <c r="Y542" s="13">
        <v>1251.56</v>
      </c>
      <c r="Z542" s="13">
        <v>1251.5899999999999</v>
      </c>
      <c r="AA542" s="13">
        <v>1251.95</v>
      </c>
      <c r="AB542" s="13">
        <v>1275.94</v>
      </c>
      <c r="AC542" s="13">
        <v>1300.5899999999999</v>
      </c>
      <c r="AD542" s="13">
        <v>1300.8399999999999</v>
      </c>
      <c r="AE542" s="175">
        <v>1351.88</v>
      </c>
      <c r="AF542" s="175">
        <v>1417.58</v>
      </c>
      <c r="AG542" s="175">
        <v>1494.39</v>
      </c>
      <c r="AH542" s="175">
        <v>1546.33</v>
      </c>
      <c r="AI542" s="175">
        <v>1609.03</v>
      </c>
      <c r="AJ542" s="175">
        <v>1688.59</v>
      </c>
    </row>
    <row r="543" spans="1:36" x14ac:dyDescent="0.2">
      <c r="A543" s="38" t="s">
        <v>1650</v>
      </c>
      <c r="B543" s="11" t="s">
        <v>842</v>
      </c>
      <c r="C543" s="11"/>
      <c r="D543" s="3" t="s">
        <v>843</v>
      </c>
      <c r="E543" s="38" t="s">
        <v>1088</v>
      </c>
      <c r="F543" s="3" t="s">
        <v>1081</v>
      </c>
      <c r="G543" s="3"/>
      <c r="H543" s="1">
        <v>495</v>
      </c>
      <c r="I543" s="1">
        <v>489.38</v>
      </c>
      <c r="J543" s="1">
        <v>563.63</v>
      </c>
      <c r="K543" s="1">
        <v>656.63</v>
      </c>
      <c r="L543" s="173">
        <v>789.64</v>
      </c>
      <c r="M543" s="173">
        <v>839.07</v>
      </c>
      <c r="N543" s="173">
        <v>875.35</v>
      </c>
      <c r="O543" s="173">
        <v>913.77</v>
      </c>
      <c r="P543" s="173">
        <v>954.92</v>
      </c>
      <c r="Q543" s="173">
        <v>994.31</v>
      </c>
      <c r="R543" s="173">
        <v>1024.19</v>
      </c>
      <c r="S543" s="173">
        <v>1054.2</v>
      </c>
      <c r="T543" s="173">
        <v>1101.6300000000001</v>
      </c>
      <c r="U543" s="13">
        <v>1155.55</v>
      </c>
      <c r="V543" s="13">
        <v>1212.3</v>
      </c>
      <c r="W543" s="13">
        <v>1271.8699999999999</v>
      </c>
      <c r="X543" s="13">
        <v>1316.72</v>
      </c>
      <c r="Y543" s="13">
        <v>1316.72</v>
      </c>
      <c r="Z543" s="13">
        <v>1316.72</v>
      </c>
      <c r="AA543" s="13">
        <v>1316.72</v>
      </c>
      <c r="AB543" s="13">
        <v>1316.72</v>
      </c>
      <c r="AC543" s="13">
        <v>1342.92</v>
      </c>
      <c r="AD543" s="13">
        <v>1369.64</v>
      </c>
      <c r="AE543" s="175">
        <v>1424.29</v>
      </c>
      <c r="AF543" s="175">
        <v>1481.12</v>
      </c>
      <c r="AG543" s="175">
        <v>1540.21</v>
      </c>
      <c r="AH543" s="175">
        <v>1617.06</v>
      </c>
      <c r="AI543" s="175">
        <v>1681.58</v>
      </c>
      <c r="AJ543" s="175">
        <v>1765.49</v>
      </c>
    </row>
    <row r="544" spans="1:36" x14ac:dyDescent="0.2">
      <c r="A544" s="38" t="s">
        <v>886</v>
      </c>
      <c r="B544" s="5" t="s">
        <v>941</v>
      </c>
      <c r="C544" s="5"/>
      <c r="D544" s="3" t="s">
        <v>885</v>
      </c>
      <c r="E544" s="38" t="s">
        <v>1089</v>
      </c>
      <c r="F544" s="3" t="s">
        <v>1076</v>
      </c>
      <c r="G544" s="3"/>
      <c r="H544" s="1">
        <v>88.88</v>
      </c>
      <c r="I544" s="1">
        <v>86.63</v>
      </c>
      <c r="J544" s="1">
        <v>88.88</v>
      </c>
      <c r="K544" s="1" t="s">
        <v>886</v>
      </c>
      <c r="L544" s="173" t="s">
        <v>886</v>
      </c>
      <c r="M544" s="173" t="s">
        <v>886</v>
      </c>
      <c r="N544" s="173" t="s">
        <v>886</v>
      </c>
      <c r="O544" s="173" t="s">
        <v>886</v>
      </c>
      <c r="P544" s="173" t="s">
        <v>886</v>
      </c>
      <c r="Q544" s="173" t="s">
        <v>886</v>
      </c>
      <c r="R544" s="173" t="s">
        <v>886</v>
      </c>
      <c r="S544" s="173" t="s">
        <v>886</v>
      </c>
      <c r="T544" s="173" t="s">
        <v>886</v>
      </c>
      <c r="U544" s="13" t="s">
        <v>886</v>
      </c>
      <c r="V544" s="13" t="s">
        <v>886</v>
      </c>
      <c r="W544" s="13" t="s">
        <v>886</v>
      </c>
      <c r="X544" s="13" t="s">
        <v>886</v>
      </c>
      <c r="Y544" s="13" t="s">
        <v>886</v>
      </c>
      <c r="Z544" s="13" t="s">
        <v>886</v>
      </c>
      <c r="AA544" s="13" t="s">
        <v>886</v>
      </c>
      <c r="AB544" s="13" t="s">
        <v>886</v>
      </c>
      <c r="AC544" s="13" t="s">
        <v>886</v>
      </c>
      <c r="AD544" s="13" t="s">
        <v>886</v>
      </c>
      <c r="AE544" s="13" t="s">
        <v>886</v>
      </c>
      <c r="AF544" s="175" t="s">
        <v>886</v>
      </c>
      <c r="AG544" s="175" t="s">
        <v>886</v>
      </c>
      <c r="AH544" s="175" t="s">
        <v>886</v>
      </c>
      <c r="AI544" s="175" t="s">
        <v>886</v>
      </c>
      <c r="AJ544" s="175" t="s">
        <v>886</v>
      </c>
    </row>
    <row r="545" spans="1:36" x14ac:dyDescent="0.2">
      <c r="A545" s="38" t="s">
        <v>1651</v>
      </c>
      <c r="B545" s="11" t="s">
        <v>844</v>
      </c>
      <c r="C545" s="11"/>
      <c r="D545" s="3" t="s">
        <v>845</v>
      </c>
      <c r="E545" s="38" t="s">
        <v>1088</v>
      </c>
      <c r="F545" s="3" t="s">
        <v>1076</v>
      </c>
      <c r="G545" s="3"/>
      <c r="H545" s="1">
        <v>120.38</v>
      </c>
      <c r="I545" s="1">
        <v>100.13</v>
      </c>
      <c r="J545" s="1">
        <v>92.25</v>
      </c>
      <c r="K545" s="6">
        <v>91.01</v>
      </c>
      <c r="L545" s="173">
        <v>92.73</v>
      </c>
      <c r="M545" s="173">
        <v>98.29</v>
      </c>
      <c r="N545" s="173">
        <v>104.95</v>
      </c>
      <c r="O545" s="173">
        <v>109.41</v>
      </c>
      <c r="P545" s="173">
        <v>115.64</v>
      </c>
      <c r="Q545" s="173">
        <v>121.47</v>
      </c>
      <c r="R545" s="173">
        <v>132.99</v>
      </c>
      <c r="S545" s="173">
        <v>136.28</v>
      </c>
      <c r="T545" s="173">
        <v>137.52000000000001</v>
      </c>
      <c r="U545" s="13">
        <v>143.47</v>
      </c>
      <c r="V545" s="13">
        <v>147.34</v>
      </c>
      <c r="W545" s="13">
        <v>153.69</v>
      </c>
      <c r="X545" s="13">
        <v>161.09</v>
      </c>
      <c r="Y545" s="13">
        <v>165.17</v>
      </c>
      <c r="Z545" s="13">
        <v>165.21</v>
      </c>
      <c r="AA545" s="13">
        <v>165.58</v>
      </c>
      <c r="AB545" s="13">
        <v>165.96</v>
      </c>
      <c r="AC545" s="13">
        <v>169.38</v>
      </c>
      <c r="AD545" s="13">
        <v>169.37</v>
      </c>
      <c r="AE545" s="175">
        <v>174.49</v>
      </c>
      <c r="AF545" s="175">
        <v>179.6</v>
      </c>
      <c r="AG545" s="175">
        <v>184.91</v>
      </c>
      <c r="AH545" s="175">
        <v>190.52</v>
      </c>
      <c r="AI545" s="175">
        <v>195.52</v>
      </c>
      <c r="AJ545" s="175">
        <v>200.52</v>
      </c>
    </row>
    <row r="546" spans="1:36" x14ac:dyDescent="0.2">
      <c r="A546" s="199" t="s">
        <v>1730</v>
      </c>
      <c r="B546" s="11" t="s">
        <v>846</v>
      </c>
      <c r="C546" s="11"/>
      <c r="D546" s="3" t="s">
        <v>847</v>
      </c>
      <c r="E546" s="38" t="s">
        <v>1088</v>
      </c>
      <c r="F546" s="3" t="s">
        <v>1077</v>
      </c>
      <c r="G546" s="3"/>
      <c r="H546" s="1" t="s">
        <v>886</v>
      </c>
      <c r="I546" s="1" t="s">
        <v>886</v>
      </c>
      <c r="J546" s="1" t="s">
        <v>886</v>
      </c>
      <c r="K546" s="1" t="s">
        <v>886</v>
      </c>
      <c r="L546" s="173" t="s">
        <v>886</v>
      </c>
      <c r="M546" s="173">
        <v>510.75</v>
      </c>
      <c r="N546" s="173">
        <v>561.47</v>
      </c>
      <c r="O546" s="173">
        <v>611.66999999999996</v>
      </c>
      <c r="P546" s="173">
        <v>672.62</v>
      </c>
      <c r="Q546" s="173">
        <v>727.94</v>
      </c>
      <c r="R546" s="173">
        <v>822.35</v>
      </c>
      <c r="S546" s="173">
        <v>824.52</v>
      </c>
      <c r="T546" s="173">
        <v>857.03</v>
      </c>
      <c r="U546" s="13">
        <v>899.37</v>
      </c>
      <c r="V546" s="13">
        <v>943.8</v>
      </c>
      <c r="W546" s="13">
        <v>984.77</v>
      </c>
      <c r="X546" s="13">
        <v>1013.72</v>
      </c>
      <c r="Y546" s="13">
        <v>1039.06</v>
      </c>
      <c r="Z546" s="13">
        <v>1039.06</v>
      </c>
      <c r="AA546" s="13">
        <v>1039.06</v>
      </c>
      <c r="AB546" s="13">
        <v>1039.06</v>
      </c>
      <c r="AC546" s="13">
        <v>1059.22</v>
      </c>
      <c r="AD546" s="13">
        <v>1079.77</v>
      </c>
      <c r="AE546" s="175">
        <v>1122.31</v>
      </c>
      <c r="AF546" s="175">
        <v>1155.31</v>
      </c>
      <c r="AG546" s="175">
        <v>1212.3800000000001</v>
      </c>
      <c r="AH546" s="175">
        <v>1260.75</v>
      </c>
      <c r="AI546" s="175">
        <v>1311.05</v>
      </c>
      <c r="AJ546" s="175">
        <v>1343.83</v>
      </c>
    </row>
    <row r="547" spans="1:36" x14ac:dyDescent="0.2">
      <c r="A547" s="38" t="s">
        <v>1652</v>
      </c>
      <c r="B547" s="11" t="s">
        <v>848</v>
      </c>
      <c r="C547" s="11"/>
      <c r="D547" s="3" t="s">
        <v>849</v>
      </c>
      <c r="E547" s="38" t="s">
        <v>1088</v>
      </c>
      <c r="F547" s="3" t="s">
        <v>1076</v>
      </c>
      <c r="G547" s="3"/>
      <c r="H547" s="1">
        <v>122.63</v>
      </c>
      <c r="I547" s="1">
        <v>113.63</v>
      </c>
      <c r="J547" s="1">
        <v>92.25</v>
      </c>
      <c r="K547" s="6">
        <v>98.64</v>
      </c>
      <c r="L547" s="173">
        <v>110.88</v>
      </c>
      <c r="M547" s="173">
        <v>112.32</v>
      </c>
      <c r="N547" s="173">
        <v>117.36</v>
      </c>
      <c r="O547" s="173">
        <v>122.58</v>
      </c>
      <c r="P547" s="173">
        <v>129.6</v>
      </c>
      <c r="Q547" s="173">
        <v>142.47</v>
      </c>
      <c r="R547" s="173">
        <v>154.53</v>
      </c>
      <c r="S547" s="173">
        <v>169.65</v>
      </c>
      <c r="T547" s="173">
        <v>177.66</v>
      </c>
      <c r="U547" s="13">
        <v>186.3</v>
      </c>
      <c r="V547" s="13">
        <v>193.59</v>
      </c>
      <c r="W547" s="13">
        <v>203.04</v>
      </c>
      <c r="X547" s="13">
        <v>210.78</v>
      </c>
      <c r="Y547" s="13">
        <v>216</v>
      </c>
      <c r="Z547" s="13">
        <v>216</v>
      </c>
      <c r="AA547" s="13">
        <v>216</v>
      </c>
      <c r="AB547" s="13">
        <v>216</v>
      </c>
      <c r="AC547" s="13">
        <v>216</v>
      </c>
      <c r="AD547" s="13">
        <v>216</v>
      </c>
      <c r="AE547" s="175">
        <v>220.23</v>
      </c>
      <c r="AF547" s="175">
        <v>224.64</v>
      </c>
      <c r="AG547" s="175">
        <v>231.3</v>
      </c>
      <c r="AH547" s="175">
        <v>237.78</v>
      </c>
      <c r="AI547" s="175">
        <v>242.55</v>
      </c>
      <c r="AJ547" s="175">
        <v>247.41</v>
      </c>
    </row>
    <row r="548" spans="1:36" x14ac:dyDescent="0.2">
      <c r="A548" s="38" t="s">
        <v>1653</v>
      </c>
      <c r="B548" s="11" t="s">
        <v>850</v>
      </c>
      <c r="C548" s="11"/>
      <c r="D548" s="3" t="s">
        <v>851</v>
      </c>
      <c r="E548" s="38" t="s">
        <v>1088</v>
      </c>
      <c r="F548" s="3" t="s">
        <v>1076</v>
      </c>
      <c r="G548" s="3"/>
      <c r="H548" s="1">
        <v>86.63</v>
      </c>
      <c r="I548" s="1">
        <v>92.25</v>
      </c>
      <c r="J548" s="1">
        <v>20.25</v>
      </c>
      <c r="K548" s="6">
        <v>86.39</v>
      </c>
      <c r="L548" s="173">
        <v>90.93</v>
      </c>
      <c r="M548" s="173">
        <v>102.86</v>
      </c>
      <c r="N548" s="173">
        <v>107.83</v>
      </c>
      <c r="O548" s="173">
        <v>111.61</v>
      </c>
      <c r="P548" s="173">
        <v>113.32</v>
      </c>
      <c r="Q548" s="173">
        <v>116.68</v>
      </c>
      <c r="R548" s="173">
        <v>120.79</v>
      </c>
      <c r="S548" s="173">
        <v>123.64</v>
      </c>
      <c r="T548" s="173">
        <v>128.4</v>
      </c>
      <c r="U548" s="13">
        <v>133.38</v>
      </c>
      <c r="V548" s="13">
        <v>138.33000000000001</v>
      </c>
      <c r="W548" s="13">
        <v>142.91</v>
      </c>
      <c r="X548" s="13">
        <v>146.56</v>
      </c>
      <c r="Y548" s="13">
        <v>149.09</v>
      </c>
      <c r="Z548" s="13">
        <v>149.02000000000001</v>
      </c>
      <c r="AA548" s="13">
        <v>149.53</v>
      </c>
      <c r="AB548" s="13">
        <v>149.37</v>
      </c>
      <c r="AC548" s="13">
        <v>151.77000000000001</v>
      </c>
      <c r="AD548" s="13">
        <v>155.15</v>
      </c>
      <c r="AE548" s="175">
        <v>161.29</v>
      </c>
      <c r="AF548" s="175">
        <v>165.13</v>
      </c>
      <c r="AG548" s="175">
        <v>167.06</v>
      </c>
      <c r="AH548" s="175">
        <v>168.73</v>
      </c>
      <c r="AI548" s="175">
        <v>170.99</v>
      </c>
      <c r="AJ548" s="175">
        <v>172.21</v>
      </c>
    </row>
    <row r="549" spans="1:36" x14ac:dyDescent="0.2">
      <c r="A549" s="38" t="s">
        <v>1750</v>
      </c>
      <c r="B549" s="11" t="s">
        <v>852</v>
      </c>
      <c r="C549" s="11"/>
      <c r="D549" s="3" t="s">
        <v>853</v>
      </c>
      <c r="E549" s="38" t="s">
        <v>1089</v>
      </c>
      <c r="F549" s="3" t="s">
        <v>1076</v>
      </c>
      <c r="G549" s="3"/>
      <c r="H549" s="1">
        <v>163.13</v>
      </c>
      <c r="I549" s="1">
        <v>92.25</v>
      </c>
      <c r="J549" s="1">
        <v>83.25</v>
      </c>
      <c r="K549" s="6">
        <v>92.35</v>
      </c>
      <c r="L549" s="173">
        <v>97.82</v>
      </c>
      <c r="M549" s="173">
        <v>106.37</v>
      </c>
      <c r="N549" s="173">
        <v>111.47</v>
      </c>
      <c r="O549" s="173">
        <v>114.5</v>
      </c>
      <c r="P549" s="173">
        <v>124.84</v>
      </c>
      <c r="Q549" s="173">
        <v>130.75</v>
      </c>
      <c r="R549" s="173">
        <v>136.04</v>
      </c>
      <c r="S549" s="173">
        <v>140.12</v>
      </c>
      <c r="T549" s="173">
        <v>144.51</v>
      </c>
      <c r="U549" s="13">
        <v>149.37</v>
      </c>
      <c r="V549" s="13">
        <v>153.51</v>
      </c>
      <c r="W549" s="13">
        <v>158.47999999999999</v>
      </c>
      <c r="X549" s="13">
        <v>163.32</v>
      </c>
      <c r="Y549" s="13">
        <v>165.89</v>
      </c>
      <c r="Z549" s="13">
        <v>165.88</v>
      </c>
      <c r="AA549" s="13">
        <v>166.16</v>
      </c>
      <c r="AB549" s="13">
        <v>166.75</v>
      </c>
      <c r="AC549" s="13">
        <v>166.61</v>
      </c>
      <c r="AD549" s="13">
        <v>167.02</v>
      </c>
      <c r="AE549" s="175">
        <v>173.56</v>
      </c>
      <c r="AF549" s="175">
        <v>176.51</v>
      </c>
      <c r="AG549" s="175">
        <v>182.14</v>
      </c>
      <c r="AH549" s="175">
        <v>180.91</v>
      </c>
      <c r="AI549" s="175" t="s">
        <v>886</v>
      </c>
      <c r="AJ549" s="175" t="s">
        <v>886</v>
      </c>
    </row>
    <row r="550" spans="1:36" x14ac:dyDescent="0.2">
      <c r="A550" s="38" t="s">
        <v>1654</v>
      </c>
      <c r="B550" s="11" t="s">
        <v>854</v>
      </c>
      <c r="C550" s="11"/>
      <c r="D550" s="3" t="s">
        <v>855</v>
      </c>
      <c r="E550" s="38" t="s">
        <v>1088</v>
      </c>
      <c r="F550" s="3" t="s">
        <v>1076</v>
      </c>
      <c r="G550" s="3"/>
      <c r="H550" s="1">
        <v>72</v>
      </c>
      <c r="I550" s="1">
        <v>77.63</v>
      </c>
      <c r="J550" s="1">
        <v>79.88</v>
      </c>
      <c r="K550" s="6">
        <v>92.03</v>
      </c>
      <c r="L550" s="173">
        <v>97.67</v>
      </c>
      <c r="M550" s="173">
        <v>103.21</v>
      </c>
      <c r="N550" s="173">
        <v>107.08</v>
      </c>
      <c r="O550" s="173">
        <v>112.13</v>
      </c>
      <c r="P550" s="173">
        <v>117.25</v>
      </c>
      <c r="Q550" s="173">
        <v>129.56</v>
      </c>
      <c r="R550" s="173">
        <v>133.71</v>
      </c>
      <c r="S550" s="173">
        <v>146.1</v>
      </c>
      <c r="T550" s="173">
        <v>153.35</v>
      </c>
      <c r="U550" s="13">
        <v>160.19999999999999</v>
      </c>
      <c r="V550" s="13">
        <v>167.62</v>
      </c>
      <c r="W550" s="13">
        <v>174.6</v>
      </c>
      <c r="X550" s="13">
        <v>182.1</v>
      </c>
      <c r="Y550" s="13">
        <v>188.92</v>
      </c>
      <c r="Z550" s="13">
        <v>188.99</v>
      </c>
      <c r="AA550" s="13">
        <v>189.27</v>
      </c>
      <c r="AB550" s="13">
        <v>191.64</v>
      </c>
      <c r="AC550" s="13">
        <v>194</v>
      </c>
      <c r="AD550" s="13">
        <v>194.27</v>
      </c>
      <c r="AE550" s="175">
        <v>200.42</v>
      </c>
      <c r="AF550" s="175">
        <v>206.33</v>
      </c>
      <c r="AG550" s="175">
        <v>211.94</v>
      </c>
      <c r="AH550" s="175">
        <v>218.61</v>
      </c>
      <c r="AI550" s="175">
        <v>225.23</v>
      </c>
      <c r="AJ550" s="175">
        <v>230.94</v>
      </c>
    </row>
    <row r="551" spans="1:36" x14ac:dyDescent="0.2">
      <c r="A551" s="38" t="s">
        <v>1655</v>
      </c>
      <c r="B551" s="11" t="s">
        <v>856</v>
      </c>
      <c r="C551" s="11"/>
      <c r="D551" s="3" t="s">
        <v>857</v>
      </c>
      <c r="E551" s="38" t="s">
        <v>1088</v>
      </c>
      <c r="F551" s="3" t="s">
        <v>1076</v>
      </c>
      <c r="G551" s="3"/>
      <c r="H551" s="1">
        <v>122.63</v>
      </c>
      <c r="I551" s="1">
        <v>86.63</v>
      </c>
      <c r="J551" s="1">
        <v>101.25</v>
      </c>
      <c r="K551" s="6">
        <v>108.45</v>
      </c>
      <c r="L551" s="173">
        <v>120.06</v>
      </c>
      <c r="M551" s="173">
        <v>126.6</v>
      </c>
      <c r="N551" s="173">
        <v>136.24</v>
      </c>
      <c r="O551" s="173">
        <v>145.52000000000001</v>
      </c>
      <c r="P551" s="173">
        <v>152.59</v>
      </c>
      <c r="Q551" s="173">
        <v>161.26</v>
      </c>
      <c r="R551" s="173">
        <v>169.21</v>
      </c>
      <c r="S551" s="173">
        <v>177.33</v>
      </c>
      <c r="T551" s="173">
        <v>184.47</v>
      </c>
      <c r="U551" s="13">
        <v>189.16</v>
      </c>
      <c r="V551" s="13">
        <v>194.69</v>
      </c>
      <c r="W551" s="13">
        <v>200.23</v>
      </c>
      <c r="X551" s="13">
        <v>205.59</v>
      </c>
      <c r="Y551" s="13">
        <v>210.74</v>
      </c>
      <c r="Z551" s="13">
        <v>210.71</v>
      </c>
      <c r="AA551" s="13">
        <v>210.71</v>
      </c>
      <c r="AB551" s="13">
        <v>212.29</v>
      </c>
      <c r="AC551" s="13">
        <v>216.41</v>
      </c>
      <c r="AD551" s="13">
        <v>220.59</v>
      </c>
      <c r="AE551" s="175">
        <v>233.33</v>
      </c>
      <c r="AF551" s="175">
        <v>234.92</v>
      </c>
      <c r="AG551" s="175">
        <v>241.05</v>
      </c>
      <c r="AH551" s="175">
        <v>249.99</v>
      </c>
      <c r="AI551" s="175">
        <v>258.14999999999998</v>
      </c>
      <c r="AJ551" s="175">
        <v>267.5</v>
      </c>
    </row>
    <row r="552" spans="1:36" x14ac:dyDescent="0.2">
      <c r="A552" s="38" t="s">
        <v>886</v>
      </c>
      <c r="B552" s="16" t="s">
        <v>1047</v>
      </c>
      <c r="C552" s="16"/>
      <c r="D552" s="17" t="s">
        <v>1048</v>
      </c>
      <c r="E552" s="38" t="s">
        <v>1089</v>
      </c>
      <c r="F552" s="3" t="s">
        <v>1076</v>
      </c>
      <c r="G552" s="3"/>
      <c r="H552" s="1">
        <v>81</v>
      </c>
      <c r="I552" s="1">
        <v>83.25</v>
      </c>
      <c r="J552" s="1">
        <v>101.25</v>
      </c>
      <c r="K552" s="6" t="s">
        <v>886</v>
      </c>
      <c r="L552" s="173" t="s">
        <v>886</v>
      </c>
      <c r="M552" s="173" t="s">
        <v>886</v>
      </c>
      <c r="N552" s="173" t="s">
        <v>886</v>
      </c>
      <c r="O552" s="173" t="s">
        <v>886</v>
      </c>
      <c r="P552" s="173" t="s">
        <v>886</v>
      </c>
      <c r="Q552" s="173" t="s">
        <v>886</v>
      </c>
      <c r="R552" s="173" t="s">
        <v>886</v>
      </c>
      <c r="S552" s="173" t="s">
        <v>886</v>
      </c>
      <c r="T552" s="173" t="s">
        <v>886</v>
      </c>
      <c r="U552" s="13" t="s">
        <v>886</v>
      </c>
      <c r="V552" s="13" t="s">
        <v>886</v>
      </c>
      <c r="W552" s="13" t="s">
        <v>886</v>
      </c>
      <c r="X552" s="13" t="s">
        <v>886</v>
      </c>
      <c r="Y552" s="13" t="s">
        <v>886</v>
      </c>
      <c r="Z552" s="13" t="s">
        <v>886</v>
      </c>
      <c r="AA552" s="13" t="s">
        <v>886</v>
      </c>
      <c r="AB552" s="13" t="s">
        <v>886</v>
      </c>
      <c r="AC552" s="13" t="s">
        <v>886</v>
      </c>
      <c r="AD552" s="13" t="s">
        <v>886</v>
      </c>
      <c r="AE552" s="13" t="s">
        <v>886</v>
      </c>
      <c r="AF552" s="175" t="s">
        <v>886</v>
      </c>
      <c r="AG552" s="175" t="s">
        <v>886</v>
      </c>
      <c r="AH552" s="175" t="s">
        <v>886</v>
      </c>
      <c r="AI552" s="175" t="s">
        <v>886</v>
      </c>
      <c r="AJ552" s="175" t="s">
        <v>886</v>
      </c>
    </row>
    <row r="553" spans="1:36" x14ac:dyDescent="0.2">
      <c r="A553" s="38" t="s">
        <v>1656</v>
      </c>
      <c r="B553" s="11" t="s">
        <v>858</v>
      </c>
      <c r="C553" s="11"/>
      <c r="D553" s="3" t="s">
        <v>859</v>
      </c>
      <c r="E553" s="38" t="s">
        <v>1088</v>
      </c>
      <c r="F553" s="3" t="s">
        <v>1082</v>
      </c>
      <c r="G553" s="3"/>
      <c r="H553" s="173" t="s">
        <v>886</v>
      </c>
      <c r="I553" s="173" t="s">
        <v>886</v>
      </c>
      <c r="J553" s="173" t="s">
        <v>886</v>
      </c>
      <c r="K553" s="1">
        <v>535.91</v>
      </c>
      <c r="L553" s="173">
        <v>555.32000000000005</v>
      </c>
      <c r="M553" s="173">
        <v>623.9</v>
      </c>
      <c r="N553" s="173">
        <v>642.34</v>
      </c>
      <c r="O553" s="173">
        <v>690.75</v>
      </c>
      <c r="P553" s="173">
        <v>734.03</v>
      </c>
      <c r="Q553" s="173">
        <v>785.12</v>
      </c>
      <c r="R553" s="173">
        <v>832.32</v>
      </c>
      <c r="S553" s="173">
        <v>856.44</v>
      </c>
      <c r="T553" s="173">
        <v>898.53</v>
      </c>
      <c r="U553" s="13">
        <v>948.14</v>
      </c>
      <c r="V553" s="13">
        <v>990.18</v>
      </c>
      <c r="W553" s="13">
        <v>1037.24</v>
      </c>
      <c r="X553" s="13">
        <v>1071.07</v>
      </c>
      <c r="Y553" s="13">
        <v>1099.6099999999999</v>
      </c>
      <c r="Z553" s="13">
        <v>1099.83</v>
      </c>
      <c r="AA553" s="13">
        <v>1131.6099999999999</v>
      </c>
      <c r="AB553" s="13">
        <v>1153.33</v>
      </c>
      <c r="AC553" s="13">
        <v>1175.29</v>
      </c>
      <c r="AD553" s="13">
        <v>1175.53</v>
      </c>
      <c r="AE553" s="175">
        <v>1210.9100000000001</v>
      </c>
      <c r="AF553" s="175">
        <v>1255.6500000000001</v>
      </c>
      <c r="AG553" s="175">
        <v>1299.26</v>
      </c>
      <c r="AH553" s="175">
        <v>1341.36</v>
      </c>
      <c r="AI553" s="175">
        <v>1395.11</v>
      </c>
      <c r="AJ553" s="175">
        <v>1464.31</v>
      </c>
    </row>
    <row r="554" spans="1:36" x14ac:dyDescent="0.2">
      <c r="B554" s="11"/>
      <c r="C554" s="11"/>
      <c r="D554" s="24" t="s">
        <v>1141</v>
      </c>
      <c r="E554" s="38"/>
      <c r="F554" s="3"/>
      <c r="G554" s="3"/>
      <c r="H554" s="1" t="s">
        <v>886</v>
      </c>
      <c r="I554" s="1" t="s">
        <v>886</v>
      </c>
      <c r="J554" s="1" t="s">
        <v>886</v>
      </c>
      <c r="K554" s="1" t="s">
        <v>886</v>
      </c>
      <c r="L554" s="1" t="s">
        <v>886</v>
      </c>
      <c r="M554" s="1" t="s">
        <v>886</v>
      </c>
      <c r="N554" s="1" t="s">
        <v>886</v>
      </c>
      <c r="O554" s="1" t="s">
        <v>886</v>
      </c>
      <c r="P554" s="1" t="s">
        <v>886</v>
      </c>
      <c r="Q554" s="1" t="s">
        <v>886</v>
      </c>
      <c r="R554" s="1" t="s">
        <v>886</v>
      </c>
      <c r="S554" s="1" t="s">
        <v>886</v>
      </c>
      <c r="T554" s="1" t="s">
        <v>886</v>
      </c>
      <c r="U554" s="1" t="s">
        <v>886</v>
      </c>
      <c r="V554" s="1" t="s">
        <v>886</v>
      </c>
      <c r="W554" s="1" t="s">
        <v>886</v>
      </c>
      <c r="X554" s="1" t="s">
        <v>886</v>
      </c>
      <c r="Y554" s="1" t="s">
        <v>886</v>
      </c>
      <c r="Z554" s="13" t="s">
        <v>886</v>
      </c>
      <c r="AA554" s="13" t="s">
        <v>886</v>
      </c>
      <c r="AB554" s="13" t="s">
        <v>886</v>
      </c>
      <c r="AC554" s="13" t="s">
        <v>886</v>
      </c>
      <c r="AD554" s="13" t="s">
        <v>886</v>
      </c>
      <c r="AE554" s="13" t="s">
        <v>886</v>
      </c>
      <c r="AF554" s="175" t="s">
        <v>886</v>
      </c>
      <c r="AG554" s="175" t="s">
        <v>886</v>
      </c>
      <c r="AH554" s="173" t="s">
        <v>886</v>
      </c>
      <c r="AI554" s="7" t="s">
        <v>886</v>
      </c>
      <c r="AJ554" s="7" t="s">
        <v>886</v>
      </c>
    </row>
    <row r="555" spans="1:36" x14ac:dyDescent="0.2">
      <c r="B555" s="11"/>
      <c r="C555" s="11"/>
      <c r="D555" s="3"/>
      <c r="E555" s="3"/>
      <c r="F555" s="3"/>
      <c r="G555" s="3"/>
      <c r="H555" s="1"/>
      <c r="I555" s="1"/>
      <c r="J555" s="1"/>
      <c r="K555" s="99"/>
      <c r="L555" s="99"/>
      <c r="M555" s="99"/>
      <c r="N555" s="99"/>
      <c r="O555" s="99"/>
    </row>
    <row r="556" spans="1:36" x14ac:dyDescent="0.2">
      <c r="B556" s="11"/>
      <c r="C556" s="11"/>
      <c r="D556" s="123"/>
      <c r="E556" s="3"/>
      <c r="F556" s="3"/>
      <c r="G556" s="3"/>
      <c r="H556" s="1"/>
      <c r="I556" s="1"/>
      <c r="J556" s="1"/>
      <c r="K556" s="99"/>
      <c r="L556" s="99"/>
      <c r="M556" s="99"/>
      <c r="N556" s="99"/>
      <c r="O556" s="99"/>
    </row>
    <row r="557" spans="1:36" x14ac:dyDescent="0.2">
      <c r="B557" s="123" t="s">
        <v>1781</v>
      </c>
      <c r="C557" s="35"/>
      <c r="E557" s="3"/>
      <c r="F557" s="3"/>
      <c r="G557" s="3"/>
      <c r="H557" s="1"/>
      <c r="I557" s="1"/>
      <c r="J557" s="1"/>
      <c r="K557" s="99"/>
      <c r="L557" s="99"/>
      <c r="M557" s="99"/>
      <c r="N557" s="99"/>
      <c r="O557" s="99"/>
    </row>
    <row r="558" spans="1:36" x14ac:dyDescent="0.2">
      <c r="B558" s="123" t="s">
        <v>1764</v>
      </c>
      <c r="C558" s="35"/>
      <c r="E558" s="3"/>
      <c r="F558" s="3"/>
      <c r="G558" s="3"/>
      <c r="H558" s="1"/>
      <c r="I558" s="1"/>
      <c r="J558" s="1"/>
      <c r="K558" s="99"/>
      <c r="L558" s="99"/>
      <c r="M558" s="99"/>
      <c r="N558" s="99"/>
      <c r="O558" s="99"/>
    </row>
    <row r="559" spans="1:36" x14ac:dyDescent="0.2">
      <c r="B559" s="126" t="s">
        <v>1780</v>
      </c>
      <c r="C559" s="11"/>
      <c r="D559" s="36"/>
      <c r="E559" s="3"/>
      <c r="F559" s="3"/>
      <c r="G559" s="3"/>
      <c r="H559" s="1"/>
      <c r="I559" s="1"/>
      <c r="J559" s="1"/>
      <c r="K559" s="173"/>
    </row>
    <row r="560" spans="1:36" x14ac:dyDescent="0.2">
      <c r="B560" s="260" t="s">
        <v>1777</v>
      </c>
    </row>
    <row r="561" spans="2:2" x14ac:dyDescent="0.2">
      <c r="B561" s="260" t="s">
        <v>1789</v>
      </c>
    </row>
    <row r="562" spans="2:2" x14ac:dyDescent="0.2">
      <c r="B562" s="201" t="s">
        <v>1790</v>
      </c>
    </row>
  </sheetData>
  <phoneticPr fontId="0" type="noConversion"/>
  <pageMargins left="0.74803149606299213" right="0.74803149606299213" top="0.98425196850393704" bottom="0.98425196850393704" header="0.51181102362204722" footer="0.51181102362204722"/>
  <pageSetup paperSize="9" scale="40"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HF1340"/>
  <sheetViews>
    <sheetView zoomScaleNormal="100" workbookViewId="0">
      <pane xSplit="4" ySplit="3" topLeftCell="E4" activePane="bottomRight" state="frozen"/>
      <selection activeCell="B5" sqref="B5:F6"/>
      <selection pane="topRight" activeCell="B5" sqref="B5:F6"/>
      <selection pane="bottomLeft" activeCell="B5" sqref="B5:F6"/>
      <selection pane="bottomRight"/>
    </sheetView>
  </sheetViews>
  <sheetFormatPr defaultColWidth="9.140625" defaultRowHeight="12.75" x14ac:dyDescent="0.2"/>
  <cols>
    <col min="1" max="1" width="10.42578125" style="38" customWidth="1"/>
    <col min="2" max="2" width="8.42578125" style="12" customWidth="1"/>
    <col min="3" max="3" width="4.42578125" style="12" customWidth="1"/>
    <col min="4" max="4" width="51.7109375" style="174" customWidth="1"/>
    <col min="5" max="5" width="8.42578125" style="173" bestFit="1" customWidth="1"/>
    <col min="6" max="6" width="8.5703125" style="174" bestFit="1" customWidth="1"/>
    <col min="7" max="7" width="5.140625" style="174" bestFit="1" customWidth="1"/>
    <col min="8" max="8" width="7.85546875" style="173" bestFit="1" customWidth="1"/>
    <col min="9" max="13" width="7.85546875" style="173" customWidth="1"/>
    <col min="14" max="14" width="9.85546875" style="173" customWidth="1"/>
    <col min="15" max="24" width="7.85546875" style="173" customWidth="1"/>
    <col min="25" max="29" width="9.140625" style="173" customWidth="1"/>
    <col min="30" max="32" width="10.28515625" style="173" customWidth="1"/>
    <col min="33" max="33" width="10.140625" style="173" customWidth="1"/>
    <col min="34" max="34" width="9.140625" style="173" customWidth="1"/>
    <col min="35" max="35" width="9.140625" style="249"/>
    <col min="36" max="16384" width="9.140625" style="173"/>
  </cols>
  <sheetData>
    <row r="1" spans="1:214" s="177" customFormat="1" ht="20.25" x14ac:dyDescent="0.3">
      <c r="A1" s="39" t="s">
        <v>1074</v>
      </c>
      <c r="D1" s="40"/>
      <c r="F1" s="40"/>
      <c r="G1" s="174"/>
      <c r="AI1" s="248"/>
    </row>
    <row r="2" spans="1:214" s="38" customFormat="1" ht="13.5" customHeight="1" x14ac:dyDescent="0.2">
      <c r="B2" s="202"/>
      <c r="C2" s="202"/>
      <c r="D2" s="201">
        <v>1</v>
      </c>
      <c r="E2" s="201">
        <v>2</v>
      </c>
      <c r="F2" s="201">
        <v>3</v>
      </c>
      <c r="G2" s="201">
        <v>4</v>
      </c>
      <c r="H2" s="201">
        <v>5</v>
      </c>
      <c r="I2" s="201">
        <v>6</v>
      </c>
      <c r="J2" s="201">
        <v>7</v>
      </c>
      <c r="K2" s="201">
        <v>8</v>
      </c>
      <c r="L2" s="201">
        <v>9</v>
      </c>
      <c r="M2" s="201">
        <v>10</v>
      </c>
      <c r="N2" s="201">
        <v>11</v>
      </c>
      <c r="O2" s="201">
        <v>12</v>
      </c>
      <c r="P2" s="201">
        <v>13</v>
      </c>
      <c r="Q2" s="201">
        <v>14</v>
      </c>
      <c r="R2" s="201">
        <v>15</v>
      </c>
      <c r="S2" s="201">
        <v>16</v>
      </c>
      <c r="T2" s="201">
        <v>17</v>
      </c>
      <c r="U2" s="201">
        <v>18</v>
      </c>
      <c r="V2" s="201">
        <v>19</v>
      </c>
      <c r="W2" s="201">
        <v>20</v>
      </c>
      <c r="X2" s="201">
        <v>21</v>
      </c>
      <c r="Y2" s="201">
        <v>22</v>
      </c>
      <c r="Z2" s="201">
        <v>23</v>
      </c>
      <c r="AA2" s="201">
        <v>24</v>
      </c>
      <c r="AB2" s="201">
        <v>25</v>
      </c>
      <c r="AC2" s="201">
        <v>26</v>
      </c>
      <c r="AD2" s="201">
        <v>27</v>
      </c>
      <c r="AE2" s="201">
        <v>28</v>
      </c>
      <c r="AF2" s="201">
        <v>29</v>
      </c>
      <c r="AG2" s="201">
        <v>30</v>
      </c>
      <c r="AH2" s="201">
        <v>31</v>
      </c>
      <c r="AI2" s="266">
        <v>32</v>
      </c>
      <c r="AJ2" s="201">
        <v>33</v>
      </c>
    </row>
    <row r="3" spans="1:214" ht="24" customHeight="1" x14ac:dyDescent="0.2">
      <c r="A3" s="200" t="s">
        <v>1277</v>
      </c>
      <c r="B3" s="10" t="s">
        <v>907</v>
      </c>
      <c r="C3" s="10"/>
      <c r="D3" s="2" t="s">
        <v>908</v>
      </c>
      <c r="E3" s="172" t="s">
        <v>1087</v>
      </c>
      <c r="F3" s="2" t="s">
        <v>1073</v>
      </c>
      <c r="G3" s="2"/>
      <c r="H3" s="172" t="s">
        <v>901</v>
      </c>
      <c r="I3" s="172" t="s">
        <v>899</v>
      </c>
      <c r="J3" s="172" t="s">
        <v>896</v>
      </c>
      <c r="K3" s="172" t="s">
        <v>887</v>
      </c>
      <c r="L3" s="172" t="s">
        <v>888</v>
      </c>
      <c r="M3" s="172" t="s">
        <v>889</v>
      </c>
      <c r="N3" s="172" t="s">
        <v>890</v>
      </c>
      <c r="O3" s="172" t="s">
        <v>891</v>
      </c>
      <c r="P3" s="172" t="s">
        <v>893</v>
      </c>
      <c r="Q3" s="172" t="s">
        <v>892</v>
      </c>
      <c r="R3" s="172" t="s">
        <v>894</v>
      </c>
      <c r="S3" s="172" t="s">
        <v>895</v>
      </c>
      <c r="T3" s="172" t="s">
        <v>909</v>
      </c>
      <c r="U3" s="172" t="s">
        <v>987</v>
      </c>
      <c r="V3" s="172" t="s">
        <v>1091</v>
      </c>
      <c r="W3" s="172" t="s">
        <v>1140</v>
      </c>
      <c r="X3" s="172" t="s">
        <v>1143</v>
      </c>
      <c r="Y3" s="172" t="s">
        <v>1166</v>
      </c>
      <c r="Z3" s="172" t="s">
        <v>1167</v>
      </c>
      <c r="AA3" s="172" t="s">
        <v>1168</v>
      </c>
      <c r="AB3" s="172" t="s">
        <v>1170</v>
      </c>
      <c r="AC3" s="172" t="s">
        <v>1172</v>
      </c>
      <c r="AD3" s="172" t="s">
        <v>1214</v>
      </c>
      <c r="AE3" s="172" t="s">
        <v>1224</v>
      </c>
      <c r="AF3" s="172" t="s">
        <v>1228</v>
      </c>
      <c r="AG3" s="172" t="s">
        <v>1231</v>
      </c>
      <c r="AH3" s="172" t="s">
        <v>1256</v>
      </c>
      <c r="AI3" s="172" t="s">
        <v>1657</v>
      </c>
      <c r="AJ3" s="172" t="s">
        <v>1766</v>
      </c>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c r="BS3" s="172"/>
      <c r="BT3" s="172"/>
      <c r="BU3" s="172"/>
      <c r="BV3" s="172"/>
      <c r="BW3" s="172"/>
      <c r="BX3" s="172"/>
      <c r="BY3" s="172"/>
      <c r="BZ3" s="172"/>
      <c r="CA3" s="172"/>
      <c r="CB3" s="172"/>
      <c r="CC3" s="172"/>
      <c r="CD3" s="172"/>
      <c r="CE3" s="172"/>
      <c r="CF3" s="172"/>
      <c r="CG3" s="172"/>
      <c r="CH3" s="172"/>
      <c r="CI3" s="172"/>
      <c r="CJ3" s="172"/>
      <c r="CK3" s="172"/>
      <c r="CL3" s="172"/>
      <c r="CM3" s="172"/>
      <c r="CN3" s="172"/>
      <c r="CO3" s="172"/>
      <c r="CP3" s="172"/>
      <c r="CQ3" s="172"/>
      <c r="CR3" s="172"/>
      <c r="CS3" s="172"/>
      <c r="CT3" s="172"/>
      <c r="CU3" s="172"/>
      <c r="CV3" s="172"/>
      <c r="CW3" s="172"/>
      <c r="CX3" s="172"/>
      <c r="CY3" s="172"/>
      <c r="CZ3" s="172"/>
      <c r="DA3" s="172"/>
      <c r="DB3" s="172"/>
      <c r="DC3" s="172"/>
      <c r="DD3" s="172"/>
      <c r="DE3" s="172"/>
      <c r="DF3" s="172"/>
      <c r="DG3" s="172"/>
      <c r="DH3" s="172"/>
      <c r="DI3" s="172"/>
      <c r="DJ3" s="172"/>
      <c r="DK3" s="172"/>
      <c r="DL3" s="172"/>
      <c r="DM3" s="172"/>
      <c r="DN3" s="172"/>
      <c r="DO3" s="172"/>
      <c r="DP3" s="172"/>
      <c r="DQ3" s="172"/>
      <c r="DR3" s="172"/>
      <c r="DS3" s="172"/>
      <c r="DT3" s="172"/>
      <c r="DU3" s="172"/>
      <c r="DV3" s="172"/>
      <c r="DW3" s="172"/>
      <c r="DX3" s="172"/>
      <c r="DY3" s="172"/>
      <c r="DZ3" s="172"/>
      <c r="EA3" s="172"/>
      <c r="EB3" s="172"/>
      <c r="EC3" s="172"/>
      <c r="ED3" s="172"/>
      <c r="EE3" s="172"/>
      <c r="EF3" s="172"/>
      <c r="EG3" s="172"/>
      <c r="EH3" s="172"/>
      <c r="EI3" s="172"/>
      <c r="EJ3" s="172"/>
      <c r="EK3" s="172"/>
      <c r="EL3" s="172"/>
      <c r="EM3" s="172"/>
      <c r="EN3" s="172"/>
      <c r="EO3" s="172"/>
      <c r="EP3" s="172"/>
      <c r="EQ3" s="172"/>
      <c r="ER3" s="172"/>
      <c r="ES3" s="172"/>
      <c r="ET3" s="172"/>
      <c r="EU3" s="172"/>
      <c r="EV3" s="172"/>
      <c r="EW3" s="172"/>
      <c r="EX3" s="172"/>
      <c r="EY3" s="172"/>
      <c r="EZ3" s="172"/>
      <c r="FA3" s="172"/>
      <c r="FB3" s="172"/>
      <c r="FC3" s="172"/>
      <c r="FD3" s="172"/>
      <c r="FE3" s="172"/>
      <c r="FF3" s="172"/>
      <c r="FG3" s="172"/>
      <c r="FH3" s="172"/>
      <c r="FI3" s="172"/>
      <c r="FJ3" s="172"/>
      <c r="FK3" s="172"/>
      <c r="FL3" s="172"/>
      <c r="FM3" s="172"/>
      <c r="FN3" s="172"/>
      <c r="FO3" s="172"/>
      <c r="FP3" s="172"/>
      <c r="FQ3" s="172"/>
      <c r="FR3" s="172"/>
      <c r="FS3" s="172"/>
      <c r="FT3" s="172"/>
      <c r="FU3" s="172"/>
      <c r="FV3" s="172"/>
      <c r="FW3" s="172"/>
      <c r="FX3" s="172"/>
      <c r="FY3" s="172"/>
      <c r="FZ3" s="172"/>
      <c r="GA3" s="172"/>
      <c r="GB3" s="172"/>
      <c r="GC3" s="172"/>
      <c r="GD3" s="172"/>
      <c r="GE3" s="172"/>
      <c r="GF3" s="172"/>
      <c r="GG3" s="172"/>
      <c r="GH3" s="172"/>
      <c r="GI3" s="172"/>
      <c r="GJ3" s="172"/>
      <c r="GK3" s="172"/>
      <c r="GL3" s="172"/>
      <c r="GM3" s="172"/>
      <c r="GN3" s="172"/>
      <c r="GO3" s="172"/>
      <c r="GP3" s="172"/>
      <c r="GQ3" s="172"/>
      <c r="GR3" s="172"/>
      <c r="GS3" s="172"/>
      <c r="GT3" s="172"/>
      <c r="GU3" s="172"/>
      <c r="GV3" s="172"/>
      <c r="GW3" s="172"/>
      <c r="GX3" s="172"/>
      <c r="GY3" s="172"/>
      <c r="GZ3" s="172"/>
      <c r="HA3" s="172"/>
      <c r="HB3" s="172"/>
      <c r="HC3" s="172"/>
      <c r="HD3" s="172"/>
      <c r="HE3" s="172"/>
    </row>
    <row r="4" spans="1:214" x14ac:dyDescent="0.2">
      <c r="A4" s="38" t="s">
        <v>1278</v>
      </c>
      <c r="B4" s="25" t="s">
        <v>0</v>
      </c>
      <c r="C4" s="25"/>
      <c r="D4" s="3" t="s">
        <v>1</v>
      </c>
      <c r="E4" s="38" t="s">
        <v>1088</v>
      </c>
      <c r="F4" s="3" t="s">
        <v>1076</v>
      </c>
      <c r="G4" s="3"/>
      <c r="H4" s="99" t="s">
        <v>886</v>
      </c>
      <c r="I4" s="99">
        <v>-15.925946894638514</v>
      </c>
      <c r="J4" s="99">
        <v>0</v>
      </c>
      <c r="K4" s="99">
        <v>-3.8383838383838338</v>
      </c>
      <c r="L4" s="99">
        <v>0.32913165266106148</v>
      </c>
      <c r="M4" s="99">
        <v>6.9728484679276761</v>
      </c>
      <c r="N4" s="99">
        <v>4.4891034842750912</v>
      </c>
      <c r="O4" s="99">
        <v>2.1106531784688514</v>
      </c>
      <c r="P4" s="99">
        <v>8.1335616438356055</v>
      </c>
      <c r="Q4" s="99">
        <v>9.8292048410813209</v>
      </c>
      <c r="R4" s="99">
        <v>10.700308959835226</v>
      </c>
      <c r="S4" s="99">
        <v>5.046981114522282</v>
      </c>
      <c r="T4" s="99">
        <v>3.9365894699552797</v>
      </c>
      <c r="U4" s="99">
        <v>4.797205180640745</v>
      </c>
      <c r="V4" s="99">
        <v>5.024798764127155</v>
      </c>
      <c r="W4" s="99">
        <v>4.5560114577688466</v>
      </c>
      <c r="X4" s="99">
        <v>3.8243678501351184</v>
      </c>
      <c r="Y4" s="99">
        <v>2.3177863357581003</v>
      </c>
      <c r="Z4" s="99">
        <v>0.1219767198717534</v>
      </c>
      <c r="AA4" s="99">
        <v>0.13923213477669094</v>
      </c>
      <c r="AB4" s="99">
        <v>1.7066981820709941</v>
      </c>
      <c r="AC4" s="128">
        <v>-0.87149692412851198</v>
      </c>
      <c r="AD4" s="99">
        <v>-0.14480262023789381</v>
      </c>
      <c r="AE4" s="99">
        <v>1.7539619514552962</v>
      </c>
      <c r="AF4" s="128">
        <v>1.8085575650639729</v>
      </c>
      <c r="AG4" s="164">
        <v>3.3662178376216323</v>
      </c>
      <c r="AH4" s="128">
        <v>2.7149029470561636</v>
      </c>
      <c r="AI4" s="128">
        <v>1.9462581617277763</v>
      </c>
      <c r="AJ4" s="128">
        <v>2.1893090282054484</v>
      </c>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2">
      <c r="A5" s="38" t="s">
        <v>1279</v>
      </c>
      <c r="B5" s="11" t="s">
        <v>2</v>
      </c>
      <c r="C5" s="11"/>
      <c r="D5" s="3" t="s">
        <v>3</v>
      </c>
      <c r="E5" s="38" t="s">
        <v>1088</v>
      </c>
      <c r="F5" s="3" t="s">
        <v>1076</v>
      </c>
      <c r="G5" s="3"/>
      <c r="H5" s="99" t="s">
        <v>886</v>
      </c>
      <c r="I5" s="99">
        <v>64.428204621765758</v>
      </c>
      <c r="J5" s="99">
        <v>-1.3453453453453506</v>
      </c>
      <c r="K5" s="99">
        <v>17.849750395714125</v>
      </c>
      <c r="L5" s="99">
        <v>11.044529393532372</v>
      </c>
      <c r="M5" s="99">
        <v>4.7171566803126126</v>
      </c>
      <c r="N5" s="99">
        <v>3.0297645490892933</v>
      </c>
      <c r="O5" s="99">
        <v>2.966540186271132</v>
      </c>
      <c r="P5" s="99">
        <v>4.7822445561138949</v>
      </c>
      <c r="Q5" s="99">
        <v>4.0364479258252715</v>
      </c>
      <c r="R5" s="99">
        <v>5.4240934234788085</v>
      </c>
      <c r="S5" s="99">
        <v>4.8243696254190382</v>
      </c>
      <c r="T5" s="99">
        <v>3.3996106785317011</v>
      </c>
      <c r="U5" s="99">
        <v>3.61729308142273</v>
      </c>
      <c r="V5" s="99">
        <v>3.607812601388602</v>
      </c>
      <c r="W5" s="99">
        <v>5.7681468027807483</v>
      </c>
      <c r="X5" s="99">
        <v>3.754144954997642</v>
      </c>
      <c r="Y5" s="99">
        <v>3.29300308183997</v>
      </c>
      <c r="Z5" s="99">
        <v>1.2486877728051127</v>
      </c>
      <c r="AA5" s="99">
        <v>6.270122783083238</v>
      </c>
      <c r="AB5" s="99">
        <v>4.3185786176440359</v>
      </c>
      <c r="AC5" s="128">
        <v>3.3128230371646472</v>
      </c>
      <c r="AD5" s="99">
        <v>2.6348389555936658</v>
      </c>
      <c r="AE5" s="99">
        <v>2.5718397474583377</v>
      </c>
      <c r="AF5" s="128">
        <v>2.4620954967187192</v>
      </c>
      <c r="AG5" s="164">
        <v>3.6529882061928642</v>
      </c>
      <c r="AH5" s="128">
        <v>4.2657461859711976</v>
      </c>
      <c r="AI5" s="128">
        <v>3.9195651285404809</v>
      </c>
      <c r="AJ5" s="128">
        <v>3.3705655628097202</v>
      </c>
    </row>
    <row r="6" spans="1:214" x14ac:dyDescent="0.2">
      <c r="A6" s="38" t="s">
        <v>1658</v>
      </c>
      <c r="B6" s="11" t="s">
        <v>4</v>
      </c>
      <c r="C6" s="11"/>
      <c r="D6" s="3" t="s">
        <v>5</v>
      </c>
      <c r="E6" s="38" t="s">
        <v>1089</v>
      </c>
      <c r="F6" s="3" t="s">
        <v>1076</v>
      </c>
      <c r="G6" s="3"/>
      <c r="H6" s="99" t="s">
        <v>886</v>
      </c>
      <c r="I6" s="99">
        <v>-50.727811413113486</v>
      </c>
      <c r="J6" s="99">
        <v>129.41176470588235</v>
      </c>
      <c r="K6" s="99">
        <v>29.81196581196582</v>
      </c>
      <c r="L6" s="99">
        <v>8.4628215257659605</v>
      </c>
      <c r="M6" s="99">
        <v>4.8077701335491838</v>
      </c>
      <c r="N6" s="99">
        <v>4.4482199397636748</v>
      </c>
      <c r="O6" s="99">
        <v>4.5027726432532234</v>
      </c>
      <c r="P6" s="99">
        <v>4.4997877458610418</v>
      </c>
      <c r="Q6" s="99">
        <v>6.0731211916046135</v>
      </c>
      <c r="R6" s="99">
        <v>3.8871513372055801</v>
      </c>
      <c r="S6" s="99">
        <v>4.1656426640452224</v>
      </c>
      <c r="T6" s="99">
        <v>3.5684794148873635</v>
      </c>
      <c r="U6" s="99">
        <v>2.9386639330257935</v>
      </c>
      <c r="V6" s="99">
        <v>1.515905947441226</v>
      </c>
      <c r="W6" s="99">
        <v>0.62128726361108022</v>
      </c>
      <c r="X6" s="99" t="s">
        <v>886</v>
      </c>
      <c r="Y6" s="99" t="s">
        <v>886</v>
      </c>
      <c r="Z6" s="99" t="s">
        <v>886</v>
      </c>
      <c r="AA6" s="99" t="s">
        <v>886</v>
      </c>
      <c r="AB6" s="99" t="s">
        <v>886</v>
      </c>
      <c r="AC6" s="128" t="s">
        <v>886</v>
      </c>
      <c r="AD6" s="99" t="s">
        <v>886</v>
      </c>
      <c r="AE6" s="99" t="s">
        <v>886</v>
      </c>
      <c r="AF6" s="128" t="s">
        <v>886</v>
      </c>
      <c r="AG6" s="164" t="s">
        <v>886</v>
      </c>
      <c r="AH6" s="128" t="s">
        <v>886</v>
      </c>
      <c r="AI6" s="128" t="s">
        <v>886</v>
      </c>
      <c r="AJ6" s="128" t="s">
        <v>886</v>
      </c>
    </row>
    <row r="7" spans="1:214" x14ac:dyDescent="0.2">
      <c r="A7" s="38" t="s">
        <v>1280</v>
      </c>
      <c r="B7" s="11" t="s">
        <v>6</v>
      </c>
      <c r="C7" s="11"/>
      <c r="D7" s="3" t="s">
        <v>7</v>
      </c>
      <c r="E7" s="38" t="s">
        <v>1088</v>
      </c>
      <c r="F7" s="3" t="s">
        <v>1076</v>
      </c>
      <c r="G7" s="3"/>
      <c r="H7" s="99" t="s">
        <v>886</v>
      </c>
      <c r="I7" s="99">
        <v>-6.153425406809788</v>
      </c>
      <c r="J7" s="99">
        <v>18.024187673029289</v>
      </c>
      <c r="K7" s="99">
        <v>12.308641975308632</v>
      </c>
      <c r="L7" s="99">
        <v>14.565241288336807</v>
      </c>
      <c r="M7" s="99">
        <v>9.4415659182498501</v>
      </c>
      <c r="N7" s="99">
        <v>3.6384359109240734</v>
      </c>
      <c r="O7" s="99">
        <v>8.5102783182472024</v>
      </c>
      <c r="P7" s="99">
        <v>7.3126997739144031</v>
      </c>
      <c r="Q7" s="99">
        <v>5.8045768252815009</v>
      </c>
      <c r="R7" s="99">
        <v>2.0804723976929296</v>
      </c>
      <c r="S7" s="99">
        <v>3.3026165332615989</v>
      </c>
      <c r="T7" s="99">
        <v>4.4667274384685385</v>
      </c>
      <c r="U7" s="99">
        <v>2.8297182747444509</v>
      </c>
      <c r="V7" s="99">
        <v>3.9035034549642376</v>
      </c>
      <c r="W7" s="99">
        <v>3.990199509975497</v>
      </c>
      <c r="X7" s="99">
        <v>2.8665993492651154</v>
      </c>
      <c r="Y7" s="99">
        <v>1.4887931504608218</v>
      </c>
      <c r="Z7" s="99">
        <v>0.19344438473940784</v>
      </c>
      <c r="AA7" s="99">
        <v>1.083342271800916</v>
      </c>
      <c r="AB7" s="99">
        <v>2.5254668930390523</v>
      </c>
      <c r="AC7" s="128">
        <v>-5.6924032291461035E-2</v>
      </c>
      <c r="AD7" s="99">
        <v>0.94754828353960097</v>
      </c>
      <c r="AE7" s="99">
        <v>0.47189167008616639</v>
      </c>
      <c r="AF7" s="128">
        <v>3.9105574841739932</v>
      </c>
      <c r="AG7" s="164">
        <v>3.5914316596246554</v>
      </c>
      <c r="AH7" s="128">
        <v>3.0875029641925567</v>
      </c>
      <c r="AI7" s="128">
        <v>5.6266102318733857</v>
      </c>
      <c r="AJ7" s="128">
        <v>4.8434165251099808</v>
      </c>
    </row>
    <row r="8" spans="1:214" x14ac:dyDescent="0.2">
      <c r="A8" s="38" t="s">
        <v>1281</v>
      </c>
      <c r="B8" s="11" t="s">
        <v>8</v>
      </c>
      <c r="C8" s="11"/>
      <c r="D8" s="3" t="s">
        <v>9</v>
      </c>
      <c r="E8" s="38" t="s">
        <v>1088</v>
      </c>
      <c r="F8" s="3" t="s">
        <v>1076</v>
      </c>
      <c r="G8" s="3"/>
      <c r="H8" s="99" t="s">
        <v>886</v>
      </c>
      <c r="I8" s="99">
        <v>-5</v>
      </c>
      <c r="J8" s="99">
        <v>0.88109161793371982</v>
      </c>
      <c r="K8" s="99">
        <v>-9.9087957953315851</v>
      </c>
      <c r="L8" s="99">
        <v>-1.1925188743994539</v>
      </c>
      <c r="M8" s="99">
        <v>10.949031865937314</v>
      </c>
      <c r="N8" s="99">
        <v>-1.0095476600406954</v>
      </c>
      <c r="O8" s="99">
        <v>6.783144912641319</v>
      </c>
      <c r="P8" s="99">
        <v>4.5754053453764811</v>
      </c>
      <c r="Q8" s="99">
        <v>8.0424778761062186</v>
      </c>
      <c r="R8" s="99">
        <v>7.2079156018609609</v>
      </c>
      <c r="S8" s="99">
        <v>7.0778069800134347</v>
      </c>
      <c r="T8" s="99">
        <v>5.1429876134482413</v>
      </c>
      <c r="U8" s="99">
        <v>4.983713355048863</v>
      </c>
      <c r="V8" s="99">
        <v>3.4077981176957337</v>
      </c>
      <c r="W8" s="99">
        <v>4.3506525978896775</v>
      </c>
      <c r="X8" s="99">
        <v>2.8609766617146732</v>
      </c>
      <c r="Y8" s="99">
        <v>2.2502795378307923</v>
      </c>
      <c r="Z8" s="99">
        <v>8.2015765252663186E-2</v>
      </c>
      <c r="AA8" s="99">
        <v>0.86501251991806782</v>
      </c>
      <c r="AB8" s="99">
        <v>2.25682690137603E-2</v>
      </c>
      <c r="AC8" s="128">
        <v>0.59115523465704811</v>
      </c>
      <c r="AD8" s="99">
        <v>0.75815351487147353</v>
      </c>
      <c r="AE8" s="99">
        <v>3.1967943009795219</v>
      </c>
      <c r="AF8" s="128">
        <v>3.36526016049703</v>
      </c>
      <c r="AG8" s="164">
        <v>3.143000250438277</v>
      </c>
      <c r="AH8" s="128">
        <v>3.4397636680020938</v>
      </c>
      <c r="AI8" s="128">
        <v>3.3566761863776717</v>
      </c>
      <c r="AJ8" s="128">
        <v>1.9682804042545095</v>
      </c>
    </row>
    <row r="9" spans="1:214" x14ac:dyDescent="0.2">
      <c r="A9" s="38" t="s">
        <v>1282</v>
      </c>
      <c r="B9" s="11" t="s">
        <v>10</v>
      </c>
      <c r="C9" s="11"/>
      <c r="D9" s="3" t="s">
        <v>11</v>
      </c>
      <c r="E9" s="38" t="s">
        <v>1088</v>
      </c>
      <c r="F9" s="3" t="s">
        <v>1076</v>
      </c>
      <c r="G9" s="3"/>
      <c r="H9" s="99" t="s">
        <v>886</v>
      </c>
      <c r="I9" s="99">
        <v>0</v>
      </c>
      <c r="J9" s="99">
        <v>5.7142857142857224</v>
      </c>
      <c r="K9" s="99">
        <v>14.882882882882882</v>
      </c>
      <c r="L9" s="99">
        <v>10.278126306984518</v>
      </c>
      <c r="M9" s="99">
        <v>2.8064852564710492</v>
      </c>
      <c r="N9" s="99">
        <v>9.8496725998339798</v>
      </c>
      <c r="O9" s="99">
        <v>5.5075140626311878</v>
      </c>
      <c r="P9" s="99">
        <v>5.6656322113471731</v>
      </c>
      <c r="Q9" s="99">
        <v>5.9191204156939534</v>
      </c>
      <c r="R9" s="99">
        <v>2.8723782438677432</v>
      </c>
      <c r="S9" s="99">
        <v>2.4466099937797878</v>
      </c>
      <c r="T9" s="99">
        <v>3.0493152533225469</v>
      </c>
      <c r="U9" s="99">
        <v>2.9067103109656358</v>
      </c>
      <c r="V9" s="99">
        <v>2.8818627139131081</v>
      </c>
      <c r="W9" s="99">
        <v>2.003462775166966</v>
      </c>
      <c r="X9" s="99">
        <v>2.5339476236663216</v>
      </c>
      <c r="Y9" s="99">
        <v>2.0042568286626476</v>
      </c>
      <c r="Z9" s="99">
        <v>0.24923201762013036</v>
      </c>
      <c r="AA9" s="99">
        <v>-1.7345050878816437E-2</v>
      </c>
      <c r="AB9" s="99">
        <v>0.18504597235875053</v>
      </c>
      <c r="AC9" s="128">
        <v>2.7878787878788058</v>
      </c>
      <c r="AD9" s="99">
        <v>0.3481581311769899</v>
      </c>
      <c r="AE9" s="99">
        <v>3.0162283156127678</v>
      </c>
      <c r="AF9" s="128">
        <v>2.7812483024607593</v>
      </c>
      <c r="AG9" s="164">
        <v>2.6425664605464805</v>
      </c>
      <c r="AH9" s="128">
        <v>-6.1788785335459284E-2</v>
      </c>
      <c r="AI9" s="128">
        <v>2.5658199804214465</v>
      </c>
      <c r="AJ9" s="128">
        <v>-2.0093434470282837E-2</v>
      </c>
    </row>
    <row r="10" spans="1:214" x14ac:dyDescent="0.2">
      <c r="A10" s="38" t="s">
        <v>1283</v>
      </c>
      <c r="B10" s="11" t="s">
        <v>12</v>
      </c>
      <c r="C10" s="11"/>
      <c r="D10" s="3" t="s">
        <v>13</v>
      </c>
      <c r="E10" s="38" t="s">
        <v>1088</v>
      </c>
      <c r="F10" s="3" t="s">
        <v>1076</v>
      </c>
      <c r="G10" s="3"/>
      <c r="H10" s="99" t="s">
        <v>886</v>
      </c>
      <c r="I10" s="99">
        <v>3.6360698125403843</v>
      </c>
      <c r="J10" s="99">
        <v>0</v>
      </c>
      <c r="K10" s="99">
        <v>10.962108217682839</v>
      </c>
      <c r="L10" s="99">
        <v>20.60146149522204</v>
      </c>
      <c r="M10" s="99">
        <v>3.0295968305756418</v>
      </c>
      <c r="N10" s="99">
        <v>3.4268265098394153</v>
      </c>
      <c r="O10" s="99">
        <v>2.7884089666484471</v>
      </c>
      <c r="P10" s="99">
        <v>4.9255319148936252</v>
      </c>
      <c r="Q10" s="99">
        <v>8.597789719152388</v>
      </c>
      <c r="R10" s="99">
        <v>5.0135374848286887</v>
      </c>
      <c r="S10" s="99">
        <v>5.9655049786628638</v>
      </c>
      <c r="T10" s="99">
        <v>5.4618676063428211</v>
      </c>
      <c r="U10" s="99">
        <v>4.4789180588703346</v>
      </c>
      <c r="V10" s="99">
        <v>4.682859971065227</v>
      </c>
      <c r="W10" s="99">
        <v>5.0843759092231693</v>
      </c>
      <c r="X10" s="99">
        <v>4.7899217830691327</v>
      </c>
      <c r="Y10" s="99">
        <v>4.1151991545016244</v>
      </c>
      <c r="Z10" s="99">
        <v>0.66615911686334073</v>
      </c>
      <c r="AA10" s="99">
        <v>0.20167643536900925</v>
      </c>
      <c r="AB10" s="99">
        <v>7.0004402792628468</v>
      </c>
      <c r="AC10" s="128">
        <v>1.4401598871384813</v>
      </c>
      <c r="AD10" s="99">
        <v>1.1589499913078782</v>
      </c>
      <c r="AE10" s="99">
        <v>4.1874319757117417</v>
      </c>
      <c r="AF10" s="128">
        <v>2.3202111282164095</v>
      </c>
      <c r="AG10" s="164">
        <v>3.6217087587318675</v>
      </c>
      <c r="AH10" s="128">
        <v>7.1613773076125264</v>
      </c>
      <c r="AI10" s="128">
        <v>3.9099927413501101</v>
      </c>
      <c r="AJ10" s="128">
        <v>3.8653192381129844</v>
      </c>
    </row>
    <row r="11" spans="1:214" x14ac:dyDescent="0.2">
      <c r="A11" s="38" t="s">
        <v>886</v>
      </c>
      <c r="B11" s="5" t="s">
        <v>910</v>
      </c>
      <c r="C11" s="5"/>
      <c r="D11" s="3" t="s">
        <v>902</v>
      </c>
      <c r="E11" s="38" t="s">
        <v>1089</v>
      </c>
      <c r="F11" s="3" t="s">
        <v>1076</v>
      </c>
      <c r="G11" s="3"/>
      <c r="H11" s="99" t="s">
        <v>886</v>
      </c>
      <c r="I11" s="99" t="s">
        <v>886</v>
      </c>
      <c r="J11" s="99" t="s">
        <v>886</v>
      </c>
      <c r="K11" s="99" t="s">
        <v>886</v>
      </c>
      <c r="L11" s="99" t="s">
        <v>886</v>
      </c>
      <c r="M11" s="99" t="s">
        <v>886</v>
      </c>
      <c r="N11" s="99" t="s">
        <v>886</v>
      </c>
      <c r="O11" s="99" t="s">
        <v>886</v>
      </c>
      <c r="P11" s="99" t="s">
        <v>886</v>
      </c>
      <c r="Q11" s="99" t="s">
        <v>886</v>
      </c>
      <c r="R11" s="99" t="s">
        <v>886</v>
      </c>
      <c r="S11" s="99" t="s">
        <v>886</v>
      </c>
      <c r="T11" s="99" t="s">
        <v>886</v>
      </c>
      <c r="U11" s="99" t="s">
        <v>886</v>
      </c>
      <c r="V11" s="99" t="s">
        <v>886</v>
      </c>
      <c r="W11" s="99" t="s">
        <v>886</v>
      </c>
      <c r="X11" s="99" t="s">
        <v>886</v>
      </c>
      <c r="Y11" s="99" t="s">
        <v>886</v>
      </c>
      <c r="Z11" s="99" t="s">
        <v>886</v>
      </c>
      <c r="AA11" s="99" t="s">
        <v>886</v>
      </c>
      <c r="AB11" s="99" t="s">
        <v>886</v>
      </c>
      <c r="AC11" s="128" t="s">
        <v>886</v>
      </c>
      <c r="AD11" s="99" t="s">
        <v>886</v>
      </c>
      <c r="AE11" s="99" t="s">
        <v>886</v>
      </c>
      <c r="AF11" s="128" t="s">
        <v>886</v>
      </c>
      <c r="AG11" s="164" t="s">
        <v>886</v>
      </c>
      <c r="AH11" s="128" t="s">
        <v>886</v>
      </c>
      <c r="AI11" s="128" t="s">
        <v>886</v>
      </c>
      <c r="AJ11" s="128" t="s">
        <v>886</v>
      </c>
    </row>
    <row r="12" spans="1:214" x14ac:dyDescent="0.2">
      <c r="A12" s="38" t="s">
        <v>1284</v>
      </c>
      <c r="B12" s="11" t="s">
        <v>1177</v>
      </c>
      <c r="C12" s="11"/>
      <c r="D12" s="3" t="s">
        <v>15</v>
      </c>
      <c r="E12" s="38" t="s">
        <v>1088</v>
      </c>
      <c r="F12" s="3" t="s">
        <v>1174</v>
      </c>
      <c r="G12" s="3"/>
      <c r="H12" s="99" t="s">
        <v>886</v>
      </c>
      <c r="I12" s="99" t="s">
        <v>886</v>
      </c>
      <c r="J12" s="99" t="s">
        <v>886</v>
      </c>
      <c r="K12" s="99">
        <v>1.62222222222222</v>
      </c>
      <c r="L12" s="99">
        <v>13.798381806254099</v>
      </c>
      <c r="M12" s="99">
        <v>5.4189085318985519</v>
      </c>
      <c r="N12" s="99">
        <v>10.499453153481568</v>
      </c>
      <c r="O12" s="99">
        <v>11.497855493236557</v>
      </c>
      <c r="P12" s="99">
        <v>7.5011096316022901</v>
      </c>
      <c r="Q12" s="99">
        <v>14.7811725846408</v>
      </c>
      <c r="R12" s="99">
        <v>33.860911270983195</v>
      </c>
      <c r="S12" s="99">
        <v>12.047653170906486</v>
      </c>
      <c r="T12" s="99">
        <v>4.9964025901350908</v>
      </c>
      <c r="U12" s="99">
        <v>4.9489873610476565</v>
      </c>
      <c r="V12" s="99">
        <v>6.7687173534532548</v>
      </c>
      <c r="W12" s="99">
        <v>4.8583271047088346</v>
      </c>
      <c r="X12" s="99">
        <v>4.4971487817522018</v>
      </c>
      <c r="Y12" s="99">
        <v>4.1981892595808006</v>
      </c>
      <c r="Z12" s="99">
        <v>0</v>
      </c>
      <c r="AA12" s="99">
        <v>0</v>
      </c>
      <c r="AB12" s="99">
        <v>0</v>
      </c>
      <c r="AC12" s="128">
        <v>1.9877402844730163</v>
      </c>
      <c r="AD12" s="99">
        <v>1.9898465308980651</v>
      </c>
      <c r="AE12" s="99">
        <v>1.9910744936491476</v>
      </c>
      <c r="AF12" s="128">
        <v>1.9914731291372112</v>
      </c>
      <c r="AG12" s="164">
        <v>6.6002970133655969</v>
      </c>
      <c r="AH12" s="128">
        <v>12.383261957587322</v>
      </c>
      <c r="AI12" s="128">
        <v>4.5911574307883063</v>
      </c>
      <c r="AJ12" s="128">
        <v>5.8777051051314633</v>
      </c>
    </row>
    <row r="13" spans="1:214" x14ac:dyDescent="0.2">
      <c r="A13" s="38" t="s">
        <v>1285</v>
      </c>
      <c r="B13" s="14" t="s">
        <v>942</v>
      </c>
      <c r="C13" s="14"/>
      <c r="D13" s="15" t="s">
        <v>943</v>
      </c>
      <c r="E13" s="38" t="s">
        <v>1088</v>
      </c>
      <c r="F13" s="3" t="s">
        <v>1079</v>
      </c>
      <c r="G13" s="3"/>
      <c r="H13" s="99" t="s">
        <v>886</v>
      </c>
      <c r="I13" s="99" t="s">
        <v>886</v>
      </c>
      <c r="J13" s="99" t="s">
        <v>886</v>
      </c>
      <c r="K13" s="99" t="s">
        <v>886</v>
      </c>
      <c r="L13" s="99" t="s">
        <v>886</v>
      </c>
      <c r="M13" s="99" t="s">
        <v>886</v>
      </c>
      <c r="N13" s="99" t="s">
        <v>886</v>
      </c>
      <c r="O13" s="99" t="s">
        <v>886</v>
      </c>
      <c r="P13" s="99" t="s">
        <v>886</v>
      </c>
      <c r="Q13" s="99" t="s">
        <v>886</v>
      </c>
      <c r="R13" s="99" t="s">
        <v>886</v>
      </c>
      <c r="S13" s="99" t="s">
        <v>886</v>
      </c>
      <c r="T13" s="99">
        <v>4.9310938845822534</v>
      </c>
      <c r="U13" s="99">
        <v>4.9456187153704292</v>
      </c>
      <c r="V13" s="99">
        <v>4.8494329292139184</v>
      </c>
      <c r="W13" s="99">
        <v>4.4572920552032826</v>
      </c>
      <c r="X13" s="99">
        <v>4.6777361185502713</v>
      </c>
      <c r="Y13" s="99">
        <v>2.9848200579907882</v>
      </c>
      <c r="Z13" s="99">
        <v>0</v>
      </c>
      <c r="AA13" s="99">
        <v>3.9582643259357297</v>
      </c>
      <c r="AB13" s="99">
        <v>1.9913971642504293</v>
      </c>
      <c r="AC13" s="128">
        <v>1.9993751952514849</v>
      </c>
      <c r="AD13" s="99">
        <v>1.9908116385911168</v>
      </c>
      <c r="AE13" s="99">
        <v>1.9969969969970247</v>
      </c>
      <c r="AF13" s="128">
        <v>1.9873399087295684</v>
      </c>
      <c r="AG13" s="164">
        <v>2.9878752886835835</v>
      </c>
      <c r="AH13" s="128">
        <v>2.9852838121934289</v>
      </c>
      <c r="AI13" s="128">
        <v>1.9869352204681556</v>
      </c>
      <c r="AJ13" s="128">
        <v>1.9882572724846665</v>
      </c>
    </row>
    <row r="14" spans="1:214" x14ac:dyDescent="0.2">
      <c r="A14" s="38" t="s">
        <v>1749</v>
      </c>
      <c r="B14" s="11" t="s">
        <v>16</v>
      </c>
      <c r="C14" s="11"/>
      <c r="D14" s="3" t="s">
        <v>17</v>
      </c>
      <c r="E14" s="38" t="s">
        <v>1089</v>
      </c>
      <c r="F14" s="3" t="s">
        <v>1076</v>
      </c>
      <c r="G14" s="3"/>
      <c r="H14" s="99" t="s">
        <v>886</v>
      </c>
      <c r="I14" s="99">
        <v>-4.3539868607496999</v>
      </c>
      <c r="J14" s="99">
        <v>9.0909090909090793</v>
      </c>
      <c r="K14" s="99">
        <v>8.8518518518518476</v>
      </c>
      <c r="L14" s="99">
        <v>9.2888737665872725</v>
      </c>
      <c r="M14" s="99">
        <v>5.78040680780407</v>
      </c>
      <c r="N14" s="99">
        <v>2.7666045325223081</v>
      </c>
      <c r="O14" s="99">
        <v>4.4677804295942849</v>
      </c>
      <c r="P14" s="99">
        <v>8.2152974504249272</v>
      </c>
      <c r="Q14" s="99">
        <v>8.6725215335247299</v>
      </c>
      <c r="R14" s="99">
        <v>7.1722744579998334</v>
      </c>
      <c r="S14" s="99">
        <v>8.2004060324826042</v>
      </c>
      <c r="T14" s="99">
        <v>6.3392079340615339</v>
      </c>
      <c r="U14" s="99">
        <v>8.1353582456361409</v>
      </c>
      <c r="V14" s="99">
        <v>4.5279720279720408</v>
      </c>
      <c r="W14" s="99">
        <v>6.0991247142777638</v>
      </c>
      <c r="X14" s="99">
        <v>3.7255004991855429</v>
      </c>
      <c r="Y14" s="99">
        <v>1.7426545086119489</v>
      </c>
      <c r="Z14" s="99">
        <v>0.49292969527982677</v>
      </c>
      <c r="AA14" s="99">
        <v>0.48060248724172538</v>
      </c>
      <c r="AB14" s="99">
        <v>2.1893491124260294</v>
      </c>
      <c r="AC14" s="128">
        <v>1.2256321173518492</v>
      </c>
      <c r="AD14" s="99">
        <v>1.5730765563924276</v>
      </c>
      <c r="AE14" s="99">
        <v>4.4959639571991561</v>
      </c>
      <c r="AF14" s="128">
        <v>3.6468157729273365</v>
      </c>
      <c r="AG14" s="164">
        <v>4.0774763844353856</v>
      </c>
      <c r="AH14" s="128">
        <v>3.7553603397310509</v>
      </c>
      <c r="AI14" s="128" t="s">
        <v>886</v>
      </c>
      <c r="AJ14" s="128" t="s">
        <v>886</v>
      </c>
    </row>
    <row r="15" spans="1:214" x14ac:dyDescent="0.2">
      <c r="A15" s="38" t="s">
        <v>1286</v>
      </c>
      <c r="B15" s="11" t="s">
        <v>18</v>
      </c>
      <c r="C15" s="11"/>
      <c r="D15" s="3" t="s">
        <v>19</v>
      </c>
      <c r="E15" s="38" t="s">
        <v>1088</v>
      </c>
      <c r="F15" s="3" t="s">
        <v>1076</v>
      </c>
      <c r="G15" s="3"/>
      <c r="H15" s="99" t="s">
        <v>886</v>
      </c>
      <c r="I15" s="99">
        <v>0</v>
      </c>
      <c r="J15" s="99">
        <v>6.8282828282828234</v>
      </c>
      <c r="K15" s="99">
        <v>64.636913767019649</v>
      </c>
      <c r="L15" s="99">
        <v>26.407075580059725</v>
      </c>
      <c r="M15" s="99">
        <v>4.9432076328941292</v>
      </c>
      <c r="N15" s="99">
        <v>7.2906745172742262</v>
      </c>
      <c r="O15" s="99">
        <v>4.5355499959648142</v>
      </c>
      <c r="P15" s="99">
        <v>3.404616691114029</v>
      </c>
      <c r="Q15" s="99">
        <v>7.4809616246080566</v>
      </c>
      <c r="R15" s="99">
        <v>9.7735482078355176</v>
      </c>
      <c r="S15" s="99">
        <v>2.33499968360438</v>
      </c>
      <c r="T15" s="99">
        <v>4.501607717041793</v>
      </c>
      <c r="U15" s="99">
        <v>2.7928994082840291</v>
      </c>
      <c r="V15" s="99">
        <v>4.2424591296339003</v>
      </c>
      <c r="W15" s="99">
        <v>4.3735159313048655</v>
      </c>
      <c r="X15" s="99">
        <v>3.9468811174012046</v>
      </c>
      <c r="Y15" s="99">
        <v>2.2191683208632469</v>
      </c>
      <c r="Z15" s="99">
        <v>0.94109445799929858</v>
      </c>
      <c r="AA15" s="99">
        <v>3.8230071033938486</v>
      </c>
      <c r="AB15" s="99">
        <v>3.4161638238228846</v>
      </c>
      <c r="AC15" s="128">
        <v>0.11026371404943003</v>
      </c>
      <c r="AD15" s="99">
        <v>0.68838916934372829</v>
      </c>
      <c r="AE15" s="99">
        <v>2.3427529626253385</v>
      </c>
      <c r="AF15" s="128">
        <v>3.4336866482586714</v>
      </c>
      <c r="AG15" s="164">
        <v>2.6393972012917155</v>
      </c>
      <c r="AH15" s="128">
        <v>3.4482758620689724</v>
      </c>
      <c r="AI15" s="128">
        <v>2.9399837793998351</v>
      </c>
      <c r="AJ15" s="128">
        <v>3.1593460705140872</v>
      </c>
    </row>
    <row r="16" spans="1:214" x14ac:dyDescent="0.2">
      <c r="A16" s="38" t="s">
        <v>1287</v>
      </c>
      <c r="B16" s="25" t="s">
        <v>20</v>
      </c>
      <c r="C16" s="25"/>
      <c r="D16" s="3" t="s">
        <v>21</v>
      </c>
      <c r="E16" s="38" t="s">
        <v>1088</v>
      </c>
      <c r="F16" s="3" t="s">
        <v>1080</v>
      </c>
      <c r="G16" s="3"/>
      <c r="H16" s="99" t="s">
        <v>886</v>
      </c>
      <c r="I16" s="99">
        <v>0.62893081761006897</v>
      </c>
      <c r="J16" s="99">
        <v>29.063888888888897</v>
      </c>
      <c r="K16" s="99">
        <v>8.8285302283537419</v>
      </c>
      <c r="L16" s="99">
        <v>9.4116483733807996</v>
      </c>
      <c r="M16" s="99">
        <v>8.6653170414286507</v>
      </c>
      <c r="N16" s="99">
        <v>5.2912605209754133</v>
      </c>
      <c r="O16" s="99">
        <v>4.4945417779111949</v>
      </c>
      <c r="P16" s="99">
        <v>5.4593009192065693</v>
      </c>
      <c r="Q16" s="99">
        <v>5.7343559601462175</v>
      </c>
      <c r="R16" s="99">
        <v>11.685987390685384</v>
      </c>
      <c r="S16" s="99">
        <v>5.4556049238837545</v>
      </c>
      <c r="T16" s="99">
        <v>3.4604227103191221</v>
      </c>
      <c r="U16" s="99">
        <v>3.4948928499899807</v>
      </c>
      <c r="V16" s="99">
        <v>4.7529968284685253</v>
      </c>
      <c r="W16" s="99">
        <v>4.3146270372346862</v>
      </c>
      <c r="X16" s="99">
        <v>0</v>
      </c>
      <c r="Y16" s="99">
        <v>0</v>
      </c>
      <c r="Z16" s="99">
        <v>0</v>
      </c>
      <c r="AA16" s="99">
        <v>0</v>
      </c>
      <c r="AB16" s="99">
        <v>0</v>
      </c>
      <c r="AC16" s="128">
        <v>0</v>
      </c>
      <c r="AD16" s="99">
        <v>1.9942935852026888</v>
      </c>
      <c r="AE16" s="99">
        <v>3.9896977823222324</v>
      </c>
      <c r="AF16" s="128">
        <v>4.99058467760638</v>
      </c>
      <c r="AG16" s="164">
        <v>5.9902988964773973</v>
      </c>
      <c r="AH16" s="128">
        <v>2.9900886106549507</v>
      </c>
      <c r="AI16" s="128">
        <v>3.9902873330635247</v>
      </c>
      <c r="AJ16" s="128">
        <v>4.9898816936488268</v>
      </c>
    </row>
    <row r="17" spans="1:36" x14ac:dyDescent="0.2">
      <c r="A17" s="38" t="s">
        <v>1288</v>
      </c>
      <c r="B17" s="11" t="s">
        <v>22</v>
      </c>
      <c r="C17" s="11"/>
      <c r="D17" s="3" t="s">
        <v>23</v>
      </c>
      <c r="E17" s="38" t="s">
        <v>1088</v>
      </c>
      <c r="F17" s="3" t="s">
        <v>1080</v>
      </c>
      <c r="G17" s="3"/>
      <c r="H17" s="99" t="s">
        <v>886</v>
      </c>
      <c r="I17" s="99">
        <v>3.3425770030702182</v>
      </c>
      <c r="J17" s="99">
        <v>26.953855000239585</v>
      </c>
      <c r="K17" s="99">
        <v>6.9109987166905569</v>
      </c>
      <c r="L17" s="99">
        <v>2.9796999117387486</v>
      </c>
      <c r="M17" s="99">
        <v>8.2913366930645651</v>
      </c>
      <c r="N17" s="99">
        <v>3.8132172536604685</v>
      </c>
      <c r="O17" s="99">
        <v>5.4998170285435464</v>
      </c>
      <c r="P17" s="99">
        <v>4.5526152245234215</v>
      </c>
      <c r="Q17" s="99">
        <v>2.5006566124327918</v>
      </c>
      <c r="R17" s="99">
        <v>22.752528658125428</v>
      </c>
      <c r="S17" s="99">
        <v>6.8357851484822021</v>
      </c>
      <c r="T17" s="99">
        <v>1.9384428699237901</v>
      </c>
      <c r="U17" s="99">
        <v>1.971188766039873</v>
      </c>
      <c r="V17" s="99">
        <v>3.5040857917334449</v>
      </c>
      <c r="W17" s="99">
        <v>3.4896390885456441</v>
      </c>
      <c r="X17" s="99">
        <v>2.8122835372893036</v>
      </c>
      <c r="Y17" s="99">
        <v>0</v>
      </c>
      <c r="Z17" s="99">
        <v>0</v>
      </c>
      <c r="AA17" s="99">
        <v>0</v>
      </c>
      <c r="AB17" s="99">
        <v>0</v>
      </c>
      <c r="AC17" s="128">
        <v>-0.99982033776501167</v>
      </c>
      <c r="AD17" s="99">
        <v>0</v>
      </c>
      <c r="AE17" s="99">
        <v>1.7240284192474142</v>
      </c>
      <c r="AF17" s="128">
        <v>2.9998126789585022</v>
      </c>
      <c r="AG17" s="164">
        <v>2.9999133974192294</v>
      </c>
      <c r="AH17" s="128">
        <v>2.9898935544083516</v>
      </c>
      <c r="AI17" s="128">
        <v>3.9897134459955907</v>
      </c>
      <c r="AJ17" s="128">
        <v>4.989911836516792</v>
      </c>
    </row>
    <row r="18" spans="1:36" x14ac:dyDescent="0.2">
      <c r="A18" s="38" t="s">
        <v>1289</v>
      </c>
      <c r="B18" s="11" t="s">
        <v>24</v>
      </c>
      <c r="C18" s="11"/>
      <c r="D18" s="3" t="s">
        <v>25</v>
      </c>
      <c r="E18" s="38" t="s">
        <v>1088</v>
      </c>
      <c r="F18" s="3" t="s">
        <v>1081</v>
      </c>
      <c r="G18" s="3"/>
      <c r="H18" s="99" t="s">
        <v>886</v>
      </c>
      <c r="I18" s="99">
        <v>-9.8540894098354528</v>
      </c>
      <c r="J18" s="99">
        <v>12.558139534883722</v>
      </c>
      <c r="K18" s="99">
        <v>2.5858585858586025</v>
      </c>
      <c r="L18" s="99">
        <v>6.5254753123992941</v>
      </c>
      <c r="M18" s="99">
        <v>10.718787288035898</v>
      </c>
      <c r="N18" s="99">
        <v>8.5123176636663089</v>
      </c>
      <c r="O18" s="99">
        <v>5.9141965896851332</v>
      </c>
      <c r="P18" s="99">
        <v>6.5137287531201764</v>
      </c>
      <c r="Q18" s="99">
        <v>4.2753164949348417</v>
      </c>
      <c r="R18" s="99">
        <v>7.8457019869912159</v>
      </c>
      <c r="S18" s="99">
        <v>5.3156182810518686</v>
      </c>
      <c r="T18" s="99">
        <v>5.2870723229615919</v>
      </c>
      <c r="U18" s="99">
        <v>4.8624783724121414</v>
      </c>
      <c r="V18" s="99">
        <v>4.8076923076923066</v>
      </c>
      <c r="W18" s="99">
        <v>3.9194397698279175</v>
      </c>
      <c r="X18" s="99">
        <v>2.5039614132232941</v>
      </c>
      <c r="Y18" s="99">
        <v>2.5498156862078929</v>
      </c>
      <c r="Z18" s="99">
        <v>5.9634243307698398E-2</v>
      </c>
      <c r="AA18" s="99">
        <v>3.8904708297465618E-2</v>
      </c>
      <c r="AB18" s="99">
        <v>3.2270075710556512E-2</v>
      </c>
      <c r="AC18" s="128">
        <v>1.9182093404139122</v>
      </c>
      <c r="AD18" s="99">
        <v>1.8885994172692877</v>
      </c>
      <c r="AE18" s="99">
        <v>3.6785088418033851</v>
      </c>
      <c r="AF18" s="128">
        <v>4.8733078258731855</v>
      </c>
      <c r="AG18" s="164">
        <v>4.4754250884608826</v>
      </c>
      <c r="AH18" s="128">
        <v>4.4674286515672179</v>
      </c>
      <c r="AI18" s="128">
        <v>3.8830454890220967</v>
      </c>
      <c r="AJ18" s="128">
        <v>2.9127844617034699</v>
      </c>
    </row>
    <row r="19" spans="1:36" x14ac:dyDescent="0.2">
      <c r="A19" s="38" t="s">
        <v>1290</v>
      </c>
      <c r="B19" s="11" t="s">
        <v>26</v>
      </c>
      <c r="C19" s="11"/>
      <c r="D19" s="3" t="s">
        <v>27</v>
      </c>
      <c r="E19" s="38" t="s">
        <v>1088</v>
      </c>
      <c r="F19" s="3" t="s">
        <v>1076</v>
      </c>
      <c r="G19" s="3"/>
      <c r="H19" s="99" t="s">
        <v>886</v>
      </c>
      <c r="I19" s="99">
        <v>-20.002293841036817</v>
      </c>
      <c r="J19" s="99">
        <v>0</v>
      </c>
      <c r="K19" s="99">
        <v>-5.4050179211469498</v>
      </c>
      <c r="L19" s="99">
        <v>13.413155501667177</v>
      </c>
      <c r="M19" s="99">
        <v>-13.657623947614596</v>
      </c>
      <c r="N19" s="99">
        <v>18.124129391735025</v>
      </c>
      <c r="O19" s="99">
        <v>1.7230083857442366</v>
      </c>
      <c r="P19" s="99">
        <v>3.5422167836671576</v>
      </c>
      <c r="Q19" s="99">
        <v>5.1999751197362656</v>
      </c>
      <c r="R19" s="99">
        <v>2.0871518949920187</v>
      </c>
      <c r="S19" s="99">
        <v>4.2742963048766285</v>
      </c>
      <c r="T19" s="99">
        <v>3.010442123972453</v>
      </c>
      <c r="U19" s="99">
        <v>3.9577267335274513</v>
      </c>
      <c r="V19" s="99">
        <v>0.65352697095435985</v>
      </c>
      <c r="W19" s="99">
        <v>2.1436669071421193</v>
      </c>
      <c r="X19" s="99">
        <v>4.2276258702451912</v>
      </c>
      <c r="Y19" s="99">
        <v>1.9361084220719249E-2</v>
      </c>
      <c r="Z19" s="99">
        <v>-9.6786682152441017E-3</v>
      </c>
      <c r="AA19" s="99">
        <v>3.4265801955280182</v>
      </c>
      <c r="AB19" s="99">
        <v>2.044922788956498</v>
      </c>
      <c r="AC19" s="128">
        <v>1.8801302334112924</v>
      </c>
      <c r="AD19" s="99">
        <v>-9.0021154971364759E-3</v>
      </c>
      <c r="AE19" s="99">
        <v>-1.8005851901869985E-2</v>
      </c>
      <c r="AF19" s="128">
        <v>2.3411822970600182</v>
      </c>
      <c r="AG19" s="164">
        <v>2.9343187717214336</v>
      </c>
      <c r="AH19" s="128">
        <v>3.3207966492862617</v>
      </c>
      <c r="AI19" s="128">
        <v>2.5522233712512943</v>
      </c>
      <c r="AJ19" s="128">
        <v>1.8877057115198479</v>
      </c>
    </row>
    <row r="20" spans="1:36" x14ac:dyDescent="0.2">
      <c r="A20" s="38" t="s">
        <v>1291</v>
      </c>
      <c r="B20" s="11" t="s">
        <v>28</v>
      </c>
      <c r="C20" s="11"/>
      <c r="D20" s="3" t="s">
        <v>29</v>
      </c>
      <c r="E20" s="38" t="s">
        <v>1088</v>
      </c>
      <c r="F20" s="3" t="s">
        <v>1076</v>
      </c>
      <c r="G20" s="3"/>
      <c r="H20" s="99" t="s">
        <v>886</v>
      </c>
      <c r="I20" s="99">
        <v>-29.497777777777785</v>
      </c>
      <c r="J20" s="99">
        <v>-8.5103700434974456</v>
      </c>
      <c r="K20" s="99">
        <v>-0.7786122786467331</v>
      </c>
      <c r="L20" s="99">
        <v>-3.9791666666666572</v>
      </c>
      <c r="M20" s="99">
        <v>-3.9270991538294737</v>
      </c>
      <c r="N20" s="99">
        <v>7.2643781993375569</v>
      </c>
      <c r="O20" s="99">
        <v>7.8251105340725502</v>
      </c>
      <c r="P20" s="99">
        <v>7.5631346003644921</v>
      </c>
      <c r="Q20" s="99">
        <v>9.5183347452499163</v>
      </c>
      <c r="R20" s="99">
        <v>10.028178352395159</v>
      </c>
      <c r="S20" s="99">
        <v>4.7403836496936975</v>
      </c>
      <c r="T20" s="99">
        <v>4.7272029916578759</v>
      </c>
      <c r="U20" s="99">
        <v>4.4360007324665673</v>
      </c>
      <c r="V20" s="99">
        <v>3.5374567132775212</v>
      </c>
      <c r="W20" s="99">
        <v>4.4199830651989771</v>
      </c>
      <c r="X20" s="99">
        <v>3.6774245864417736</v>
      </c>
      <c r="Y20" s="99">
        <v>1.3413632630714432</v>
      </c>
      <c r="Z20" s="99">
        <v>-0.27398317511769221</v>
      </c>
      <c r="AA20" s="99">
        <v>6.5781836474101851E-2</v>
      </c>
      <c r="AB20" s="99">
        <v>0.39443155452435974</v>
      </c>
      <c r="AC20" s="128">
        <v>-9.6294584392575544E-2</v>
      </c>
      <c r="AD20" s="99">
        <v>-3.8554960095527058E-3</v>
      </c>
      <c r="AE20" s="99">
        <v>1.912399753238736</v>
      </c>
      <c r="AF20" s="128">
        <v>1.9256961259080052</v>
      </c>
      <c r="AG20" s="164">
        <v>3.1290597973348877</v>
      </c>
      <c r="AH20" s="128">
        <v>3.1169018139936666</v>
      </c>
      <c r="AI20" s="128">
        <v>1.047120418846692E-2</v>
      </c>
      <c r="AJ20" s="128">
        <v>7.6780790842155208E-2</v>
      </c>
    </row>
    <row r="21" spans="1:36" x14ac:dyDescent="0.2">
      <c r="A21" s="38" t="s">
        <v>1292</v>
      </c>
      <c r="B21" s="11" t="s">
        <v>30</v>
      </c>
      <c r="C21" s="11"/>
      <c r="D21" s="3" t="s">
        <v>31</v>
      </c>
      <c r="E21" s="38" t="s">
        <v>1088</v>
      </c>
      <c r="F21" s="3" t="s">
        <v>1076</v>
      </c>
      <c r="G21" s="3"/>
      <c r="H21" s="99" t="s">
        <v>886</v>
      </c>
      <c r="I21" s="99">
        <v>-1.5942437923250452</v>
      </c>
      <c r="J21" s="99">
        <v>8.0716845878136212</v>
      </c>
      <c r="K21" s="99">
        <v>2.5736269567524488</v>
      </c>
      <c r="L21" s="99">
        <v>14.433523021210576</v>
      </c>
      <c r="M21" s="99">
        <v>3.763562386980098</v>
      </c>
      <c r="N21" s="99">
        <v>3.6597320553316592</v>
      </c>
      <c r="O21" s="99">
        <v>1.3134391089629105</v>
      </c>
      <c r="P21" s="99">
        <v>0.14519809168223219</v>
      </c>
      <c r="Q21" s="99">
        <v>0.49710024855012591</v>
      </c>
      <c r="R21" s="99">
        <v>2.9472382522670983</v>
      </c>
      <c r="S21" s="99">
        <v>3.2932932932932886</v>
      </c>
      <c r="T21" s="99">
        <v>1.705591627095643</v>
      </c>
      <c r="U21" s="99">
        <v>2.5440686040971912</v>
      </c>
      <c r="V21" s="99">
        <v>2.3694480579817849</v>
      </c>
      <c r="W21" s="99">
        <v>3.4038304438594764</v>
      </c>
      <c r="X21" s="99">
        <v>3.125</v>
      </c>
      <c r="Y21" s="99">
        <v>1.9067075246850465</v>
      </c>
      <c r="Z21" s="99">
        <v>1.0357500835282281</v>
      </c>
      <c r="AA21" s="99">
        <v>6.6137566137584258E-2</v>
      </c>
      <c r="AB21" s="99">
        <v>0.92531394580304038</v>
      </c>
      <c r="AC21" s="128">
        <v>0.10641781270466222</v>
      </c>
      <c r="AD21" s="99">
        <v>0.367977757788851</v>
      </c>
      <c r="AE21" s="99">
        <v>2.3056868176633438</v>
      </c>
      <c r="AF21" s="128">
        <v>4.4755913036553352</v>
      </c>
      <c r="AG21" s="164">
        <v>4.5506517265035518</v>
      </c>
      <c r="AH21" s="128">
        <v>3.8276465441819729</v>
      </c>
      <c r="AI21" s="128">
        <v>4.2342532125553056</v>
      </c>
      <c r="AJ21" s="128">
        <v>4.1902452169226621</v>
      </c>
    </row>
    <row r="22" spans="1:36" x14ac:dyDescent="0.2">
      <c r="A22" s="38" t="s">
        <v>1293</v>
      </c>
      <c r="B22" s="11" t="s">
        <v>32</v>
      </c>
      <c r="C22" s="11"/>
      <c r="D22" s="3" t="s">
        <v>33</v>
      </c>
      <c r="E22" s="38" t="s">
        <v>1088</v>
      </c>
      <c r="F22" s="3" t="s">
        <v>1076</v>
      </c>
      <c r="G22" s="3"/>
      <c r="H22" s="99" t="s">
        <v>886</v>
      </c>
      <c r="I22" s="99">
        <v>9.2163742690058399</v>
      </c>
      <c r="J22" s="99">
        <v>-8.4386378239451574</v>
      </c>
      <c r="K22" s="99">
        <v>13.391812865497087</v>
      </c>
      <c r="L22" s="99">
        <v>5.7864878803507054</v>
      </c>
      <c r="M22" s="99">
        <v>-8.9703588143525792</v>
      </c>
      <c r="N22" s="99">
        <v>16.323907455012844</v>
      </c>
      <c r="O22" s="99">
        <v>4.0239410681399761</v>
      </c>
      <c r="P22" s="99">
        <v>4.5233247764893321</v>
      </c>
      <c r="Q22" s="99">
        <v>4.5138888888888857</v>
      </c>
      <c r="R22" s="99">
        <v>15.606514869135395</v>
      </c>
      <c r="S22" s="99">
        <v>3.336370645545685</v>
      </c>
      <c r="T22" s="99">
        <v>3.3846571254154441</v>
      </c>
      <c r="U22" s="99">
        <v>3.044219918645851</v>
      </c>
      <c r="V22" s="99">
        <v>3.705590220297978</v>
      </c>
      <c r="W22" s="99">
        <v>3.3460216110019729</v>
      </c>
      <c r="X22" s="99">
        <v>3.2079843165210917</v>
      </c>
      <c r="Y22" s="99">
        <v>0.60438611638751638</v>
      </c>
      <c r="Z22" s="99">
        <v>0.23458061563108856</v>
      </c>
      <c r="AA22" s="99">
        <v>0.34819339003368555</v>
      </c>
      <c r="AB22" s="99">
        <v>1.3708759954493814</v>
      </c>
      <c r="AC22" s="128">
        <v>2.9796307726839055</v>
      </c>
      <c r="AD22" s="99">
        <v>1.4712292938099392</v>
      </c>
      <c r="AE22" s="99">
        <v>1.9976372033079226</v>
      </c>
      <c r="AF22" s="128">
        <v>2.1849004948931272</v>
      </c>
      <c r="AG22" s="164">
        <v>3.1686331083518038</v>
      </c>
      <c r="AH22" s="128">
        <v>3.0763084298841337</v>
      </c>
      <c r="AI22" s="128">
        <v>3.5077519379844935</v>
      </c>
      <c r="AJ22" s="128">
        <v>3.3514323160456967</v>
      </c>
    </row>
    <row r="23" spans="1:36" x14ac:dyDescent="0.2">
      <c r="A23" s="38" t="s">
        <v>886</v>
      </c>
      <c r="B23" s="18" t="s">
        <v>1036</v>
      </c>
      <c r="C23" s="18"/>
      <c r="D23" s="19" t="s">
        <v>860</v>
      </c>
      <c r="E23" s="38" t="s">
        <v>1089</v>
      </c>
      <c r="F23" s="3" t="s">
        <v>1076</v>
      </c>
      <c r="G23" s="3"/>
      <c r="H23" s="99" t="s">
        <v>886</v>
      </c>
      <c r="I23" s="99">
        <v>0</v>
      </c>
      <c r="J23" s="99">
        <v>0</v>
      </c>
      <c r="K23" s="99" t="s">
        <v>886</v>
      </c>
      <c r="L23" s="99" t="s">
        <v>886</v>
      </c>
      <c r="M23" s="99" t="s">
        <v>886</v>
      </c>
      <c r="N23" s="99" t="s">
        <v>886</v>
      </c>
      <c r="O23" s="99" t="s">
        <v>886</v>
      </c>
      <c r="P23" s="99" t="s">
        <v>886</v>
      </c>
      <c r="Q23" s="99" t="s">
        <v>886</v>
      </c>
      <c r="R23" s="99" t="s">
        <v>886</v>
      </c>
      <c r="S23" s="99" t="s">
        <v>886</v>
      </c>
      <c r="T23" s="99" t="s">
        <v>886</v>
      </c>
      <c r="U23" s="99" t="s">
        <v>886</v>
      </c>
      <c r="V23" s="99" t="s">
        <v>886</v>
      </c>
      <c r="W23" s="99" t="s">
        <v>886</v>
      </c>
      <c r="X23" s="99" t="s">
        <v>886</v>
      </c>
      <c r="Y23" s="99" t="s">
        <v>886</v>
      </c>
      <c r="Z23" s="99" t="s">
        <v>886</v>
      </c>
      <c r="AA23" s="99" t="s">
        <v>886</v>
      </c>
      <c r="AB23" s="99" t="s">
        <v>886</v>
      </c>
      <c r="AC23" s="128" t="s">
        <v>886</v>
      </c>
      <c r="AD23" s="99" t="s">
        <v>886</v>
      </c>
      <c r="AE23" s="99" t="s">
        <v>886</v>
      </c>
      <c r="AF23" s="128" t="s">
        <v>886</v>
      </c>
      <c r="AG23" s="164" t="s">
        <v>886</v>
      </c>
      <c r="AH23" s="128" t="s">
        <v>886</v>
      </c>
      <c r="AI23" s="128" t="s">
        <v>886</v>
      </c>
      <c r="AJ23" s="128" t="s">
        <v>886</v>
      </c>
    </row>
    <row r="24" spans="1:36" x14ac:dyDescent="0.2">
      <c r="A24" s="38" t="s">
        <v>1294</v>
      </c>
      <c r="B24" s="11" t="s">
        <v>34</v>
      </c>
      <c r="C24" s="11"/>
      <c r="D24" s="3" t="s">
        <v>35</v>
      </c>
      <c r="E24" s="38" t="s">
        <v>1088</v>
      </c>
      <c r="F24" s="3" t="s">
        <v>1082</v>
      </c>
      <c r="G24" s="3"/>
      <c r="H24" s="99" t="s">
        <v>886</v>
      </c>
      <c r="I24" s="99" t="s">
        <v>886</v>
      </c>
      <c r="J24" s="99" t="s">
        <v>886</v>
      </c>
      <c r="K24" s="99" t="s">
        <v>886</v>
      </c>
      <c r="L24" s="99">
        <v>4.5660353293794884</v>
      </c>
      <c r="M24" s="99">
        <v>7.9557236079770774</v>
      </c>
      <c r="N24" s="99">
        <v>3.7468576109369423</v>
      </c>
      <c r="O24" s="99">
        <v>9.304509998774833</v>
      </c>
      <c r="P24" s="99">
        <v>5.9145141604602998</v>
      </c>
      <c r="Q24" s="99">
        <v>6.9235563185682452</v>
      </c>
      <c r="R24" s="99">
        <v>5.9099756958572982</v>
      </c>
      <c r="S24" s="99">
        <v>0.58356263953065479</v>
      </c>
      <c r="T24" s="99">
        <v>4.8179462562069659</v>
      </c>
      <c r="U24" s="99">
        <v>4.9274134772588525</v>
      </c>
      <c r="V24" s="99">
        <v>4.8724856153261413</v>
      </c>
      <c r="W24" s="99">
        <v>4.0410640126020496</v>
      </c>
      <c r="X24" s="99">
        <v>3.4668754247567648</v>
      </c>
      <c r="Y24" s="99">
        <v>2.5101228039543457</v>
      </c>
      <c r="Z24" s="99">
        <v>2.4332478992960205E-2</v>
      </c>
      <c r="AA24" s="99">
        <v>0.18244919803440496</v>
      </c>
      <c r="AB24" s="99">
        <v>6.7180910908405167E-2</v>
      </c>
      <c r="AC24" s="128">
        <v>0.10272587559654323</v>
      </c>
      <c r="AD24" s="99">
        <v>2.1816947728203751E-2</v>
      </c>
      <c r="AE24" s="99">
        <v>3.2201253796936724</v>
      </c>
      <c r="AF24" s="128">
        <v>3.4585583470298165</v>
      </c>
      <c r="AG24" s="164">
        <v>4.9179583777772651</v>
      </c>
      <c r="AH24" s="128">
        <v>4.0190352584901667</v>
      </c>
      <c r="AI24" s="128">
        <v>3.9815893084899745</v>
      </c>
      <c r="AJ24" s="128">
        <v>4.9097381472988175</v>
      </c>
    </row>
    <row r="25" spans="1:36" x14ac:dyDescent="0.2">
      <c r="A25" s="38" t="s">
        <v>1659</v>
      </c>
      <c r="B25" s="11" t="s">
        <v>36</v>
      </c>
      <c r="C25" s="11"/>
      <c r="D25" s="3" t="s">
        <v>37</v>
      </c>
      <c r="E25" s="38" t="s">
        <v>1089</v>
      </c>
      <c r="F25" s="3" t="s">
        <v>1076</v>
      </c>
      <c r="G25" s="3"/>
      <c r="H25" s="99" t="s">
        <v>886</v>
      </c>
      <c r="I25" s="99" t="s">
        <v>886</v>
      </c>
      <c r="J25" s="99">
        <v>22.024706236818332</v>
      </c>
      <c r="K25" s="99">
        <v>5.8148148148148096</v>
      </c>
      <c r="L25" s="99">
        <v>12.763971531909931</v>
      </c>
      <c r="M25" s="99">
        <v>7.7082255561303583</v>
      </c>
      <c r="N25" s="99">
        <v>4.1402497598462986</v>
      </c>
      <c r="O25" s="99">
        <v>4.5014297574024624</v>
      </c>
      <c r="P25" s="99">
        <v>4.4575867243357834</v>
      </c>
      <c r="Q25" s="99">
        <v>4.2842656751732164</v>
      </c>
      <c r="R25" s="99">
        <v>4.5863382221862139</v>
      </c>
      <c r="S25" s="99">
        <v>10.80034090028667</v>
      </c>
      <c r="T25" s="99">
        <v>4.3423536815607235</v>
      </c>
      <c r="U25" s="99">
        <v>4.7312692668543264</v>
      </c>
      <c r="V25" s="99">
        <v>3.6792935756334799</v>
      </c>
      <c r="W25" s="99">
        <v>4.2955008331790481</v>
      </c>
      <c r="X25" s="99" t="s">
        <v>886</v>
      </c>
      <c r="Y25" s="99" t="s">
        <v>886</v>
      </c>
      <c r="Z25" s="99" t="s">
        <v>886</v>
      </c>
      <c r="AA25" s="99" t="s">
        <v>886</v>
      </c>
      <c r="AB25" s="99" t="s">
        <v>886</v>
      </c>
      <c r="AC25" s="128" t="s">
        <v>886</v>
      </c>
      <c r="AD25" s="99" t="s">
        <v>886</v>
      </c>
      <c r="AE25" s="99" t="s">
        <v>886</v>
      </c>
      <c r="AF25" s="128" t="s">
        <v>886</v>
      </c>
      <c r="AG25" s="164" t="s">
        <v>886</v>
      </c>
      <c r="AH25" s="128" t="s">
        <v>886</v>
      </c>
      <c r="AI25" s="128" t="s">
        <v>886</v>
      </c>
      <c r="AJ25" s="128" t="s">
        <v>886</v>
      </c>
    </row>
    <row r="26" spans="1:36" x14ac:dyDescent="0.2">
      <c r="A26" s="38" t="s">
        <v>1295</v>
      </c>
      <c r="B26" s="11" t="s">
        <v>1144</v>
      </c>
      <c r="C26" s="11"/>
      <c r="D26" s="3" t="s">
        <v>1145</v>
      </c>
      <c r="E26" s="38" t="s">
        <v>1088</v>
      </c>
      <c r="F26" s="3" t="s">
        <v>1082</v>
      </c>
      <c r="G26" s="3"/>
      <c r="H26" s="99" t="s">
        <v>886</v>
      </c>
      <c r="I26" s="99" t="s">
        <v>886</v>
      </c>
      <c r="J26" s="99" t="s">
        <v>886</v>
      </c>
      <c r="K26" s="99" t="s">
        <v>886</v>
      </c>
      <c r="L26" s="99" t="s">
        <v>886</v>
      </c>
      <c r="M26" s="99" t="s">
        <v>886</v>
      </c>
      <c r="N26" s="99" t="s">
        <v>886</v>
      </c>
      <c r="O26" s="99" t="s">
        <v>886</v>
      </c>
      <c r="P26" s="99" t="s">
        <v>886</v>
      </c>
      <c r="Q26" s="99" t="s">
        <v>886</v>
      </c>
      <c r="R26" s="99" t="s">
        <v>886</v>
      </c>
      <c r="S26" s="99" t="s">
        <v>886</v>
      </c>
      <c r="T26" s="99" t="s">
        <v>886</v>
      </c>
      <c r="U26" s="99" t="s">
        <v>886</v>
      </c>
      <c r="V26" s="99" t="s">
        <v>886</v>
      </c>
      <c r="W26" s="99" t="s">
        <v>886</v>
      </c>
      <c r="X26" s="99" t="s">
        <v>886</v>
      </c>
      <c r="Y26" s="99">
        <v>2.3918239764648206</v>
      </c>
      <c r="Z26" s="99">
        <v>-0.58286569397679955</v>
      </c>
      <c r="AA26" s="99">
        <v>2.257829022134672E-2</v>
      </c>
      <c r="AB26" s="99">
        <v>0.17230871099540934</v>
      </c>
      <c r="AC26" s="128">
        <v>1.0516036956365049E-2</v>
      </c>
      <c r="AD26" s="99">
        <v>-0.24184341765306483</v>
      </c>
      <c r="AE26" s="99">
        <v>3.9428709099396109</v>
      </c>
      <c r="AF26" s="128">
        <v>4.6806075663303526</v>
      </c>
      <c r="AG26" s="164">
        <v>3.730253734751332</v>
      </c>
      <c r="AH26" s="128">
        <v>2.4934628315278262</v>
      </c>
      <c r="AI26" s="128">
        <v>3.8503091441588033</v>
      </c>
      <c r="AJ26" s="128">
        <v>3.7708534399558706</v>
      </c>
    </row>
    <row r="27" spans="1:36" x14ac:dyDescent="0.2">
      <c r="A27" s="199" t="s">
        <v>1736</v>
      </c>
      <c r="B27" s="11" t="s">
        <v>38</v>
      </c>
      <c r="C27" s="11"/>
      <c r="D27" s="3" t="s">
        <v>39</v>
      </c>
      <c r="E27" s="38" t="s">
        <v>1089</v>
      </c>
      <c r="F27" s="3" t="s">
        <v>1077</v>
      </c>
      <c r="G27" s="3"/>
      <c r="H27" s="99" t="s">
        <v>886</v>
      </c>
      <c r="I27" s="99">
        <v>6.9755156415085793</v>
      </c>
      <c r="J27" s="99">
        <v>0.96618357487923845</v>
      </c>
      <c r="K27" s="99">
        <v>7.814992025518336</v>
      </c>
      <c r="L27" s="99">
        <v>20.834319526627226</v>
      </c>
      <c r="M27" s="99">
        <v>3.9991512005615135</v>
      </c>
      <c r="N27" s="99">
        <v>8.9965941016747024</v>
      </c>
      <c r="O27" s="99">
        <v>4.9463604291165524</v>
      </c>
      <c r="P27" s="99">
        <v>5.8424807903402893</v>
      </c>
      <c r="Q27" s="99">
        <v>9.8628432160543582</v>
      </c>
      <c r="R27" s="99">
        <v>11.766927052604245</v>
      </c>
      <c r="S27" s="99">
        <v>-0.46770413226630581</v>
      </c>
      <c r="T27" s="99">
        <v>4.9249535932113417</v>
      </c>
      <c r="U27" s="99">
        <v>4.8757556764188621</v>
      </c>
      <c r="V27" s="99">
        <v>4.3300141699038903</v>
      </c>
      <c r="W27" s="99">
        <v>3.8010588267903529</v>
      </c>
      <c r="X27" s="99" t="s">
        <v>886</v>
      </c>
      <c r="Y27" s="99" t="s">
        <v>886</v>
      </c>
      <c r="Z27" s="99" t="s">
        <v>886</v>
      </c>
      <c r="AA27" s="99" t="s">
        <v>886</v>
      </c>
      <c r="AB27" s="99" t="s">
        <v>886</v>
      </c>
      <c r="AC27" s="128" t="s">
        <v>886</v>
      </c>
      <c r="AD27" s="99" t="s">
        <v>886</v>
      </c>
      <c r="AE27" s="99" t="s">
        <v>886</v>
      </c>
      <c r="AF27" s="128" t="s">
        <v>886</v>
      </c>
      <c r="AG27" s="164" t="s">
        <v>886</v>
      </c>
      <c r="AH27" s="128" t="s">
        <v>886</v>
      </c>
      <c r="AI27" s="128" t="s">
        <v>886</v>
      </c>
      <c r="AJ27" s="128" t="s">
        <v>886</v>
      </c>
    </row>
    <row r="28" spans="1:36" x14ac:dyDescent="0.2">
      <c r="A28" s="38" t="s">
        <v>1296</v>
      </c>
      <c r="B28" s="14" t="s">
        <v>944</v>
      </c>
      <c r="C28" s="14"/>
      <c r="D28" s="15" t="s">
        <v>945</v>
      </c>
      <c r="E28" s="38" t="s">
        <v>1088</v>
      </c>
      <c r="F28" s="3" t="s">
        <v>1079</v>
      </c>
      <c r="G28" s="3"/>
      <c r="H28" s="99" t="s">
        <v>886</v>
      </c>
      <c r="I28" s="99" t="s">
        <v>886</v>
      </c>
      <c r="J28" s="99" t="s">
        <v>886</v>
      </c>
      <c r="K28" s="99" t="s">
        <v>886</v>
      </c>
      <c r="L28" s="99" t="s">
        <v>886</v>
      </c>
      <c r="M28" s="99" t="s">
        <v>886</v>
      </c>
      <c r="N28" s="99" t="s">
        <v>886</v>
      </c>
      <c r="O28" s="99" t="s">
        <v>886</v>
      </c>
      <c r="P28" s="99" t="s">
        <v>886</v>
      </c>
      <c r="Q28" s="99" t="s">
        <v>886</v>
      </c>
      <c r="R28" s="99" t="s">
        <v>886</v>
      </c>
      <c r="S28" s="99" t="s">
        <v>886</v>
      </c>
      <c r="T28" s="99">
        <v>-1.2903225806451672</v>
      </c>
      <c r="U28" s="99">
        <v>4.8366013071895679</v>
      </c>
      <c r="V28" s="99">
        <v>4.7381546134663211</v>
      </c>
      <c r="W28" s="99">
        <v>4.2857142857142918</v>
      </c>
      <c r="X28" s="99">
        <v>3.5388127853881173</v>
      </c>
      <c r="Y28" s="99">
        <v>0.99228224917308694</v>
      </c>
      <c r="Z28" s="99">
        <v>0</v>
      </c>
      <c r="AA28" s="99">
        <v>2.0014556040757014</v>
      </c>
      <c r="AB28" s="99">
        <v>1.9978594363182225</v>
      </c>
      <c r="AC28" s="128">
        <v>1.9937040923399874</v>
      </c>
      <c r="AD28" s="99">
        <v>1.9890260631001411</v>
      </c>
      <c r="AE28" s="99">
        <v>1.9950683703205518</v>
      </c>
      <c r="AF28" s="128">
        <v>1.9890109890109864</v>
      </c>
      <c r="AG28" s="164">
        <v>2.9953668785691168</v>
      </c>
      <c r="AH28" s="128">
        <v>2.9919447640966546</v>
      </c>
      <c r="AI28" s="128">
        <v>1.9908583037074656</v>
      </c>
      <c r="AJ28" s="128">
        <v>1.9918334827208446</v>
      </c>
    </row>
    <row r="29" spans="1:36" x14ac:dyDescent="0.2">
      <c r="A29" s="38" t="s">
        <v>1297</v>
      </c>
      <c r="B29" s="11" t="s">
        <v>1178</v>
      </c>
      <c r="C29" s="11"/>
      <c r="D29" s="3" t="s">
        <v>41</v>
      </c>
      <c r="E29" s="38" t="s">
        <v>1088</v>
      </c>
      <c r="F29" s="3" t="s">
        <v>1174</v>
      </c>
      <c r="G29" s="3"/>
      <c r="H29" s="99" t="s">
        <v>886</v>
      </c>
      <c r="I29" s="99" t="s">
        <v>886</v>
      </c>
      <c r="J29" s="99" t="s">
        <v>886</v>
      </c>
      <c r="K29" s="99">
        <v>3.2444444444444542</v>
      </c>
      <c r="L29" s="99">
        <v>13.02195436934997</v>
      </c>
      <c r="M29" s="99">
        <v>6.341649209674344</v>
      </c>
      <c r="N29" s="99">
        <v>9.8853868194842391</v>
      </c>
      <c r="O29" s="99">
        <v>9.1590612777053622</v>
      </c>
      <c r="P29" s="99">
        <v>4.8969841743804068</v>
      </c>
      <c r="Q29" s="99">
        <v>11.998292058070021</v>
      </c>
      <c r="R29" s="99">
        <v>18.744440208412755</v>
      </c>
      <c r="S29" s="99">
        <v>14.693921232876718</v>
      </c>
      <c r="T29" s="99">
        <v>4.4881963235980322</v>
      </c>
      <c r="U29" s="99">
        <v>4.9741025183068359</v>
      </c>
      <c r="V29" s="99">
        <v>5.0021267545725152</v>
      </c>
      <c r="W29" s="99">
        <v>9.6005833265818694</v>
      </c>
      <c r="X29" s="99">
        <v>3.903015966883487</v>
      </c>
      <c r="Y29" s="99">
        <v>2.9951622083096225</v>
      </c>
      <c r="Z29" s="99">
        <v>0</v>
      </c>
      <c r="AA29" s="99">
        <v>3.951094840091173</v>
      </c>
      <c r="AB29" s="99">
        <v>1.9934879393979799</v>
      </c>
      <c r="AC29" s="128">
        <v>1.9936152192325141</v>
      </c>
      <c r="AD29" s="99">
        <v>1.992973490897465</v>
      </c>
      <c r="AE29" s="99">
        <v>1.9916076908624181</v>
      </c>
      <c r="AF29" s="128">
        <v>1.9895609456555219</v>
      </c>
      <c r="AG29" s="164">
        <v>7.2249984947919899</v>
      </c>
      <c r="AH29" s="128">
        <v>13.476332191588526</v>
      </c>
      <c r="AI29" s="128">
        <v>4.9482903656786537</v>
      </c>
      <c r="AJ29" s="128">
        <v>7.0724692347588283</v>
      </c>
    </row>
    <row r="30" spans="1:36" x14ac:dyDescent="0.2">
      <c r="A30" s="38" t="s">
        <v>886</v>
      </c>
      <c r="B30" s="5" t="s">
        <v>911</v>
      </c>
      <c r="C30" s="5"/>
      <c r="D30" s="3" t="s">
        <v>903</v>
      </c>
      <c r="E30" s="38" t="s">
        <v>1089</v>
      </c>
      <c r="F30" s="3" t="s">
        <v>1077</v>
      </c>
      <c r="G30" s="3"/>
      <c r="H30" s="99" t="s">
        <v>886</v>
      </c>
      <c r="I30" s="99">
        <v>-100</v>
      </c>
      <c r="J30" s="99">
        <v>0</v>
      </c>
      <c r="K30" s="99" t="s">
        <v>886</v>
      </c>
      <c r="L30" s="99" t="s">
        <v>886</v>
      </c>
      <c r="M30" s="99" t="s">
        <v>886</v>
      </c>
      <c r="N30" s="99" t="s">
        <v>886</v>
      </c>
      <c r="O30" s="99" t="s">
        <v>886</v>
      </c>
      <c r="P30" s="99" t="s">
        <v>886</v>
      </c>
      <c r="Q30" s="99" t="s">
        <v>886</v>
      </c>
      <c r="R30" s="99" t="s">
        <v>886</v>
      </c>
      <c r="S30" s="99" t="s">
        <v>886</v>
      </c>
      <c r="T30" s="99" t="s">
        <v>886</v>
      </c>
      <c r="U30" s="99" t="s">
        <v>886</v>
      </c>
      <c r="V30" s="99" t="s">
        <v>886</v>
      </c>
      <c r="W30" s="99" t="s">
        <v>886</v>
      </c>
      <c r="X30" s="99" t="s">
        <v>886</v>
      </c>
      <c r="Y30" s="99" t="s">
        <v>886</v>
      </c>
      <c r="Z30" s="99" t="s">
        <v>886</v>
      </c>
      <c r="AA30" s="99" t="s">
        <v>886</v>
      </c>
      <c r="AB30" s="99" t="s">
        <v>886</v>
      </c>
      <c r="AC30" s="128" t="s">
        <v>886</v>
      </c>
      <c r="AD30" s="99" t="s">
        <v>886</v>
      </c>
      <c r="AE30" s="99" t="s">
        <v>886</v>
      </c>
      <c r="AF30" s="128" t="s">
        <v>886</v>
      </c>
      <c r="AG30" s="164" t="s">
        <v>886</v>
      </c>
      <c r="AH30" s="128" t="s">
        <v>886</v>
      </c>
      <c r="AI30" s="128" t="s">
        <v>886</v>
      </c>
      <c r="AJ30" s="128" t="s">
        <v>886</v>
      </c>
    </row>
    <row r="31" spans="1:36" x14ac:dyDescent="0.2">
      <c r="A31" s="38" t="s">
        <v>1298</v>
      </c>
      <c r="B31" s="14" t="s">
        <v>946</v>
      </c>
      <c r="C31" s="14"/>
      <c r="D31" s="15" t="s">
        <v>947</v>
      </c>
      <c r="E31" s="38" t="s">
        <v>1088</v>
      </c>
      <c r="F31" s="3" t="s">
        <v>1079</v>
      </c>
      <c r="G31" s="3"/>
      <c r="H31" s="99" t="s">
        <v>886</v>
      </c>
      <c r="I31" s="99" t="s">
        <v>886</v>
      </c>
      <c r="J31" s="99" t="s">
        <v>886</v>
      </c>
      <c r="K31" s="99" t="s">
        <v>886</v>
      </c>
      <c r="L31" s="99" t="s">
        <v>886</v>
      </c>
      <c r="M31" s="99" t="s">
        <v>886</v>
      </c>
      <c r="N31" s="99" t="s">
        <v>886</v>
      </c>
      <c r="O31" s="99" t="s">
        <v>886</v>
      </c>
      <c r="P31" s="99" t="s">
        <v>886</v>
      </c>
      <c r="Q31" s="99" t="s">
        <v>886</v>
      </c>
      <c r="R31" s="99" t="s">
        <v>886</v>
      </c>
      <c r="S31" s="99" t="s">
        <v>886</v>
      </c>
      <c r="T31" s="99">
        <v>4.9806686377075238</v>
      </c>
      <c r="U31" s="99">
        <v>3.8561525129982641</v>
      </c>
      <c r="V31" s="99">
        <v>4.4847726324572506</v>
      </c>
      <c r="W31" s="99">
        <v>4.8911958474745347</v>
      </c>
      <c r="X31" s="99">
        <v>4.8915112295393897</v>
      </c>
      <c r="Y31" s="99">
        <v>0.9980039920159669</v>
      </c>
      <c r="Z31" s="99">
        <v>0</v>
      </c>
      <c r="AA31" s="99">
        <v>0</v>
      </c>
      <c r="AB31" s="99">
        <v>8.9831117499101794</v>
      </c>
      <c r="AC31" s="128">
        <v>0</v>
      </c>
      <c r="AD31" s="99">
        <v>0</v>
      </c>
      <c r="AE31" s="99">
        <v>1.0056050115397452</v>
      </c>
      <c r="AF31" s="128">
        <v>1.9911865513301708</v>
      </c>
      <c r="AG31" s="164">
        <v>2.9924787966074451</v>
      </c>
      <c r="AH31" s="128">
        <v>2.9832193909260507</v>
      </c>
      <c r="AI31" s="128">
        <v>1.9915509957754818</v>
      </c>
      <c r="AJ31" s="128">
        <v>1.9970414201183557</v>
      </c>
    </row>
    <row r="32" spans="1:36" x14ac:dyDescent="0.2">
      <c r="A32" s="38" t="s">
        <v>1660</v>
      </c>
      <c r="B32" s="11" t="s">
        <v>42</v>
      </c>
      <c r="C32" s="11"/>
      <c r="D32" s="3" t="s">
        <v>43</v>
      </c>
      <c r="E32" s="38" t="s">
        <v>1089</v>
      </c>
      <c r="F32" s="3" t="s">
        <v>1076</v>
      </c>
      <c r="G32" s="3"/>
      <c r="H32" s="99" t="s">
        <v>886</v>
      </c>
      <c r="I32" s="99">
        <v>-81.818181818181813</v>
      </c>
      <c r="J32" s="99">
        <v>900</v>
      </c>
      <c r="K32" s="99">
        <v>28.400000000000006</v>
      </c>
      <c r="L32" s="99">
        <v>7.5372101073035509</v>
      </c>
      <c r="M32" s="99">
        <v>-1.8266677395992588</v>
      </c>
      <c r="N32" s="99">
        <v>4.3606557377049171</v>
      </c>
      <c r="O32" s="99">
        <v>4.3433867420672243</v>
      </c>
      <c r="P32" s="99">
        <v>4.1550621001129144</v>
      </c>
      <c r="Q32" s="99">
        <v>4.7625930476259413</v>
      </c>
      <c r="R32" s="99">
        <v>9.7544150110375085</v>
      </c>
      <c r="S32" s="99">
        <v>3.3940917661847863</v>
      </c>
      <c r="T32" s="99">
        <v>2.887537993920958</v>
      </c>
      <c r="U32" s="99">
        <v>4.2127031019202406</v>
      </c>
      <c r="V32" s="99">
        <v>4.6093661412858609</v>
      </c>
      <c r="W32" s="99">
        <v>3.0892634545553079</v>
      </c>
      <c r="X32" s="99" t="s">
        <v>886</v>
      </c>
      <c r="Y32" s="99" t="s">
        <v>886</v>
      </c>
      <c r="Z32" s="99" t="s">
        <v>886</v>
      </c>
      <c r="AA32" s="99" t="s">
        <v>886</v>
      </c>
      <c r="AB32" s="99" t="s">
        <v>886</v>
      </c>
      <c r="AC32" s="128" t="s">
        <v>886</v>
      </c>
      <c r="AD32" s="99" t="s">
        <v>886</v>
      </c>
      <c r="AE32" s="99" t="s">
        <v>886</v>
      </c>
      <c r="AF32" s="128" t="s">
        <v>886</v>
      </c>
      <c r="AG32" s="164" t="s">
        <v>886</v>
      </c>
      <c r="AH32" s="128" t="s">
        <v>886</v>
      </c>
      <c r="AI32" s="128" t="s">
        <v>886</v>
      </c>
      <c r="AJ32" s="128" t="s">
        <v>886</v>
      </c>
    </row>
    <row r="33" spans="1:36" x14ac:dyDescent="0.2">
      <c r="A33" s="38" t="s">
        <v>886</v>
      </c>
      <c r="B33" s="5" t="s">
        <v>912</v>
      </c>
      <c r="C33" s="5"/>
      <c r="D33" s="3" t="s">
        <v>861</v>
      </c>
      <c r="E33" s="38" t="s">
        <v>1089</v>
      </c>
      <c r="F33" s="3" t="s">
        <v>1076</v>
      </c>
      <c r="G33" s="3"/>
      <c r="H33" s="99" t="s">
        <v>886</v>
      </c>
      <c r="I33" s="99">
        <v>-14.083625438157227</v>
      </c>
      <c r="J33" s="99">
        <v>-16.392248287920737</v>
      </c>
      <c r="K33" s="99" t="s">
        <v>886</v>
      </c>
      <c r="L33" s="99" t="s">
        <v>886</v>
      </c>
      <c r="M33" s="99" t="s">
        <v>886</v>
      </c>
      <c r="N33" s="99" t="s">
        <v>886</v>
      </c>
      <c r="O33" s="99" t="s">
        <v>886</v>
      </c>
      <c r="P33" s="99" t="s">
        <v>886</v>
      </c>
      <c r="Q33" s="99" t="s">
        <v>886</v>
      </c>
      <c r="R33" s="99" t="s">
        <v>886</v>
      </c>
      <c r="S33" s="99" t="s">
        <v>886</v>
      </c>
      <c r="T33" s="99" t="s">
        <v>886</v>
      </c>
      <c r="U33" s="99" t="s">
        <v>886</v>
      </c>
      <c r="V33" s="99" t="s">
        <v>886</v>
      </c>
      <c r="W33" s="99" t="s">
        <v>886</v>
      </c>
      <c r="X33" s="99" t="s">
        <v>886</v>
      </c>
      <c r="Y33" s="99" t="s">
        <v>886</v>
      </c>
      <c r="Z33" s="99" t="s">
        <v>886</v>
      </c>
      <c r="AA33" s="99" t="s">
        <v>886</v>
      </c>
      <c r="AB33" s="99" t="s">
        <v>886</v>
      </c>
      <c r="AC33" s="128" t="s">
        <v>886</v>
      </c>
      <c r="AD33" s="99" t="s">
        <v>886</v>
      </c>
      <c r="AE33" s="99" t="s">
        <v>886</v>
      </c>
      <c r="AF33" s="128" t="s">
        <v>886</v>
      </c>
      <c r="AG33" s="164" t="s">
        <v>886</v>
      </c>
      <c r="AH33" s="128" t="s">
        <v>886</v>
      </c>
      <c r="AI33" s="128" t="s">
        <v>886</v>
      </c>
      <c r="AJ33" s="128" t="s">
        <v>886</v>
      </c>
    </row>
    <row r="34" spans="1:36" x14ac:dyDescent="0.2">
      <c r="A34" s="38" t="s">
        <v>1299</v>
      </c>
      <c r="B34" s="11" t="s">
        <v>44</v>
      </c>
      <c r="C34" s="11"/>
      <c r="D34" s="3" t="s">
        <v>45</v>
      </c>
      <c r="E34" s="38" t="s">
        <v>1088</v>
      </c>
      <c r="F34" s="3" t="s">
        <v>1080</v>
      </c>
      <c r="G34" s="3"/>
      <c r="H34" s="99" t="s">
        <v>886</v>
      </c>
      <c r="I34" s="99">
        <v>-3.0487804878048763</v>
      </c>
      <c r="J34" s="99">
        <v>37.735849056603769</v>
      </c>
      <c r="K34" s="99">
        <v>4.2252663622526683</v>
      </c>
      <c r="L34" s="99">
        <v>5.5435481044453354</v>
      </c>
      <c r="M34" s="99">
        <v>10.486310973359906</v>
      </c>
      <c r="N34" s="99">
        <v>7.7294282660967042</v>
      </c>
      <c r="O34" s="99">
        <v>5.2916285630143989</v>
      </c>
      <c r="P34" s="99">
        <v>7.62685666337903</v>
      </c>
      <c r="Q34" s="99">
        <v>4.5081518765729385</v>
      </c>
      <c r="R34" s="99">
        <v>14.91466862108679</v>
      </c>
      <c r="S34" s="99">
        <v>7.5429365404765036</v>
      </c>
      <c r="T34" s="99">
        <v>4.71051711904434</v>
      </c>
      <c r="U34" s="99">
        <v>3.8685208596713068</v>
      </c>
      <c r="V34" s="99">
        <v>3</v>
      </c>
      <c r="W34" s="99">
        <v>2.9995934997778591</v>
      </c>
      <c r="X34" s="99">
        <v>2.5368504139361647</v>
      </c>
      <c r="Y34" s="99">
        <v>1.0213215417390131</v>
      </c>
      <c r="Z34" s="99">
        <v>0</v>
      </c>
      <c r="AA34" s="99">
        <v>0</v>
      </c>
      <c r="AB34" s="99">
        <v>0</v>
      </c>
      <c r="AC34" s="128">
        <v>0</v>
      </c>
      <c r="AD34" s="99">
        <v>1.9440186427311934</v>
      </c>
      <c r="AE34" s="99">
        <v>3.9894657244921916</v>
      </c>
      <c r="AF34" s="128">
        <v>3.9902041908009611</v>
      </c>
      <c r="AG34" s="164">
        <v>3.9898084666886158</v>
      </c>
      <c r="AH34" s="128">
        <v>4.9899135112574378</v>
      </c>
      <c r="AI34" s="128">
        <v>3.9900763414975282</v>
      </c>
      <c r="AJ34" s="128">
        <v>4.9901951761682612</v>
      </c>
    </row>
    <row r="35" spans="1:36" x14ac:dyDescent="0.2">
      <c r="A35" s="38" t="s">
        <v>1300</v>
      </c>
      <c r="B35" s="11" t="s">
        <v>46</v>
      </c>
      <c r="C35" s="11"/>
      <c r="D35" s="3" t="s">
        <v>47</v>
      </c>
      <c r="E35" s="38" t="s">
        <v>1088</v>
      </c>
      <c r="F35" s="3" t="s">
        <v>1081</v>
      </c>
      <c r="G35" s="3"/>
      <c r="H35" s="99" t="s">
        <v>886</v>
      </c>
      <c r="I35" s="99">
        <v>-4.896380863102209</v>
      </c>
      <c r="J35" s="99">
        <v>6.7326140143981092</v>
      </c>
      <c r="K35" s="99">
        <v>12.309113097397656</v>
      </c>
      <c r="L35" s="99">
        <v>5.1408181844879692</v>
      </c>
      <c r="M35" s="99">
        <v>7.7301230395374603</v>
      </c>
      <c r="N35" s="99">
        <v>5.4162669501413063</v>
      </c>
      <c r="O35" s="99">
        <v>4.9904077918244951</v>
      </c>
      <c r="P35" s="99">
        <v>4.4111790474851773</v>
      </c>
      <c r="Q35" s="99">
        <v>4.4065514920349926</v>
      </c>
      <c r="R35" s="99">
        <v>4.4021575622125795</v>
      </c>
      <c r="S35" s="99">
        <v>1.4912777234600867</v>
      </c>
      <c r="T35" s="99">
        <v>2.8089317946741801</v>
      </c>
      <c r="U35" s="99">
        <v>1.902667087508874</v>
      </c>
      <c r="V35" s="99">
        <v>1.9019871652163687</v>
      </c>
      <c r="W35" s="99">
        <v>1.9016318699063532</v>
      </c>
      <c r="X35" s="99">
        <v>1.9015659955257291</v>
      </c>
      <c r="Y35" s="99">
        <v>1.8999268203439499</v>
      </c>
      <c r="Z35" s="99">
        <v>0</v>
      </c>
      <c r="AA35" s="99">
        <v>-1.7953804860013634E-3</v>
      </c>
      <c r="AB35" s="99">
        <v>-7.1816508820177205E-3</v>
      </c>
      <c r="AC35" s="128">
        <v>1.9912557120669527</v>
      </c>
      <c r="AD35" s="99">
        <v>1.9858280885524326</v>
      </c>
      <c r="AE35" s="99">
        <v>4.6486738419312834</v>
      </c>
      <c r="AF35" s="128">
        <v>4.9477512845678584</v>
      </c>
      <c r="AG35" s="164">
        <v>3.9592600160319291</v>
      </c>
      <c r="AH35" s="128">
        <v>4.950712104260524</v>
      </c>
      <c r="AI35" s="128">
        <v>3.9659158845519515</v>
      </c>
      <c r="AJ35" s="128">
        <v>4.9577730204587773</v>
      </c>
    </row>
    <row r="36" spans="1:36" x14ac:dyDescent="0.2">
      <c r="A36" s="38" t="s">
        <v>1301</v>
      </c>
      <c r="B36" s="11" t="s">
        <v>48</v>
      </c>
      <c r="C36" s="11"/>
      <c r="D36" s="3" t="s">
        <v>49</v>
      </c>
      <c r="E36" s="38" t="s">
        <v>1088</v>
      </c>
      <c r="F36" s="3" t="s">
        <v>1076</v>
      </c>
      <c r="G36" s="3"/>
      <c r="H36" s="99" t="s">
        <v>886</v>
      </c>
      <c r="I36" s="99">
        <v>14.285714285714278</v>
      </c>
      <c r="J36" s="99">
        <v>6.25</v>
      </c>
      <c r="K36" s="99">
        <v>28.562091503267965</v>
      </c>
      <c r="L36" s="99">
        <v>17.702084392475868</v>
      </c>
      <c r="M36" s="99">
        <v>2.1941948859709726</v>
      </c>
      <c r="N36" s="99">
        <v>3.0092983939137667</v>
      </c>
      <c r="O36" s="99">
        <v>7.4183489249959109</v>
      </c>
      <c r="P36" s="99">
        <v>5.7983193277310932</v>
      </c>
      <c r="Q36" s="99">
        <v>5.9859917683587298</v>
      </c>
      <c r="R36" s="99">
        <v>6.6357814416133039</v>
      </c>
      <c r="S36" s="99">
        <v>4.6831075900843189</v>
      </c>
      <c r="T36" s="99">
        <v>4.656698199572773</v>
      </c>
      <c r="U36" s="99">
        <v>3.50478189876371</v>
      </c>
      <c r="V36" s="99">
        <v>3.3635697785790768</v>
      </c>
      <c r="W36" s="99">
        <v>6.5736400305243592</v>
      </c>
      <c r="X36" s="99">
        <v>4.0916530278232415</v>
      </c>
      <c r="Y36" s="99">
        <v>2.4764150943396288</v>
      </c>
      <c r="Z36" s="99">
        <v>0.92539317222860973</v>
      </c>
      <c r="AA36" s="99">
        <v>0.88840324956053962</v>
      </c>
      <c r="AB36" s="99">
        <v>0.25428517611602786</v>
      </c>
      <c r="AC36" s="128">
        <v>2.2310944105213615</v>
      </c>
      <c r="AD36" s="99">
        <v>2.7613140362968025</v>
      </c>
      <c r="AE36" s="99">
        <v>3.9256013592059436</v>
      </c>
      <c r="AF36" s="128">
        <v>3.3126828428841737</v>
      </c>
      <c r="AG36" s="164">
        <v>5.3427167485633476</v>
      </c>
      <c r="AH36" s="128">
        <v>4.8740957425781772</v>
      </c>
      <c r="AI36" s="128">
        <v>3.8371654730493754</v>
      </c>
      <c r="AJ36" s="128">
        <v>3.5429069260926349</v>
      </c>
    </row>
    <row r="37" spans="1:36" x14ac:dyDescent="0.2">
      <c r="A37" s="38" t="s">
        <v>886</v>
      </c>
      <c r="B37" s="16" t="s">
        <v>913</v>
      </c>
      <c r="C37" s="16"/>
      <c r="D37" s="17" t="s">
        <v>862</v>
      </c>
      <c r="E37" s="38" t="s">
        <v>1089</v>
      </c>
      <c r="F37" s="3" t="s">
        <v>1076</v>
      </c>
      <c r="G37" s="3"/>
      <c r="H37" s="99" t="s">
        <v>886</v>
      </c>
      <c r="I37" s="99">
        <v>19.752002633600355</v>
      </c>
      <c r="J37" s="99">
        <v>-18.555850820122785</v>
      </c>
      <c r="K37" s="99">
        <v>94.644464446444658</v>
      </c>
      <c r="L37" s="99">
        <v>11.560693641618485</v>
      </c>
      <c r="M37" s="99" t="s">
        <v>886</v>
      </c>
      <c r="N37" s="99" t="s">
        <v>886</v>
      </c>
      <c r="O37" s="99" t="s">
        <v>886</v>
      </c>
      <c r="P37" s="99" t="s">
        <v>886</v>
      </c>
      <c r="Q37" s="99" t="s">
        <v>886</v>
      </c>
      <c r="R37" s="99" t="s">
        <v>886</v>
      </c>
      <c r="S37" s="99" t="s">
        <v>886</v>
      </c>
      <c r="T37" s="99" t="s">
        <v>886</v>
      </c>
      <c r="U37" s="99" t="s">
        <v>886</v>
      </c>
      <c r="V37" s="99" t="s">
        <v>886</v>
      </c>
      <c r="W37" s="99" t="s">
        <v>886</v>
      </c>
      <c r="X37" s="99" t="s">
        <v>886</v>
      </c>
      <c r="Y37" s="99" t="s">
        <v>886</v>
      </c>
      <c r="Z37" s="99" t="s">
        <v>886</v>
      </c>
      <c r="AA37" s="99" t="s">
        <v>886</v>
      </c>
      <c r="AB37" s="99" t="s">
        <v>886</v>
      </c>
      <c r="AC37" s="128" t="s">
        <v>886</v>
      </c>
      <c r="AD37" s="99" t="s">
        <v>886</v>
      </c>
      <c r="AE37" s="99" t="s">
        <v>886</v>
      </c>
      <c r="AF37" s="128" t="s">
        <v>886</v>
      </c>
      <c r="AG37" s="164" t="s">
        <v>886</v>
      </c>
      <c r="AH37" s="128" t="s">
        <v>886</v>
      </c>
      <c r="AI37" s="128" t="s">
        <v>886</v>
      </c>
      <c r="AJ37" s="128" t="s">
        <v>886</v>
      </c>
    </row>
    <row r="38" spans="1:36" x14ac:dyDescent="0.2">
      <c r="A38" s="38" t="s">
        <v>1302</v>
      </c>
      <c r="B38" s="11" t="s">
        <v>50</v>
      </c>
      <c r="C38" s="11"/>
      <c r="D38" s="3" t="s">
        <v>51</v>
      </c>
      <c r="E38" s="38" t="s">
        <v>1088</v>
      </c>
      <c r="F38" s="3" t="s">
        <v>1082</v>
      </c>
      <c r="G38" s="3"/>
      <c r="H38" s="99" t="s">
        <v>886</v>
      </c>
      <c r="I38" s="99" t="s">
        <v>886</v>
      </c>
      <c r="J38" s="99" t="s">
        <v>886</v>
      </c>
      <c r="K38" s="99" t="s">
        <v>886</v>
      </c>
      <c r="L38" s="99" t="s">
        <v>886</v>
      </c>
      <c r="M38" s="99" t="s">
        <v>886</v>
      </c>
      <c r="N38" s="99">
        <v>4.8001565002628581</v>
      </c>
      <c r="O38" s="99">
        <v>5.3444554628711387</v>
      </c>
      <c r="P38" s="99">
        <v>4.5040754850713256</v>
      </c>
      <c r="Q38" s="99">
        <v>4.4996449879719762</v>
      </c>
      <c r="R38" s="99">
        <v>8.9018243770852479</v>
      </c>
      <c r="S38" s="99">
        <v>-1.1053479471444234</v>
      </c>
      <c r="T38" s="99">
        <v>4.8992467043314321</v>
      </c>
      <c r="U38" s="99">
        <v>3.498110463811571</v>
      </c>
      <c r="V38" s="99">
        <v>3.9071986123156961</v>
      </c>
      <c r="W38" s="99">
        <v>1.906431284170111</v>
      </c>
      <c r="X38" s="99">
        <v>1.9428449737486346</v>
      </c>
      <c r="Y38" s="99">
        <v>2.1508745711508226</v>
      </c>
      <c r="Z38" s="99">
        <v>7.865469017929172E-4</v>
      </c>
      <c r="AA38" s="99">
        <v>4.7192442916781374E-3</v>
      </c>
      <c r="AB38" s="99">
        <v>3.3819654724936754E-2</v>
      </c>
      <c r="AC38" s="128">
        <v>-1.1793565430706643E-2</v>
      </c>
      <c r="AD38" s="99">
        <v>-1.8871930362573952E-2</v>
      </c>
      <c r="AE38" s="99">
        <v>3.9764370934887383</v>
      </c>
      <c r="AF38" s="128">
        <v>4.9650164517227147</v>
      </c>
      <c r="AG38" s="164">
        <v>5.9710742312764298</v>
      </c>
      <c r="AH38" s="128">
        <v>2.9757573696916007</v>
      </c>
      <c r="AI38" s="128">
        <v>3.9839927095508987</v>
      </c>
      <c r="AJ38" s="128">
        <v>3.9837677183356059</v>
      </c>
    </row>
    <row r="39" spans="1:36" x14ac:dyDescent="0.2">
      <c r="A39" s="38" t="s">
        <v>886</v>
      </c>
      <c r="B39" s="16" t="s">
        <v>1034</v>
      </c>
      <c r="C39" s="16"/>
      <c r="D39" s="17" t="s">
        <v>998</v>
      </c>
      <c r="E39" s="38" t="s">
        <v>1089</v>
      </c>
      <c r="F39" s="3" t="s">
        <v>1076</v>
      </c>
      <c r="G39" s="3"/>
      <c r="H39" s="99" t="s">
        <v>886</v>
      </c>
      <c r="I39" s="99">
        <v>-7.5471698113207566</v>
      </c>
      <c r="J39" s="99">
        <v>-29.587301587301596</v>
      </c>
      <c r="K39" s="99">
        <v>-18.845807033363386</v>
      </c>
      <c r="L39" s="99">
        <v>39.682539682539669</v>
      </c>
      <c r="M39" s="99" t="s">
        <v>886</v>
      </c>
      <c r="N39" s="99" t="s">
        <v>886</v>
      </c>
      <c r="O39" s="99" t="s">
        <v>886</v>
      </c>
      <c r="P39" s="99" t="s">
        <v>886</v>
      </c>
      <c r="Q39" s="99" t="s">
        <v>886</v>
      </c>
      <c r="R39" s="99" t="s">
        <v>886</v>
      </c>
      <c r="S39" s="99" t="s">
        <v>886</v>
      </c>
      <c r="T39" s="99" t="s">
        <v>886</v>
      </c>
      <c r="U39" s="99" t="s">
        <v>886</v>
      </c>
      <c r="V39" s="99" t="s">
        <v>886</v>
      </c>
      <c r="W39" s="99" t="s">
        <v>886</v>
      </c>
      <c r="X39" s="99" t="s">
        <v>886</v>
      </c>
      <c r="Y39" s="99" t="s">
        <v>886</v>
      </c>
      <c r="Z39" s="99" t="s">
        <v>886</v>
      </c>
      <c r="AA39" s="99" t="s">
        <v>886</v>
      </c>
      <c r="AB39" s="99" t="s">
        <v>886</v>
      </c>
      <c r="AC39" s="128" t="s">
        <v>886</v>
      </c>
      <c r="AD39" s="99" t="s">
        <v>886</v>
      </c>
      <c r="AE39" s="99" t="s">
        <v>886</v>
      </c>
      <c r="AF39" s="128" t="s">
        <v>886</v>
      </c>
      <c r="AG39" s="164" t="s">
        <v>886</v>
      </c>
      <c r="AH39" s="128" t="s">
        <v>886</v>
      </c>
      <c r="AI39" s="128" t="s">
        <v>886</v>
      </c>
      <c r="AJ39" s="128" t="s">
        <v>886</v>
      </c>
    </row>
    <row r="40" spans="1:36" x14ac:dyDescent="0.2">
      <c r="A40" s="38" t="s">
        <v>1303</v>
      </c>
      <c r="B40" s="11" t="s">
        <v>52</v>
      </c>
      <c r="C40" s="11"/>
      <c r="D40" s="3" t="s">
        <v>53</v>
      </c>
      <c r="E40" s="38" t="s">
        <v>1088</v>
      </c>
      <c r="F40" s="3" t="s">
        <v>1082</v>
      </c>
      <c r="G40" s="3"/>
      <c r="H40" s="99" t="s">
        <v>886</v>
      </c>
      <c r="I40" s="99" t="s">
        <v>886</v>
      </c>
      <c r="J40" s="99" t="s">
        <v>886</v>
      </c>
      <c r="K40" s="99" t="s">
        <v>886</v>
      </c>
      <c r="L40" s="99" t="s">
        <v>886</v>
      </c>
      <c r="M40" s="99" t="s">
        <v>886</v>
      </c>
      <c r="N40" s="99">
        <v>7.9134456101601387</v>
      </c>
      <c r="O40" s="99">
        <v>5.9595765774409131</v>
      </c>
      <c r="P40" s="99">
        <v>12.06217460197692</v>
      </c>
      <c r="Q40" s="99">
        <v>18.105793315198355</v>
      </c>
      <c r="R40" s="99">
        <v>12.927721970742169</v>
      </c>
      <c r="S40" s="99">
        <v>3.8337658141578004</v>
      </c>
      <c r="T40" s="99">
        <v>4.9446702580757886</v>
      </c>
      <c r="U40" s="99">
        <v>4.4281571120150574</v>
      </c>
      <c r="V40" s="99">
        <v>4.3362140867065477</v>
      </c>
      <c r="W40" s="99">
        <v>3.9459473250048802</v>
      </c>
      <c r="X40" s="99">
        <v>3.8043344869057307</v>
      </c>
      <c r="Y40" s="99">
        <v>2.9398087942055042</v>
      </c>
      <c r="Z40" s="99">
        <v>0</v>
      </c>
      <c r="AA40" s="99">
        <v>0</v>
      </c>
      <c r="AB40" s="99">
        <v>-6.8907961932183071E-3</v>
      </c>
      <c r="AC40" s="128">
        <v>0</v>
      </c>
      <c r="AD40" s="99">
        <v>0</v>
      </c>
      <c r="AE40" s="99">
        <v>3.9854517611026097</v>
      </c>
      <c r="AF40" s="128">
        <v>4.9850889142520671</v>
      </c>
      <c r="AG40" s="164">
        <v>5.9891285288444784</v>
      </c>
      <c r="AH40" s="128">
        <v>2.9891340312611536</v>
      </c>
      <c r="AI40" s="128">
        <v>3.9889225154371655</v>
      </c>
      <c r="AJ40" s="128">
        <v>4.9889087302813291</v>
      </c>
    </row>
    <row r="41" spans="1:36" x14ac:dyDescent="0.2">
      <c r="A41" s="38" t="s">
        <v>1661</v>
      </c>
      <c r="B41" s="11" t="s">
        <v>54</v>
      </c>
      <c r="C41" s="11"/>
      <c r="D41" s="3" t="s">
        <v>55</v>
      </c>
      <c r="E41" s="38" t="s">
        <v>1089</v>
      </c>
      <c r="F41" s="3" t="s">
        <v>1076</v>
      </c>
      <c r="G41" s="3"/>
      <c r="H41" s="99" t="s">
        <v>886</v>
      </c>
      <c r="I41" s="99">
        <v>-36.219204927211649</v>
      </c>
      <c r="J41" s="99">
        <v>3.6980138264018478</v>
      </c>
      <c r="K41" s="99">
        <v>-2.9947089947090006</v>
      </c>
      <c r="L41" s="99">
        <v>13.821315588524058</v>
      </c>
      <c r="M41" s="99">
        <v>6.0092006900517561</v>
      </c>
      <c r="N41" s="99">
        <v>5.8132176114275467</v>
      </c>
      <c r="O41" s="99">
        <v>6.5105946684894036</v>
      </c>
      <c r="P41" s="99">
        <v>5.7035135568747108</v>
      </c>
      <c r="Q41" s="99">
        <v>9.9795097518403253</v>
      </c>
      <c r="R41" s="99">
        <v>0</v>
      </c>
      <c r="S41" s="99">
        <v>0</v>
      </c>
      <c r="T41" s="99">
        <v>3.0016560861164834</v>
      </c>
      <c r="U41" s="99">
        <v>1.5006364306290578</v>
      </c>
      <c r="V41" s="99">
        <v>0</v>
      </c>
      <c r="W41" s="99">
        <v>0</v>
      </c>
      <c r="X41" s="99" t="s">
        <v>886</v>
      </c>
      <c r="Y41" s="99" t="s">
        <v>886</v>
      </c>
      <c r="Z41" s="99" t="s">
        <v>886</v>
      </c>
      <c r="AA41" s="99" t="s">
        <v>886</v>
      </c>
      <c r="AB41" s="99" t="s">
        <v>886</v>
      </c>
      <c r="AC41" s="128" t="s">
        <v>886</v>
      </c>
      <c r="AD41" s="99" t="s">
        <v>886</v>
      </c>
      <c r="AE41" s="99" t="s">
        <v>886</v>
      </c>
      <c r="AF41" s="128" t="s">
        <v>886</v>
      </c>
      <c r="AG41" s="164" t="s">
        <v>886</v>
      </c>
      <c r="AH41" s="128" t="s">
        <v>886</v>
      </c>
      <c r="AI41" s="128" t="s">
        <v>886</v>
      </c>
      <c r="AJ41" s="128" t="s">
        <v>886</v>
      </c>
    </row>
    <row r="42" spans="1:36" x14ac:dyDescent="0.2">
      <c r="A42" s="38" t="s">
        <v>1304</v>
      </c>
      <c r="B42" s="11" t="s">
        <v>56</v>
      </c>
      <c r="C42" s="11"/>
      <c r="D42" s="3" t="s">
        <v>57</v>
      </c>
      <c r="E42" s="38" t="s">
        <v>1088</v>
      </c>
      <c r="F42" s="3" t="s">
        <v>1076</v>
      </c>
      <c r="G42" s="3"/>
      <c r="H42" s="99" t="s">
        <v>886</v>
      </c>
      <c r="I42" s="99">
        <v>-48.717948717948723</v>
      </c>
      <c r="J42" s="99">
        <v>107.51111111111112</v>
      </c>
      <c r="K42" s="99">
        <v>41.700578282287438</v>
      </c>
      <c r="L42" s="99">
        <v>5.2599758162031378</v>
      </c>
      <c r="M42" s="99">
        <v>3.1519241815048673</v>
      </c>
      <c r="N42" s="99">
        <v>4.5033757917449861</v>
      </c>
      <c r="O42" s="99">
        <v>7.2532303183695319</v>
      </c>
      <c r="P42" s="99">
        <v>3.9495746134260656</v>
      </c>
      <c r="Q42" s="99">
        <v>5.8306947846346873</v>
      </c>
      <c r="R42" s="99">
        <v>5.3231724527236963</v>
      </c>
      <c r="S42" s="99">
        <v>7.2247829349340691</v>
      </c>
      <c r="T42" s="99">
        <v>5.1684494651604638</v>
      </c>
      <c r="U42" s="99">
        <v>6.4448669201520943</v>
      </c>
      <c r="V42" s="99">
        <v>3.8801571709233826</v>
      </c>
      <c r="W42" s="99">
        <v>4.7066408768536405</v>
      </c>
      <c r="X42" s="99">
        <v>3.0952380952380878</v>
      </c>
      <c r="Y42" s="99">
        <v>2.4767062196384728</v>
      </c>
      <c r="Z42" s="99">
        <v>-0.88591855766242134</v>
      </c>
      <c r="AA42" s="99">
        <v>5.5982436882546551</v>
      </c>
      <c r="AB42" s="99">
        <v>-0.20418770418770293</v>
      </c>
      <c r="AC42" s="128">
        <v>0.57289535359548172</v>
      </c>
      <c r="AD42" s="99">
        <v>0.4253745145182064</v>
      </c>
      <c r="AE42" s="99">
        <v>2.0331491712707095</v>
      </c>
      <c r="AF42" s="128">
        <v>4.5123095805357005</v>
      </c>
      <c r="AG42" s="164">
        <v>3.6336004421110957</v>
      </c>
      <c r="AH42" s="128">
        <v>2.7496333822156993</v>
      </c>
      <c r="AI42" s="128">
        <v>6.2279022997826727</v>
      </c>
      <c r="AJ42" s="128">
        <v>2.5496961739289645</v>
      </c>
    </row>
    <row r="43" spans="1:36" x14ac:dyDescent="0.2">
      <c r="A43" s="38" t="s">
        <v>1305</v>
      </c>
      <c r="B43" s="11" t="s">
        <v>58</v>
      </c>
      <c r="C43" s="11"/>
      <c r="D43" s="3" t="s">
        <v>59</v>
      </c>
      <c r="E43" s="38" t="s">
        <v>1088</v>
      </c>
      <c r="F43" s="3" t="s">
        <v>1081</v>
      </c>
      <c r="G43" s="3"/>
      <c r="H43" s="99" t="s">
        <v>886</v>
      </c>
      <c r="I43" s="99">
        <v>9.833565783356562</v>
      </c>
      <c r="J43" s="99">
        <v>4.7610178961448071</v>
      </c>
      <c r="K43" s="99">
        <v>7.4181818181818073</v>
      </c>
      <c r="L43" s="99">
        <v>6.203264876250671</v>
      </c>
      <c r="M43" s="99">
        <v>8.3711112370374678</v>
      </c>
      <c r="N43" s="99">
        <v>4.4995228571055037</v>
      </c>
      <c r="O43" s="99">
        <v>4.4996810067676591</v>
      </c>
      <c r="P43" s="99">
        <v>6.069239609270241</v>
      </c>
      <c r="Q43" s="99">
        <v>4.8834164729250915</v>
      </c>
      <c r="R43" s="99">
        <v>6.1743406540195593</v>
      </c>
      <c r="S43" s="99">
        <v>3.4589697074115122</v>
      </c>
      <c r="T43" s="99">
        <v>4.4120528192469095</v>
      </c>
      <c r="U43" s="99">
        <v>4.9142492588283773</v>
      </c>
      <c r="V43" s="99">
        <v>3.4875610323180695</v>
      </c>
      <c r="W43" s="99">
        <v>2.3330971432528713E-2</v>
      </c>
      <c r="X43" s="99">
        <v>3.8858604096654119</v>
      </c>
      <c r="Y43" s="99">
        <v>1.2365801531796023</v>
      </c>
      <c r="Z43" s="99">
        <v>-1.2321542985759493E-2</v>
      </c>
      <c r="AA43" s="99">
        <v>-1.6430748502784809E-3</v>
      </c>
      <c r="AB43" s="99">
        <v>3.3116717739749078</v>
      </c>
      <c r="AC43" s="128">
        <v>1.9331700489852999</v>
      </c>
      <c r="AD43" s="99">
        <v>7.8013465123483172E-4</v>
      </c>
      <c r="AE43" s="99">
        <v>3.4793734007364518</v>
      </c>
      <c r="AF43" s="128">
        <v>4.7842344923253233</v>
      </c>
      <c r="AG43" s="164">
        <v>4.9708612130368923</v>
      </c>
      <c r="AH43" s="128">
        <v>2.2474451504122639</v>
      </c>
      <c r="AI43" s="128">
        <v>2.006328010832692</v>
      </c>
      <c r="AJ43" s="128">
        <v>3.7891582496007685</v>
      </c>
    </row>
    <row r="44" spans="1:36" x14ac:dyDescent="0.2">
      <c r="A44" s="38" t="s">
        <v>886</v>
      </c>
      <c r="B44" s="5" t="s">
        <v>914</v>
      </c>
      <c r="C44" s="5"/>
      <c r="D44" s="3" t="s">
        <v>863</v>
      </c>
      <c r="E44" s="38" t="s">
        <v>1089</v>
      </c>
      <c r="F44" s="3" t="s">
        <v>1076</v>
      </c>
      <c r="G44" s="3"/>
      <c r="H44" s="99" t="s">
        <v>886</v>
      </c>
      <c r="I44" s="99">
        <v>27.5280175190004</v>
      </c>
      <c r="J44" s="99">
        <v>7.9595959595959442</v>
      </c>
      <c r="K44" s="99" t="s">
        <v>886</v>
      </c>
      <c r="L44" s="99" t="s">
        <v>886</v>
      </c>
      <c r="M44" s="99" t="s">
        <v>886</v>
      </c>
      <c r="N44" s="99" t="s">
        <v>886</v>
      </c>
      <c r="O44" s="99" t="s">
        <v>886</v>
      </c>
      <c r="P44" s="99" t="s">
        <v>886</v>
      </c>
      <c r="Q44" s="99" t="s">
        <v>886</v>
      </c>
      <c r="R44" s="99" t="s">
        <v>886</v>
      </c>
      <c r="S44" s="99" t="s">
        <v>886</v>
      </c>
      <c r="T44" s="99" t="s">
        <v>886</v>
      </c>
      <c r="U44" s="99" t="s">
        <v>886</v>
      </c>
      <c r="V44" s="99" t="s">
        <v>886</v>
      </c>
      <c r="W44" s="99" t="s">
        <v>886</v>
      </c>
      <c r="X44" s="99" t="s">
        <v>886</v>
      </c>
      <c r="Y44" s="99" t="s">
        <v>886</v>
      </c>
      <c r="Z44" s="99" t="s">
        <v>886</v>
      </c>
      <c r="AA44" s="99" t="s">
        <v>886</v>
      </c>
      <c r="AB44" s="99" t="s">
        <v>886</v>
      </c>
      <c r="AC44" s="128" t="s">
        <v>886</v>
      </c>
      <c r="AD44" s="99" t="s">
        <v>886</v>
      </c>
      <c r="AE44" s="99" t="s">
        <v>886</v>
      </c>
      <c r="AF44" s="128" t="s">
        <v>886</v>
      </c>
      <c r="AG44" s="164" t="s">
        <v>886</v>
      </c>
      <c r="AH44" s="128" t="s">
        <v>886</v>
      </c>
      <c r="AI44" s="128" t="s">
        <v>886</v>
      </c>
      <c r="AJ44" s="128" t="s">
        <v>886</v>
      </c>
    </row>
    <row r="45" spans="1:36" x14ac:dyDescent="0.2">
      <c r="A45" s="199" t="s">
        <v>1731</v>
      </c>
      <c r="B45" s="126" t="s">
        <v>60</v>
      </c>
      <c r="C45" s="126"/>
      <c r="D45" s="3" t="s">
        <v>61</v>
      </c>
      <c r="E45" s="38" t="s">
        <v>1088</v>
      </c>
      <c r="F45" s="3" t="s">
        <v>1076</v>
      </c>
      <c r="G45" s="3"/>
      <c r="H45" s="99" t="s">
        <v>886</v>
      </c>
      <c r="I45" s="99">
        <v>7.5824915824915848</v>
      </c>
      <c r="J45" s="99">
        <v>2.8167250876314398</v>
      </c>
      <c r="K45" s="99">
        <v>12.468038475587491</v>
      </c>
      <c r="L45" s="99">
        <v>8.2602576594132273</v>
      </c>
      <c r="M45" s="99">
        <v>4.1500000000000057</v>
      </c>
      <c r="N45" s="99">
        <v>2.8996639462313993</v>
      </c>
      <c r="O45" s="99">
        <v>2.6593263040029882</v>
      </c>
      <c r="P45" s="99">
        <v>5.2263224868205782</v>
      </c>
      <c r="Q45" s="99">
        <v>12.421179925714782</v>
      </c>
      <c r="R45" s="99">
        <v>7.8524779101037296</v>
      </c>
      <c r="S45" s="99">
        <v>9.7670442402222761</v>
      </c>
      <c r="T45" s="99">
        <v>3.0114226375908402</v>
      </c>
      <c r="U45" s="99">
        <v>4.9962197580645267</v>
      </c>
      <c r="V45" s="99">
        <v>4.7224722472247294</v>
      </c>
      <c r="W45" s="99">
        <v>3.0540912216364973</v>
      </c>
      <c r="X45" s="99">
        <v>0.1556852932999675</v>
      </c>
      <c r="Y45" s="99">
        <v>1.2</v>
      </c>
      <c r="Z45" s="189">
        <v>0.1</v>
      </c>
      <c r="AA45" s="189">
        <v>0.5</v>
      </c>
      <c r="AB45" s="189">
        <v>1.4</v>
      </c>
      <c r="AC45" s="190">
        <v>0.2</v>
      </c>
      <c r="AD45" s="189">
        <v>0.4</v>
      </c>
      <c r="AE45" s="189">
        <v>6.2</v>
      </c>
      <c r="AF45" s="190">
        <v>16.399999999999999</v>
      </c>
      <c r="AG45" s="191">
        <v>4.5999999999999996</v>
      </c>
      <c r="AH45" s="190">
        <v>1.6</v>
      </c>
      <c r="AI45" s="128">
        <v>2.9621190544004472</v>
      </c>
      <c r="AJ45" s="128">
        <v>2.0588816439438764</v>
      </c>
    </row>
    <row r="46" spans="1:36" x14ac:dyDescent="0.2">
      <c r="A46" s="38" t="s">
        <v>886</v>
      </c>
      <c r="B46" s="16" t="s">
        <v>1022</v>
      </c>
      <c r="C46" s="16"/>
      <c r="D46" s="17" t="s">
        <v>988</v>
      </c>
      <c r="E46" s="38" t="s">
        <v>1089</v>
      </c>
      <c r="F46" s="3" t="s">
        <v>1076</v>
      </c>
      <c r="G46" s="3"/>
      <c r="H46" s="99" t="s">
        <v>886</v>
      </c>
      <c r="I46" s="99">
        <v>-1.5555555555555713</v>
      </c>
      <c r="J46" s="99">
        <v>0</v>
      </c>
      <c r="K46" s="99">
        <v>-2.6523702031602596</v>
      </c>
      <c r="L46" s="99" t="s">
        <v>886</v>
      </c>
      <c r="M46" s="99" t="s">
        <v>886</v>
      </c>
      <c r="N46" s="99" t="s">
        <v>886</v>
      </c>
      <c r="O46" s="99" t="s">
        <v>886</v>
      </c>
      <c r="P46" s="99" t="s">
        <v>886</v>
      </c>
      <c r="Q46" s="99" t="s">
        <v>886</v>
      </c>
      <c r="R46" s="99" t="s">
        <v>886</v>
      </c>
      <c r="S46" s="99" t="s">
        <v>886</v>
      </c>
      <c r="T46" s="99" t="s">
        <v>886</v>
      </c>
      <c r="U46" s="99" t="s">
        <v>886</v>
      </c>
      <c r="V46" s="99" t="s">
        <v>886</v>
      </c>
      <c r="W46" s="99" t="s">
        <v>886</v>
      </c>
      <c r="X46" s="99" t="s">
        <v>886</v>
      </c>
      <c r="Y46" s="99" t="s">
        <v>886</v>
      </c>
      <c r="Z46" s="99" t="s">
        <v>886</v>
      </c>
      <c r="AA46" s="99" t="s">
        <v>886</v>
      </c>
      <c r="AB46" s="99" t="s">
        <v>886</v>
      </c>
      <c r="AC46" s="128" t="s">
        <v>886</v>
      </c>
      <c r="AD46" s="99" t="s">
        <v>886</v>
      </c>
      <c r="AE46" s="99" t="s">
        <v>886</v>
      </c>
      <c r="AF46" s="128" t="s">
        <v>886</v>
      </c>
      <c r="AG46" s="164" t="s">
        <v>886</v>
      </c>
      <c r="AH46" s="128" t="s">
        <v>886</v>
      </c>
      <c r="AI46" s="128" t="s">
        <v>886</v>
      </c>
      <c r="AJ46" s="128" t="s">
        <v>886</v>
      </c>
    </row>
    <row r="47" spans="1:36" x14ac:dyDescent="0.2">
      <c r="A47" s="199" t="s">
        <v>1743</v>
      </c>
      <c r="B47" s="11" t="s">
        <v>62</v>
      </c>
      <c r="C47" s="11"/>
      <c r="D47" s="3" t="s">
        <v>63</v>
      </c>
      <c r="E47" s="38" t="s">
        <v>1089</v>
      </c>
      <c r="F47" s="3" t="s">
        <v>1082</v>
      </c>
      <c r="G47" s="3"/>
      <c r="H47" s="99" t="s">
        <v>886</v>
      </c>
      <c r="I47" s="99" t="s">
        <v>886</v>
      </c>
      <c r="J47" s="99" t="s">
        <v>886</v>
      </c>
      <c r="K47" s="99" t="s">
        <v>886</v>
      </c>
      <c r="L47" s="99" t="s">
        <v>886</v>
      </c>
      <c r="M47" s="99">
        <v>15.158527696793016</v>
      </c>
      <c r="N47" s="99">
        <v>4.5000712036582797</v>
      </c>
      <c r="O47" s="99">
        <v>2.9495934466938252</v>
      </c>
      <c r="P47" s="99">
        <v>9.9674956979600324</v>
      </c>
      <c r="Q47" s="99">
        <v>14.895409800984382</v>
      </c>
      <c r="R47" s="99">
        <v>14.767475699901041</v>
      </c>
      <c r="S47" s="99">
        <v>1.8946962704506518</v>
      </c>
      <c r="T47" s="99">
        <v>4.4545535989806524</v>
      </c>
      <c r="U47" s="99">
        <v>3.4421636457201856</v>
      </c>
      <c r="V47" s="99">
        <v>3.2401009710169006</v>
      </c>
      <c r="W47" s="99">
        <v>4.9356165728206491</v>
      </c>
      <c r="X47" s="99">
        <v>3.9415276289606567</v>
      </c>
      <c r="Y47" s="99">
        <v>2.9452912156689592</v>
      </c>
      <c r="Z47" s="99">
        <v>0</v>
      </c>
      <c r="AA47" s="99">
        <v>0</v>
      </c>
      <c r="AB47" s="99">
        <v>-0.67234103426078207</v>
      </c>
      <c r="AC47" s="128">
        <v>-0.38885288399221896</v>
      </c>
      <c r="AD47" s="99">
        <v>-0.10120725800621955</v>
      </c>
      <c r="AE47" s="99">
        <v>3.9872639120052122</v>
      </c>
      <c r="AF47" s="128">
        <v>4.9756437021572841</v>
      </c>
      <c r="AG47" s="164">
        <v>5.9860788863109082</v>
      </c>
      <c r="AH47" s="128" t="s">
        <v>886</v>
      </c>
      <c r="AI47" s="128" t="s">
        <v>886</v>
      </c>
      <c r="AJ47" s="128" t="s">
        <v>886</v>
      </c>
    </row>
    <row r="48" spans="1:36" x14ac:dyDescent="0.2">
      <c r="A48" s="38" t="s">
        <v>1306</v>
      </c>
      <c r="B48" s="126" t="s">
        <v>1258</v>
      </c>
      <c r="C48" s="126"/>
      <c r="D48" s="123" t="s">
        <v>1259</v>
      </c>
      <c r="E48" s="38" t="s">
        <v>1088</v>
      </c>
      <c r="F48" s="123" t="s">
        <v>1082</v>
      </c>
      <c r="G48" s="3"/>
      <c r="H48" s="99" t="s">
        <v>886</v>
      </c>
      <c r="I48" s="99" t="s">
        <v>886</v>
      </c>
      <c r="J48" s="99" t="s">
        <v>886</v>
      </c>
      <c r="K48" s="99" t="s">
        <v>886</v>
      </c>
      <c r="L48" s="99" t="s">
        <v>886</v>
      </c>
      <c r="M48" s="99" t="s">
        <v>886</v>
      </c>
      <c r="N48" s="99" t="s">
        <v>886</v>
      </c>
      <c r="O48" s="99" t="s">
        <v>886</v>
      </c>
      <c r="P48" s="99" t="s">
        <v>886</v>
      </c>
      <c r="Q48" s="99" t="s">
        <v>886</v>
      </c>
      <c r="R48" s="99" t="s">
        <v>886</v>
      </c>
      <c r="S48" s="99" t="s">
        <v>886</v>
      </c>
      <c r="T48" s="99" t="s">
        <v>886</v>
      </c>
      <c r="U48" s="99" t="s">
        <v>886</v>
      </c>
      <c r="V48" s="99" t="s">
        <v>886</v>
      </c>
      <c r="W48" s="99" t="s">
        <v>886</v>
      </c>
      <c r="X48" s="99" t="s">
        <v>886</v>
      </c>
      <c r="Y48" s="99" t="s">
        <v>886</v>
      </c>
      <c r="Z48" s="99" t="s">
        <v>886</v>
      </c>
      <c r="AA48" s="99" t="s">
        <v>886</v>
      </c>
      <c r="AB48" s="99" t="s">
        <v>886</v>
      </c>
      <c r="AC48" s="128" t="s">
        <v>886</v>
      </c>
      <c r="AD48" s="99" t="s">
        <v>886</v>
      </c>
      <c r="AE48" s="99" t="s">
        <v>886</v>
      </c>
      <c r="AF48" s="128" t="s">
        <v>886</v>
      </c>
      <c r="AG48" s="164" t="s">
        <v>886</v>
      </c>
      <c r="AH48" s="128" t="s">
        <v>886</v>
      </c>
      <c r="AI48" s="128">
        <v>2.8650260395585381</v>
      </c>
      <c r="AJ48" s="128">
        <v>1.562141353462364</v>
      </c>
    </row>
    <row r="49" spans="1:36" x14ac:dyDescent="0.2">
      <c r="A49" s="38" t="s">
        <v>886</v>
      </c>
      <c r="B49" s="16" t="s">
        <v>1049</v>
      </c>
      <c r="C49" s="16"/>
      <c r="D49" s="17" t="s">
        <v>999</v>
      </c>
      <c r="E49" s="38" t="s">
        <v>1089</v>
      </c>
      <c r="F49" s="3" t="s">
        <v>1076</v>
      </c>
      <c r="G49" s="3"/>
      <c r="H49" s="99" t="s">
        <v>886</v>
      </c>
      <c r="I49" s="99">
        <v>-4.7686230248307027</v>
      </c>
      <c r="J49" s="99">
        <v>-23.333333333333329</v>
      </c>
      <c r="K49" s="99">
        <v>-34.299516908212553</v>
      </c>
      <c r="L49" s="99">
        <v>2.941176470588232</v>
      </c>
      <c r="M49" s="99" t="s">
        <v>886</v>
      </c>
      <c r="N49" s="99" t="s">
        <v>886</v>
      </c>
      <c r="O49" s="99" t="s">
        <v>886</v>
      </c>
      <c r="P49" s="99" t="s">
        <v>886</v>
      </c>
      <c r="Q49" s="99" t="s">
        <v>886</v>
      </c>
      <c r="R49" s="99" t="s">
        <v>886</v>
      </c>
      <c r="S49" s="99" t="s">
        <v>886</v>
      </c>
      <c r="T49" s="99" t="s">
        <v>886</v>
      </c>
      <c r="U49" s="99" t="s">
        <v>886</v>
      </c>
      <c r="V49" s="99" t="s">
        <v>886</v>
      </c>
      <c r="W49" s="99" t="s">
        <v>886</v>
      </c>
      <c r="X49" s="99" t="s">
        <v>886</v>
      </c>
      <c r="Y49" s="99" t="s">
        <v>886</v>
      </c>
      <c r="Z49" s="99" t="s">
        <v>886</v>
      </c>
      <c r="AA49" s="99" t="s">
        <v>886</v>
      </c>
      <c r="AB49" s="99" t="s">
        <v>886</v>
      </c>
      <c r="AC49" s="128" t="s">
        <v>886</v>
      </c>
      <c r="AD49" s="99" t="s">
        <v>886</v>
      </c>
      <c r="AE49" s="99" t="s">
        <v>886</v>
      </c>
      <c r="AF49" s="128" t="s">
        <v>886</v>
      </c>
      <c r="AG49" s="164" t="s">
        <v>886</v>
      </c>
      <c r="AH49" s="128" t="s">
        <v>886</v>
      </c>
      <c r="AI49" s="128" t="s">
        <v>886</v>
      </c>
      <c r="AJ49" s="128" t="s">
        <v>886</v>
      </c>
    </row>
    <row r="50" spans="1:36" x14ac:dyDescent="0.2">
      <c r="A50" s="38" t="s">
        <v>1307</v>
      </c>
      <c r="B50" s="11" t="s">
        <v>64</v>
      </c>
      <c r="C50" s="11"/>
      <c r="D50" s="3" t="s">
        <v>65</v>
      </c>
      <c r="E50" s="38" t="s">
        <v>1088</v>
      </c>
      <c r="F50" s="3" t="s">
        <v>1082</v>
      </c>
      <c r="G50" s="3"/>
      <c r="H50" s="99" t="s">
        <v>886</v>
      </c>
      <c r="I50" s="99" t="s">
        <v>886</v>
      </c>
      <c r="J50" s="99" t="s">
        <v>886</v>
      </c>
      <c r="K50" s="99" t="s">
        <v>886</v>
      </c>
      <c r="L50" s="99" t="s">
        <v>886</v>
      </c>
      <c r="M50" s="99" t="s">
        <v>886</v>
      </c>
      <c r="N50" s="99">
        <v>5.7140090068277516</v>
      </c>
      <c r="O50" s="99">
        <v>3.2400409204037146</v>
      </c>
      <c r="P50" s="99">
        <v>8.5898099534127255</v>
      </c>
      <c r="Q50" s="99">
        <v>8.4700979257180933</v>
      </c>
      <c r="R50" s="99">
        <v>7.6253735466211339</v>
      </c>
      <c r="S50" s="99">
        <v>3.0473079391005058</v>
      </c>
      <c r="T50" s="99">
        <v>4.9237492499462263</v>
      </c>
      <c r="U50" s="99">
        <v>5.0315076179377627</v>
      </c>
      <c r="V50" s="99">
        <v>4.8161579634062406</v>
      </c>
      <c r="W50" s="99">
        <v>4.9516304507630338</v>
      </c>
      <c r="X50" s="99">
        <v>4.8394176262385571</v>
      </c>
      <c r="Y50" s="99">
        <v>2.8888037697864917</v>
      </c>
      <c r="Z50" s="99">
        <v>6.2335503532338521E-2</v>
      </c>
      <c r="AA50" s="99">
        <v>0.16352876029625918</v>
      </c>
      <c r="AB50" s="99">
        <v>4.7510041895208133E-2</v>
      </c>
      <c r="AC50" s="128">
        <v>4.144361940943142E-2</v>
      </c>
      <c r="AD50" s="99">
        <v>3.6248144440209629E-2</v>
      </c>
      <c r="AE50" s="99">
        <v>3.9720472780605753</v>
      </c>
      <c r="AF50" s="128">
        <v>4.9853129097034321</v>
      </c>
      <c r="AG50" s="164">
        <v>5.7365517459414095</v>
      </c>
      <c r="AH50" s="128">
        <v>2.9301838839886463</v>
      </c>
      <c r="AI50" s="128">
        <v>4.005083514887442</v>
      </c>
      <c r="AJ50" s="128">
        <v>3.4346960863037963</v>
      </c>
    </row>
    <row r="51" spans="1:36" x14ac:dyDescent="0.2">
      <c r="A51" s="38" t="s">
        <v>1308</v>
      </c>
      <c r="B51" s="11" t="s">
        <v>66</v>
      </c>
      <c r="C51" s="11"/>
      <c r="D51" s="3" t="s">
        <v>67</v>
      </c>
      <c r="E51" s="38" t="s">
        <v>1088</v>
      </c>
      <c r="F51" s="3" t="s">
        <v>1081</v>
      </c>
      <c r="G51" s="3"/>
      <c r="H51" s="99" t="s">
        <v>886</v>
      </c>
      <c r="I51" s="99">
        <v>9.6545654565456545</v>
      </c>
      <c r="J51" s="99">
        <v>5.8690156105782592</v>
      </c>
      <c r="K51" s="99">
        <v>10.232549324337128</v>
      </c>
      <c r="L51" s="99">
        <v>10.008252811113792</v>
      </c>
      <c r="M51" s="99">
        <v>7.1753434506040605</v>
      </c>
      <c r="N51" s="99">
        <v>6.3114299880421072</v>
      </c>
      <c r="O51" s="99">
        <v>2.8833228169323064</v>
      </c>
      <c r="P51" s="99">
        <v>5.899685350114666</v>
      </c>
      <c r="Q51" s="99">
        <v>3.9292953455287005</v>
      </c>
      <c r="R51" s="99">
        <v>7.6995760145366319</v>
      </c>
      <c r="S51" s="99">
        <v>3.1876363799968601</v>
      </c>
      <c r="T51" s="99">
        <v>3.9895356442119123</v>
      </c>
      <c r="U51" s="99">
        <v>4.0314465408804949</v>
      </c>
      <c r="V51" s="99">
        <v>4.819337807065267</v>
      </c>
      <c r="W51" s="99">
        <v>2.2253410106797276</v>
      </c>
      <c r="X51" s="99">
        <v>2.4975551041901696</v>
      </c>
      <c r="Y51" s="99">
        <v>0.91743119266054407</v>
      </c>
      <c r="Z51" s="99">
        <v>9.0909090909008228E-4</v>
      </c>
      <c r="AA51" s="99">
        <v>2.4545231406975176E-2</v>
      </c>
      <c r="AB51" s="99">
        <v>2.2121641763914539</v>
      </c>
      <c r="AC51" s="128">
        <v>1.672564955273792</v>
      </c>
      <c r="AD51" s="99">
        <v>1.6083188301863505</v>
      </c>
      <c r="AE51" s="99">
        <v>4.0281627102304984</v>
      </c>
      <c r="AF51" s="128">
        <v>5.1132696794691679</v>
      </c>
      <c r="AG51" s="164">
        <v>6.0476063034271998</v>
      </c>
      <c r="AH51" s="128">
        <v>3.0669883095193917</v>
      </c>
      <c r="AI51" s="128">
        <v>4.098461006647125</v>
      </c>
      <c r="AJ51" s="128">
        <v>4.998339651880344</v>
      </c>
    </row>
    <row r="52" spans="1:36" x14ac:dyDescent="0.2">
      <c r="A52" s="38" t="s">
        <v>1309</v>
      </c>
      <c r="B52" s="11" t="s">
        <v>68</v>
      </c>
      <c r="C52" s="11"/>
      <c r="D52" s="3" t="s">
        <v>69</v>
      </c>
      <c r="E52" s="38" t="s">
        <v>1088</v>
      </c>
      <c r="F52" s="3" t="s">
        <v>1076</v>
      </c>
      <c r="G52" s="3"/>
      <c r="H52" s="99" t="s">
        <v>886</v>
      </c>
      <c r="I52" s="99">
        <v>-4.7619047619047734</v>
      </c>
      <c r="J52" s="99">
        <v>0</v>
      </c>
      <c r="K52" s="99">
        <v>6.9777777777777743</v>
      </c>
      <c r="L52" s="99">
        <v>2.8043207312006757</v>
      </c>
      <c r="M52" s="99">
        <v>11.759951505354621</v>
      </c>
      <c r="N52" s="99">
        <v>3.5527029470258498</v>
      </c>
      <c r="O52" s="99">
        <v>6.9140113487560058</v>
      </c>
      <c r="P52" s="99">
        <v>3.8050134726871789</v>
      </c>
      <c r="Q52" s="99">
        <v>8.0704790372060131</v>
      </c>
      <c r="R52" s="99">
        <v>6.2377174466846412</v>
      </c>
      <c r="S52" s="99">
        <v>5.8440668676349645</v>
      </c>
      <c r="T52" s="99">
        <v>5.19774742701793</v>
      </c>
      <c r="U52" s="99">
        <v>5.1009106571498819</v>
      </c>
      <c r="V52" s="99">
        <v>4.1273930097769522</v>
      </c>
      <c r="W52" s="99">
        <v>4.4641853142921377</v>
      </c>
      <c r="X52" s="99">
        <v>2.1582346609257286</v>
      </c>
      <c r="Y52" s="99">
        <v>2.4234761076866249</v>
      </c>
      <c r="Z52" s="99">
        <v>0.18517565968829786</v>
      </c>
      <c r="AA52" s="99">
        <v>0.22590748061817578</v>
      </c>
      <c r="AB52" s="99">
        <v>-0.30223861482505754</v>
      </c>
      <c r="AC52" s="128">
        <v>-0.47271606206967798</v>
      </c>
      <c r="AD52" s="99">
        <v>0.11357769747031288</v>
      </c>
      <c r="AE52" s="99">
        <v>3.3673679867986861</v>
      </c>
      <c r="AF52" s="128">
        <v>3.4372661511598901</v>
      </c>
      <c r="AG52" s="164">
        <v>3.2941062988328218</v>
      </c>
      <c r="AH52" s="128">
        <v>3.5859364056590515</v>
      </c>
      <c r="AI52" s="128">
        <v>3.6466080685147562</v>
      </c>
      <c r="AJ52" s="128">
        <v>0.70888057754196543</v>
      </c>
    </row>
    <row r="53" spans="1:36" x14ac:dyDescent="0.2">
      <c r="A53" s="38" t="s">
        <v>1310</v>
      </c>
      <c r="B53" s="11" t="s">
        <v>70</v>
      </c>
      <c r="C53" s="11"/>
      <c r="D53" s="3" t="s">
        <v>71</v>
      </c>
      <c r="E53" s="38" t="s">
        <v>1088</v>
      </c>
      <c r="F53" s="3" t="s">
        <v>1076</v>
      </c>
      <c r="G53" s="3"/>
      <c r="H53" s="99" t="s">
        <v>886</v>
      </c>
      <c r="I53" s="99">
        <v>2.1180030257186075</v>
      </c>
      <c r="J53" s="99">
        <v>6.2592592592592524</v>
      </c>
      <c r="K53" s="99">
        <v>15.894039735099327</v>
      </c>
      <c r="L53" s="99">
        <v>3.7593984962406068</v>
      </c>
      <c r="M53" s="99">
        <v>2.6956521739130324</v>
      </c>
      <c r="N53" s="99">
        <v>3.9796782387807212</v>
      </c>
      <c r="O53" s="99">
        <v>5.1167209554831743</v>
      </c>
      <c r="P53" s="99">
        <v>4.0671400903808745</v>
      </c>
      <c r="Q53" s="99">
        <v>5.843672456575689</v>
      </c>
      <c r="R53" s="99">
        <v>4.5481186261868487</v>
      </c>
      <c r="S53" s="99">
        <v>8.4202264827895448</v>
      </c>
      <c r="T53" s="99">
        <v>3.6091003102378494</v>
      </c>
      <c r="U53" s="99">
        <v>5.3099111687793226</v>
      </c>
      <c r="V53" s="99">
        <v>3.8479764951189424</v>
      </c>
      <c r="W53" s="99">
        <v>4.1617230993885101</v>
      </c>
      <c r="X53" s="99">
        <v>5.1783054411636016</v>
      </c>
      <c r="Y53" s="99">
        <v>1.1496167944018651</v>
      </c>
      <c r="Z53" s="99">
        <v>-1.8366002306045175</v>
      </c>
      <c r="AA53" s="99">
        <v>2.131051262689823</v>
      </c>
      <c r="AB53" s="99">
        <v>14.137846052739661</v>
      </c>
      <c r="AC53" s="128">
        <v>4.6135022311789342</v>
      </c>
      <c r="AD53" s="99">
        <v>0.46095631234950307</v>
      </c>
      <c r="AE53" s="99">
        <v>6.1977811258731474</v>
      </c>
      <c r="AF53" s="128">
        <v>6.0101889469271974</v>
      </c>
      <c r="AG53" s="164">
        <v>5.8519374657825862</v>
      </c>
      <c r="AH53" s="128">
        <v>5.0744210102867671</v>
      </c>
      <c r="AI53" s="128">
        <v>5.1301684532924829</v>
      </c>
      <c r="AJ53" s="128">
        <v>2.8248881489959459</v>
      </c>
    </row>
    <row r="54" spans="1:36" x14ac:dyDescent="0.2">
      <c r="A54" s="38" t="s">
        <v>1311</v>
      </c>
      <c r="B54" s="11" t="s">
        <v>72</v>
      </c>
      <c r="C54" s="11"/>
      <c r="D54" s="3" t="s">
        <v>73</v>
      </c>
      <c r="E54" s="38" t="s">
        <v>1088</v>
      </c>
      <c r="F54" s="3" t="s">
        <v>1080</v>
      </c>
      <c r="G54" s="3"/>
      <c r="H54" s="99" t="s">
        <v>886</v>
      </c>
      <c r="I54" s="99">
        <v>-26.368159203980099</v>
      </c>
      <c r="J54" s="99">
        <v>19.594594594594611</v>
      </c>
      <c r="K54" s="99">
        <v>-3.2893910860012596</v>
      </c>
      <c r="L54" s="99">
        <v>22.53407763209141</v>
      </c>
      <c r="M54" s="99">
        <v>4.3797940416154546</v>
      </c>
      <c r="N54" s="99">
        <v>16.410547897931437</v>
      </c>
      <c r="O54" s="99">
        <v>7.5647397331938322</v>
      </c>
      <c r="P54" s="99">
        <v>5.1521488902939154</v>
      </c>
      <c r="Q54" s="99">
        <v>8.5336334623271455</v>
      </c>
      <c r="R54" s="99">
        <v>20.837831694982654</v>
      </c>
      <c r="S54" s="99">
        <v>5.7814612355257822</v>
      </c>
      <c r="T54" s="99">
        <v>3.2995121300690045</v>
      </c>
      <c r="U54" s="99">
        <v>2.2172734314484899</v>
      </c>
      <c r="V54" s="99">
        <v>4.7835559344510727</v>
      </c>
      <c r="W54" s="99">
        <v>3.76966190562284</v>
      </c>
      <c r="X54" s="99">
        <v>2.5002177890060153</v>
      </c>
      <c r="Y54" s="99">
        <v>0</v>
      </c>
      <c r="Z54" s="99">
        <v>0</v>
      </c>
      <c r="AA54" s="99">
        <v>0</v>
      </c>
      <c r="AB54" s="99">
        <v>0</v>
      </c>
      <c r="AC54" s="128">
        <v>0</v>
      </c>
      <c r="AD54" s="99">
        <v>0</v>
      </c>
      <c r="AE54" s="99">
        <v>3.9945605983341848</v>
      </c>
      <c r="AF54" s="128">
        <v>3.9882314481856973</v>
      </c>
      <c r="AG54" s="164">
        <v>4.990569003458023</v>
      </c>
      <c r="AH54" s="128">
        <v>4.992888689273145</v>
      </c>
      <c r="AI54" s="128">
        <v>3.9925851989162986</v>
      </c>
      <c r="AJ54" s="128">
        <v>4.9910873440285188</v>
      </c>
    </row>
    <row r="55" spans="1:36" x14ac:dyDescent="0.2">
      <c r="A55" s="38" t="s">
        <v>1312</v>
      </c>
      <c r="B55" s="11" t="s">
        <v>74</v>
      </c>
      <c r="C55" s="11"/>
      <c r="D55" s="3" t="s">
        <v>75</v>
      </c>
      <c r="E55" s="38" t="s">
        <v>1088</v>
      </c>
      <c r="F55" s="3" t="s">
        <v>1076</v>
      </c>
      <c r="G55" s="3"/>
      <c r="H55" s="99" t="s">
        <v>886</v>
      </c>
      <c r="I55" s="99">
        <v>-6.4516129032258078</v>
      </c>
      <c r="J55" s="99">
        <v>0</v>
      </c>
      <c r="K55" s="99">
        <v>17.379310344827587</v>
      </c>
      <c r="L55" s="99">
        <v>19.049484266875581</v>
      </c>
      <c r="M55" s="99">
        <v>4.6391752577319494</v>
      </c>
      <c r="N55" s="99">
        <v>3.3329839639450825</v>
      </c>
      <c r="O55" s="99">
        <v>5.3149406633532692</v>
      </c>
      <c r="P55" s="99">
        <v>12.828662236347881</v>
      </c>
      <c r="Q55" s="99">
        <v>9.6884336320955953</v>
      </c>
      <c r="R55" s="99">
        <v>13.346303501945528</v>
      </c>
      <c r="S55" s="99">
        <v>3.8448335049776858</v>
      </c>
      <c r="T55" s="99">
        <v>0.52892561983470898</v>
      </c>
      <c r="U55" s="99">
        <v>3.8408418283459156</v>
      </c>
      <c r="V55" s="99">
        <v>4.5601368041041468</v>
      </c>
      <c r="W55" s="99">
        <v>4.6520079956387406</v>
      </c>
      <c r="X55" s="99">
        <v>2.4657058517103536</v>
      </c>
      <c r="Y55" s="99">
        <v>2.9486527707168335</v>
      </c>
      <c r="Z55" s="99">
        <v>-0.21947873799726381</v>
      </c>
      <c r="AA55" s="99">
        <v>-2.0126477866373307</v>
      </c>
      <c r="AB55" s="99">
        <v>0.92036590156574505</v>
      </c>
      <c r="AC55" s="128">
        <v>-1.0732358338430781</v>
      </c>
      <c r="AD55" s="99">
        <v>1.034288926363125</v>
      </c>
      <c r="AE55" s="99">
        <v>3.1267386224546501</v>
      </c>
      <c r="AF55" s="128">
        <v>3.8519637462235634</v>
      </c>
      <c r="AG55" s="164">
        <v>3.3714285714285808</v>
      </c>
      <c r="AH55" s="128">
        <v>3.1860897532539401</v>
      </c>
      <c r="AI55" s="128">
        <v>2.8149807626747236</v>
      </c>
      <c r="AJ55" s="128">
        <v>0.32210695845766585</v>
      </c>
    </row>
    <row r="56" spans="1:36" x14ac:dyDescent="0.2">
      <c r="A56" s="38" t="s">
        <v>1662</v>
      </c>
      <c r="B56" s="11" t="s">
        <v>76</v>
      </c>
      <c r="C56" s="11"/>
      <c r="D56" s="3" t="s">
        <v>77</v>
      </c>
      <c r="E56" s="38" t="s">
        <v>1089</v>
      </c>
      <c r="F56" s="3" t="s">
        <v>1076</v>
      </c>
      <c r="G56" s="3"/>
      <c r="H56" s="99" t="s">
        <v>886</v>
      </c>
      <c r="I56" s="99">
        <v>9.5231376975169439</v>
      </c>
      <c r="J56" s="99">
        <v>4.3411052428185002</v>
      </c>
      <c r="K56" s="99">
        <v>20.34567901234567</v>
      </c>
      <c r="L56" s="99">
        <v>3.4468608945424677</v>
      </c>
      <c r="M56" s="99">
        <v>6.039270130900448</v>
      </c>
      <c r="N56" s="99">
        <v>7.1261572991676729</v>
      </c>
      <c r="O56" s="99">
        <v>-2.4967263203841128</v>
      </c>
      <c r="P56" s="99">
        <v>3.8141283910824626</v>
      </c>
      <c r="Q56" s="99">
        <v>12.056921086675288</v>
      </c>
      <c r="R56" s="99">
        <v>9.6744400831216808</v>
      </c>
      <c r="S56" s="99">
        <v>3.6842105263157805</v>
      </c>
      <c r="T56" s="99">
        <v>4.1218274111675157</v>
      </c>
      <c r="U56" s="99">
        <v>3.9846593863754407</v>
      </c>
      <c r="V56" s="99">
        <v>4.213289991873495</v>
      </c>
      <c r="W56" s="99">
        <v>3.071201487613223</v>
      </c>
      <c r="X56" s="99" t="s">
        <v>886</v>
      </c>
      <c r="Y56" s="99" t="s">
        <v>886</v>
      </c>
      <c r="Z56" s="99" t="s">
        <v>886</v>
      </c>
      <c r="AA56" s="99" t="s">
        <v>886</v>
      </c>
      <c r="AB56" s="99" t="s">
        <v>886</v>
      </c>
      <c r="AC56" s="128" t="s">
        <v>886</v>
      </c>
      <c r="AD56" s="99" t="s">
        <v>886</v>
      </c>
      <c r="AE56" s="99" t="s">
        <v>886</v>
      </c>
      <c r="AF56" s="128" t="s">
        <v>886</v>
      </c>
      <c r="AG56" s="164" t="s">
        <v>886</v>
      </c>
      <c r="AH56" s="128" t="s">
        <v>886</v>
      </c>
      <c r="AI56" s="128" t="s">
        <v>886</v>
      </c>
      <c r="AJ56" s="128" t="s">
        <v>886</v>
      </c>
    </row>
    <row r="57" spans="1:36" x14ac:dyDescent="0.2">
      <c r="A57" s="38" t="s">
        <v>886</v>
      </c>
      <c r="B57" s="5" t="s">
        <v>915</v>
      </c>
      <c r="C57" s="5"/>
      <c r="D57" s="3" t="s">
        <v>897</v>
      </c>
      <c r="E57" s="38" t="s">
        <v>1089</v>
      </c>
      <c r="F57" s="3" t="s">
        <v>1076</v>
      </c>
      <c r="G57" s="3"/>
      <c r="H57" s="99" t="s">
        <v>886</v>
      </c>
      <c r="I57" s="99">
        <v>-20.930232558139537</v>
      </c>
      <c r="J57" s="99">
        <v>0</v>
      </c>
      <c r="K57" s="99">
        <v>-34.640522875816998</v>
      </c>
      <c r="L57" s="99" t="s">
        <v>886</v>
      </c>
      <c r="M57" s="99" t="s">
        <v>886</v>
      </c>
      <c r="N57" s="99" t="s">
        <v>886</v>
      </c>
      <c r="O57" s="99" t="s">
        <v>886</v>
      </c>
      <c r="P57" s="99" t="s">
        <v>886</v>
      </c>
      <c r="Q57" s="99" t="s">
        <v>886</v>
      </c>
      <c r="R57" s="99" t="s">
        <v>886</v>
      </c>
      <c r="S57" s="99" t="s">
        <v>886</v>
      </c>
      <c r="T57" s="99" t="s">
        <v>886</v>
      </c>
      <c r="U57" s="99" t="s">
        <v>886</v>
      </c>
      <c r="V57" s="99" t="s">
        <v>886</v>
      </c>
      <c r="W57" s="99" t="s">
        <v>886</v>
      </c>
      <c r="X57" s="99" t="s">
        <v>886</v>
      </c>
      <c r="Y57" s="99" t="s">
        <v>886</v>
      </c>
      <c r="Z57" s="99" t="s">
        <v>886</v>
      </c>
      <c r="AA57" s="99" t="s">
        <v>886</v>
      </c>
      <c r="AB57" s="99" t="s">
        <v>886</v>
      </c>
      <c r="AC57" s="128" t="s">
        <v>886</v>
      </c>
      <c r="AD57" s="99" t="s">
        <v>886</v>
      </c>
      <c r="AE57" s="99" t="s">
        <v>886</v>
      </c>
      <c r="AF57" s="128" t="s">
        <v>886</v>
      </c>
      <c r="AG57" s="164" t="s">
        <v>886</v>
      </c>
      <c r="AH57" s="128" t="s">
        <v>886</v>
      </c>
      <c r="AI57" s="128" t="s">
        <v>886</v>
      </c>
      <c r="AJ57" s="128" t="s">
        <v>886</v>
      </c>
    </row>
    <row r="58" spans="1:36" x14ac:dyDescent="0.2">
      <c r="A58" s="38" t="s">
        <v>1313</v>
      </c>
      <c r="B58" s="11" t="s">
        <v>78</v>
      </c>
      <c r="C58" s="11"/>
      <c r="D58" s="3" t="s">
        <v>79</v>
      </c>
      <c r="E58" s="38" t="s">
        <v>1088</v>
      </c>
      <c r="F58" s="3" t="s">
        <v>1082</v>
      </c>
      <c r="G58" s="3"/>
      <c r="H58" s="99" t="s">
        <v>886</v>
      </c>
      <c r="I58" s="99" t="s">
        <v>886</v>
      </c>
      <c r="J58" s="99" t="s">
        <v>886</v>
      </c>
      <c r="K58" s="99" t="s">
        <v>886</v>
      </c>
      <c r="L58" s="99" t="s">
        <v>886</v>
      </c>
      <c r="M58" s="99">
        <v>9.828700829102587</v>
      </c>
      <c r="N58" s="99">
        <v>7.2181576321915628</v>
      </c>
      <c r="O58" s="99">
        <v>12.502907833315248</v>
      </c>
      <c r="P58" s="99">
        <v>6.003335952469584</v>
      </c>
      <c r="Q58" s="99">
        <v>10.898853026086485</v>
      </c>
      <c r="R58" s="99">
        <v>14.497121213897898</v>
      </c>
      <c r="S58" s="99">
        <v>1.7369574568321156</v>
      </c>
      <c r="T58" s="99">
        <v>4.8309810948478713</v>
      </c>
      <c r="U58" s="99">
        <v>4.8993153250045793</v>
      </c>
      <c r="V58" s="99">
        <v>4.8398465749411628</v>
      </c>
      <c r="W58" s="99">
        <v>3.9379704171978318</v>
      </c>
      <c r="X58" s="99">
        <v>3.4989414966900796</v>
      </c>
      <c r="Y58" s="99">
        <v>2.4967329810634595</v>
      </c>
      <c r="Z58" s="99">
        <v>0</v>
      </c>
      <c r="AA58" s="99">
        <v>7.919098489821863E-3</v>
      </c>
      <c r="AB58" s="99">
        <v>1.9748667717183821</v>
      </c>
      <c r="AC58" s="128">
        <v>1.9878708815741497</v>
      </c>
      <c r="AD58" s="99">
        <v>1.9894777716021661</v>
      </c>
      <c r="AE58" s="99">
        <v>3.9797243829971407</v>
      </c>
      <c r="AF58" s="128">
        <v>4.9876153211042107</v>
      </c>
      <c r="AG58" s="164">
        <v>5.9870616554515976</v>
      </c>
      <c r="AH58" s="128">
        <v>2.9950899107667128</v>
      </c>
      <c r="AI58" s="128">
        <v>3.9892500736081749</v>
      </c>
      <c r="AJ58" s="128">
        <v>4.9874395320397333</v>
      </c>
    </row>
    <row r="59" spans="1:36" x14ac:dyDescent="0.2">
      <c r="A59" s="38" t="s">
        <v>886</v>
      </c>
      <c r="B59" s="16" t="s">
        <v>1037</v>
      </c>
      <c r="C59" s="16"/>
      <c r="D59" s="17" t="s">
        <v>1038</v>
      </c>
      <c r="E59" s="38" t="s">
        <v>1089</v>
      </c>
      <c r="F59" s="3" t="s">
        <v>1076</v>
      </c>
      <c r="G59" s="3"/>
      <c r="H59" s="99" t="s">
        <v>886</v>
      </c>
      <c r="I59" s="99">
        <v>-3.5714285714285694</v>
      </c>
      <c r="J59" s="99">
        <v>4.3237311385459662</v>
      </c>
      <c r="K59" s="99" t="s">
        <v>886</v>
      </c>
      <c r="L59" s="99" t="s">
        <v>886</v>
      </c>
      <c r="M59" s="99" t="s">
        <v>886</v>
      </c>
      <c r="N59" s="99" t="s">
        <v>886</v>
      </c>
      <c r="O59" s="99" t="s">
        <v>886</v>
      </c>
      <c r="P59" s="99" t="s">
        <v>886</v>
      </c>
      <c r="Q59" s="99" t="s">
        <v>886</v>
      </c>
      <c r="R59" s="99" t="s">
        <v>886</v>
      </c>
      <c r="S59" s="99" t="s">
        <v>886</v>
      </c>
      <c r="T59" s="99" t="s">
        <v>886</v>
      </c>
      <c r="U59" s="99" t="s">
        <v>886</v>
      </c>
      <c r="V59" s="99" t="s">
        <v>886</v>
      </c>
      <c r="W59" s="99" t="s">
        <v>886</v>
      </c>
      <c r="X59" s="99" t="s">
        <v>886</v>
      </c>
      <c r="Y59" s="99" t="s">
        <v>886</v>
      </c>
      <c r="Z59" s="99" t="s">
        <v>886</v>
      </c>
      <c r="AA59" s="99" t="s">
        <v>886</v>
      </c>
      <c r="AB59" s="99" t="s">
        <v>886</v>
      </c>
      <c r="AC59" s="128" t="s">
        <v>886</v>
      </c>
      <c r="AD59" s="99" t="s">
        <v>886</v>
      </c>
      <c r="AE59" s="99" t="s">
        <v>886</v>
      </c>
      <c r="AF59" s="128" t="s">
        <v>886</v>
      </c>
      <c r="AG59" s="164" t="s">
        <v>886</v>
      </c>
      <c r="AH59" s="128" t="s">
        <v>886</v>
      </c>
      <c r="AI59" s="128" t="s">
        <v>886</v>
      </c>
      <c r="AJ59" s="128" t="s">
        <v>886</v>
      </c>
    </row>
    <row r="60" spans="1:36" x14ac:dyDescent="0.2">
      <c r="A60" s="38" t="s">
        <v>1314</v>
      </c>
      <c r="B60" s="11" t="s">
        <v>80</v>
      </c>
      <c r="C60" s="11"/>
      <c r="D60" s="3" t="s">
        <v>81</v>
      </c>
      <c r="E60" s="38" t="s">
        <v>1088</v>
      </c>
      <c r="F60" s="3" t="s">
        <v>1082</v>
      </c>
      <c r="G60" s="3"/>
      <c r="H60" s="99" t="s">
        <v>886</v>
      </c>
      <c r="I60" s="99" t="s">
        <v>886</v>
      </c>
      <c r="J60" s="99" t="s">
        <v>886</v>
      </c>
      <c r="K60" s="99" t="s">
        <v>886</v>
      </c>
      <c r="L60" s="99">
        <v>4.4978382764341802</v>
      </c>
      <c r="M60" s="99">
        <v>7.9571662011658617</v>
      </c>
      <c r="N60" s="99">
        <v>0</v>
      </c>
      <c r="O60" s="99">
        <v>0</v>
      </c>
      <c r="P60" s="99">
        <v>0</v>
      </c>
      <c r="Q60" s="99">
        <v>5.9998067695082256</v>
      </c>
      <c r="R60" s="99">
        <v>7.2451439103927555</v>
      </c>
      <c r="S60" s="99">
        <v>0.45044194303844165</v>
      </c>
      <c r="T60" s="99">
        <v>4.9326426818835643</v>
      </c>
      <c r="U60" s="99">
        <v>4.9095144239383615</v>
      </c>
      <c r="V60" s="99">
        <v>4.4406490179333957</v>
      </c>
      <c r="W60" s="99">
        <v>4.0065412919051369</v>
      </c>
      <c r="X60" s="99">
        <v>3.1996855345911968</v>
      </c>
      <c r="Y60" s="99">
        <v>1.9996952845280873</v>
      </c>
      <c r="Z60" s="99">
        <v>0</v>
      </c>
      <c r="AA60" s="99">
        <v>0</v>
      </c>
      <c r="AB60" s="99">
        <v>1.9642256992419505</v>
      </c>
      <c r="AC60" s="128">
        <v>1.9498260391869637</v>
      </c>
      <c r="AD60" s="99">
        <v>1.9498947459173799</v>
      </c>
      <c r="AE60" s="99">
        <v>3.9499369278581442</v>
      </c>
      <c r="AF60" s="128">
        <v>4.9896275405746371</v>
      </c>
      <c r="AG60" s="164">
        <v>4.9901204912634167</v>
      </c>
      <c r="AH60" s="128">
        <v>3.9903071454051142</v>
      </c>
      <c r="AI60" s="128">
        <v>3.9897801066937966</v>
      </c>
      <c r="AJ60" s="128">
        <v>4.9901039652387569</v>
      </c>
    </row>
    <row r="61" spans="1:36" x14ac:dyDescent="0.2">
      <c r="A61" s="38" t="s">
        <v>1315</v>
      </c>
      <c r="B61" s="11" t="s">
        <v>82</v>
      </c>
      <c r="C61" s="11"/>
      <c r="D61" s="3" t="s">
        <v>83</v>
      </c>
      <c r="E61" s="38" t="s">
        <v>1088</v>
      </c>
      <c r="F61" s="3" t="s">
        <v>1076</v>
      </c>
      <c r="G61" s="3"/>
      <c r="H61" s="99" t="s">
        <v>886</v>
      </c>
      <c r="I61" s="99">
        <v>2.0088888888889045</v>
      </c>
      <c r="J61" s="99">
        <v>5.8731265249215738</v>
      </c>
      <c r="K61" s="99">
        <v>5.4485596707819042</v>
      </c>
      <c r="L61" s="99">
        <v>7.8988448329691039</v>
      </c>
      <c r="M61" s="99">
        <v>27.416087962962948</v>
      </c>
      <c r="N61" s="99">
        <v>7.4486204155785174</v>
      </c>
      <c r="O61" s="99">
        <v>6.012892317446898</v>
      </c>
      <c r="P61" s="99">
        <v>7.4062998405103713</v>
      </c>
      <c r="Q61" s="99">
        <v>9.642691415313223</v>
      </c>
      <c r="R61" s="99">
        <v>8.2783138649060533</v>
      </c>
      <c r="S61" s="99">
        <v>7.4968730456535155</v>
      </c>
      <c r="T61" s="99">
        <v>4.3269580394153166</v>
      </c>
      <c r="U61" s="99">
        <v>4.2590269064547499</v>
      </c>
      <c r="V61" s="99">
        <v>3.5836063381694316</v>
      </c>
      <c r="W61" s="99">
        <v>4.1567159362292614</v>
      </c>
      <c r="X61" s="99">
        <v>2.4230030364999635</v>
      </c>
      <c r="Y61" s="99">
        <v>2.4866892545982466</v>
      </c>
      <c r="Z61" s="99">
        <v>0.61987130291045389</v>
      </c>
      <c r="AA61" s="99">
        <v>0.89180943440507576</v>
      </c>
      <c r="AB61" s="99">
        <v>0.39544080018607985</v>
      </c>
      <c r="AC61" s="128">
        <v>2.4270157553290206</v>
      </c>
      <c r="AD61" s="99">
        <v>1.3233048690832971</v>
      </c>
      <c r="AE61" s="99">
        <v>1.5515990400178703</v>
      </c>
      <c r="AF61" s="128">
        <v>5.0288540807914339</v>
      </c>
      <c r="AG61" s="164">
        <v>4.055468341182622</v>
      </c>
      <c r="AH61" s="128">
        <v>1.4483278853407056</v>
      </c>
      <c r="AI61" s="128">
        <v>4.570465473652896</v>
      </c>
      <c r="AJ61" s="128">
        <v>3.3799478549419408</v>
      </c>
    </row>
    <row r="62" spans="1:36" x14ac:dyDescent="0.2">
      <c r="A62" s="38" t="s">
        <v>1316</v>
      </c>
      <c r="B62" s="11" t="s">
        <v>84</v>
      </c>
      <c r="C62" s="11"/>
      <c r="D62" s="3" t="s">
        <v>85</v>
      </c>
      <c r="E62" s="38" t="s">
        <v>1088</v>
      </c>
      <c r="F62" s="3" t="s">
        <v>1080</v>
      </c>
      <c r="G62" s="3"/>
      <c r="H62" s="99" t="s">
        <v>886</v>
      </c>
      <c r="I62" s="99">
        <v>-12.345679012345684</v>
      </c>
      <c r="J62" s="99">
        <v>34.156494522691702</v>
      </c>
      <c r="K62" s="99">
        <v>9.570025429857921</v>
      </c>
      <c r="L62" s="99">
        <v>6.1939742361333003</v>
      </c>
      <c r="M62" s="99">
        <v>2.9093315154188559</v>
      </c>
      <c r="N62" s="99">
        <v>10.073063809059917</v>
      </c>
      <c r="O62" s="99">
        <v>8.4485352686078272</v>
      </c>
      <c r="P62" s="99">
        <v>10.25331331200627</v>
      </c>
      <c r="Q62" s="99">
        <v>4.5492227979274702</v>
      </c>
      <c r="R62" s="99">
        <v>5.998045962363534</v>
      </c>
      <c r="S62" s="99">
        <v>6.7553667561682573</v>
      </c>
      <c r="T62" s="99">
        <v>4.9026477801691755</v>
      </c>
      <c r="U62" s="99">
        <v>3.9757139108237709</v>
      </c>
      <c r="V62" s="99">
        <v>4.8252205536498849</v>
      </c>
      <c r="W62" s="99">
        <v>4.3338841889836175</v>
      </c>
      <c r="X62" s="99">
        <v>2.7094500330420601</v>
      </c>
      <c r="Y62" s="99">
        <v>1.2408595122349766</v>
      </c>
      <c r="Z62" s="99">
        <v>0</v>
      </c>
      <c r="AA62" s="99">
        <v>0</v>
      </c>
      <c r="AB62" s="99">
        <v>1.8924453500923164</v>
      </c>
      <c r="AC62" s="128">
        <v>0</v>
      </c>
      <c r="AD62" s="99">
        <v>1.9869910006237168</v>
      </c>
      <c r="AE62" s="99">
        <v>3.9926611916826671</v>
      </c>
      <c r="AF62" s="128">
        <v>3.990590607409894</v>
      </c>
      <c r="AG62" s="164">
        <v>3.9909516884795604</v>
      </c>
      <c r="AH62" s="128">
        <v>4.987569919204482</v>
      </c>
      <c r="AI62" s="128">
        <v>3.9884564155690416</v>
      </c>
      <c r="AJ62" s="128">
        <v>4.988258734789718</v>
      </c>
    </row>
    <row r="63" spans="1:36" x14ac:dyDescent="0.2">
      <c r="A63" s="38" t="s">
        <v>1317</v>
      </c>
      <c r="B63" s="11" t="s">
        <v>86</v>
      </c>
      <c r="C63" s="11"/>
      <c r="D63" s="3" t="s">
        <v>87</v>
      </c>
      <c r="E63" s="38" t="s">
        <v>1088</v>
      </c>
      <c r="F63" s="3" t="s">
        <v>1076</v>
      </c>
      <c r="G63" s="3"/>
      <c r="H63" s="99" t="s">
        <v>886</v>
      </c>
      <c r="I63" s="99">
        <v>-2.8571428571428612</v>
      </c>
      <c r="J63" s="99">
        <v>-1.4640522875817084</v>
      </c>
      <c r="K63" s="99">
        <v>8.6229769169541015</v>
      </c>
      <c r="L63" s="99">
        <v>7.2056668295066117</v>
      </c>
      <c r="M63" s="99">
        <v>9.8086124401913821</v>
      </c>
      <c r="N63" s="99">
        <v>4.7100321610125491</v>
      </c>
      <c r="O63" s="99">
        <v>4.4288120479540254</v>
      </c>
      <c r="P63" s="99">
        <v>10.673624288425046</v>
      </c>
      <c r="Q63" s="99">
        <v>24.414916416630945</v>
      </c>
      <c r="R63" s="99">
        <v>5.4296148280851781</v>
      </c>
      <c r="S63" s="99">
        <v>4.9800666623096532</v>
      </c>
      <c r="T63" s="99">
        <v>5.3352424827242828</v>
      </c>
      <c r="U63" s="99">
        <v>5.0886524822695094</v>
      </c>
      <c r="V63" s="99">
        <v>5.7814521118047395</v>
      </c>
      <c r="W63" s="99">
        <v>4.944441490775688</v>
      </c>
      <c r="X63" s="99">
        <v>4.0883530067379326</v>
      </c>
      <c r="Y63" s="99">
        <v>2.511437749440276</v>
      </c>
      <c r="Z63" s="99">
        <v>0.18991548760803312</v>
      </c>
      <c r="AA63" s="99">
        <v>6.1605535020376578E-2</v>
      </c>
      <c r="AB63" s="99">
        <v>2.8842055410845262</v>
      </c>
      <c r="AC63" s="128">
        <v>1.9609648315227268</v>
      </c>
      <c r="AD63" s="99">
        <v>-9.0293453724688E-3</v>
      </c>
      <c r="AE63" s="99">
        <v>2.9257720787430053</v>
      </c>
      <c r="AF63" s="128">
        <v>2.5750131602035431</v>
      </c>
      <c r="AG63" s="164">
        <v>2.9209254586665567</v>
      </c>
      <c r="AH63" s="128">
        <v>2.9751516662511523</v>
      </c>
      <c r="AI63" s="128">
        <v>2.3242676135905249</v>
      </c>
      <c r="AJ63" s="128">
        <v>3.0444041328180451</v>
      </c>
    </row>
    <row r="64" spans="1:36" x14ac:dyDescent="0.2">
      <c r="A64" s="38" t="s">
        <v>1318</v>
      </c>
      <c r="B64" s="11" t="s">
        <v>88</v>
      </c>
      <c r="C64" s="11"/>
      <c r="D64" s="3" t="s">
        <v>89</v>
      </c>
      <c r="E64" s="38" t="s">
        <v>1088</v>
      </c>
      <c r="F64" s="3" t="s">
        <v>1076</v>
      </c>
      <c r="G64" s="3"/>
      <c r="H64" s="99" t="s">
        <v>886</v>
      </c>
      <c r="I64" s="99">
        <v>-10.930555555555571</v>
      </c>
      <c r="J64" s="99">
        <v>0</v>
      </c>
      <c r="K64" s="99">
        <v>-7.2041166380789008</v>
      </c>
      <c r="L64" s="99">
        <v>8.4019492522265296</v>
      </c>
      <c r="M64" s="99">
        <v>5.0534800806076419</v>
      </c>
      <c r="N64" s="99">
        <v>2.0067876641581819</v>
      </c>
      <c r="O64" s="99">
        <v>4.4987704325184552</v>
      </c>
      <c r="P64" s="99">
        <v>4.4988925802879294</v>
      </c>
      <c r="Q64" s="99">
        <v>4.9940389455557295</v>
      </c>
      <c r="R64" s="99">
        <v>8.9957103204642834</v>
      </c>
      <c r="S64" s="99">
        <v>5.0005787706910496</v>
      </c>
      <c r="T64" s="99">
        <v>4.8947194355638999</v>
      </c>
      <c r="U64" s="99">
        <v>4.8975302154492937</v>
      </c>
      <c r="V64" s="99">
        <v>4.8993086865043693</v>
      </c>
      <c r="W64" s="99">
        <v>4.4985673352435356</v>
      </c>
      <c r="X64" s="99">
        <v>3.5005940956036881</v>
      </c>
      <c r="Y64" s="99">
        <v>0</v>
      </c>
      <c r="Z64" s="99">
        <v>0</v>
      </c>
      <c r="AA64" s="99">
        <v>0</v>
      </c>
      <c r="AB64" s="99">
        <v>0</v>
      </c>
      <c r="AC64" s="128">
        <v>0</v>
      </c>
      <c r="AD64" s="99">
        <v>0</v>
      </c>
      <c r="AE64" s="99">
        <v>4.4154009184034004</v>
      </c>
      <c r="AF64" s="128">
        <v>4.2286874154262577</v>
      </c>
      <c r="AG64" s="164">
        <v>4.0571243102888843</v>
      </c>
      <c r="AH64" s="128">
        <v>3.8989394884591411</v>
      </c>
      <c r="AI64" s="128">
        <v>3.7526268387871431</v>
      </c>
      <c r="AJ64" s="128">
        <v>3.6168981481481484</v>
      </c>
    </row>
    <row r="65" spans="1:36" x14ac:dyDescent="0.2">
      <c r="A65" s="38" t="s">
        <v>1319</v>
      </c>
      <c r="B65" s="11" t="s">
        <v>90</v>
      </c>
      <c r="C65" s="11"/>
      <c r="D65" s="3" t="s">
        <v>91</v>
      </c>
      <c r="E65" s="38" t="s">
        <v>1088</v>
      </c>
      <c r="F65" s="3" t="s">
        <v>1076</v>
      </c>
      <c r="G65" s="3"/>
      <c r="H65" s="99" t="s">
        <v>886</v>
      </c>
      <c r="I65" s="99">
        <v>45.279221868187136</v>
      </c>
      <c r="J65" s="99">
        <v>2.5972526838277759</v>
      </c>
      <c r="K65" s="99">
        <v>2.6215121512151143</v>
      </c>
      <c r="L65" s="99">
        <v>4.6815042210284048</v>
      </c>
      <c r="M65" s="99">
        <v>5.9488898198575555</v>
      </c>
      <c r="N65" s="99">
        <v>6.5144325820482436</v>
      </c>
      <c r="O65" s="99">
        <v>9.8654292343387482</v>
      </c>
      <c r="P65" s="99">
        <v>5.5921608379793923</v>
      </c>
      <c r="Q65" s="99">
        <v>13.096000000000004</v>
      </c>
      <c r="R65" s="99">
        <v>1.8249982315908539</v>
      </c>
      <c r="S65" s="99">
        <v>3.6957276832233532</v>
      </c>
      <c r="T65" s="99">
        <v>2.5859181349232756</v>
      </c>
      <c r="U65" s="99">
        <v>3.3827466858224966</v>
      </c>
      <c r="V65" s="99">
        <v>3.7079148506095692</v>
      </c>
      <c r="W65" s="99">
        <v>4.3184309903764131</v>
      </c>
      <c r="X65" s="99">
        <v>4.0637589770537517</v>
      </c>
      <c r="Y65" s="99">
        <v>3.4281546316557296</v>
      </c>
      <c r="Z65" s="99">
        <v>3.797331018769512E-2</v>
      </c>
      <c r="AA65" s="99">
        <v>0.15183558375359496</v>
      </c>
      <c r="AB65" s="99">
        <v>-8.121717472522505E-2</v>
      </c>
      <c r="AC65" s="128">
        <v>-0.10837758751489623</v>
      </c>
      <c r="AD65" s="99">
        <v>7.5946620375377805E-2</v>
      </c>
      <c r="AE65" s="99">
        <v>0.28729401561145007</v>
      </c>
      <c r="AF65" s="128">
        <v>0.47564996486675337</v>
      </c>
      <c r="AG65" s="164">
        <v>0.46801872074884177</v>
      </c>
      <c r="AH65" s="128">
        <v>0.59434568430072332</v>
      </c>
      <c r="AI65" s="128">
        <v>2.9222334593069776</v>
      </c>
      <c r="AJ65" s="128">
        <v>3.0616466694249005</v>
      </c>
    </row>
    <row r="66" spans="1:36" x14ac:dyDescent="0.2">
      <c r="A66" s="38" t="s">
        <v>1705</v>
      </c>
      <c r="B66" s="11" t="s">
        <v>92</v>
      </c>
      <c r="C66" s="11"/>
      <c r="D66" s="3" t="s">
        <v>93</v>
      </c>
      <c r="E66" s="38" t="s">
        <v>1089</v>
      </c>
      <c r="F66" s="3" t="s">
        <v>1077</v>
      </c>
      <c r="G66" s="3"/>
      <c r="H66" s="99" t="s">
        <v>886</v>
      </c>
      <c r="I66" s="99">
        <v>2.8708689194207153</v>
      </c>
      <c r="J66" s="99">
        <v>-2.0304568527918718</v>
      </c>
      <c r="K66" s="99">
        <v>6.8508923431203357</v>
      </c>
      <c r="L66" s="99">
        <v>6.551724137931032</v>
      </c>
      <c r="M66" s="99">
        <v>10.669498381877034</v>
      </c>
      <c r="N66" s="99">
        <v>9.7998720643333712</v>
      </c>
      <c r="O66" s="99">
        <v>7.4787356226176485</v>
      </c>
      <c r="P66" s="99">
        <v>5.3910484745237568</v>
      </c>
      <c r="Q66" s="99">
        <v>8.9506399612055532</v>
      </c>
      <c r="R66" s="99">
        <v>14.799978419789056</v>
      </c>
      <c r="S66" s="99">
        <v>0.76014803501145423</v>
      </c>
      <c r="T66" s="99">
        <v>3.7125999860077883</v>
      </c>
      <c r="U66" s="99">
        <v>4.8996020057113157</v>
      </c>
      <c r="V66" s="99">
        <v>4.5003429649318463</v>
      </c>
      <c r="W66" s="99">
        <v>4.5003743474559883</v>
      </c>
      <c r="X66" s="99">
        <v>3.7000323875513885</v>
      </c>
      <c r="Y66" s="99">
        <v>1.9997917869412731</v>
      </c>
      <c r="Z66" s="99">
        <v>0</v>
      </c>
      <c r="AA66" s="99">
        <v>0</v>
      </c>
      <c r="AB66" s="99">
        <v>0</v>
      </c>
      <c r="AC66" s="128">
        <v>1.4994340007794094</v>
      </c>
      <c r="AD66" s="99">
        <v>1.9901270682877836</v>
      </c>
      <c r="AE66" s="99">
        <v>3.9904272768829463</v>
      </c>
      <c r="AF66" s="128">
        <v>4.9896999629370997</v>
      </c>
      <c r="AG66" s="164">
        <v>5.9897543675292209</v>
      </c>
      <c r="AH66" s="128">
        <v>2.9898376502664581</v>
      </c>
      <c r="AI66" s="128" t="s">
        <v>886</v>
      </c>
      <c r="AJ66" s="128" t="s">
        <v>886</v>
      </c>
    </row>
    <row r="67" spans="1:36" x14ac:dyDescent="0.2">
      <c r="A67" s="38" t="s">
        <v>1747</v>
      </c>
      <c r="B67" s="126" t="s">
        <v>1745</v>
      </c>
      <c r="C67" s="126"/>
      <c r="D67" s="123" t="s">
        <v>1746</v>
      </c>
      <c r="E67" s="38" t="s">
        <v>1088</v>
      </c>
      <c r="F67" s="123" t="s">
        <v>1082</v>
      </c>
      <c r="G67" s="3"/>
      <c r="H67" s="99" t="s">
        <v>886</v>
      </c>
      <c r="I67" s="99" t="s">
        <v>886</v>
      </c>
      <c r="J67" s="99" t="s">
        <v>886</v>
      </c>
      <c r="K67" s="99" t="s">
        <v>886</v>
      </c>
      <c r="L67" s="99" t="s">
        <v>886</v>
      </c>
      <c r="M67" s="99" t="s">
        <v>886</v>
      </c>
      <c r="N67" s="99" t="s">
        <v>886</v>
      </c>
      <c r="O67" s="99" t="s">
        <v>886</v>
      </c>
      <c r="P67" s="99" t="s">
        <v>886</v>
      </c>
      <c r="Q67" s="99" t="s">
        <v>886</v>
      </c>
      <c r="R67" s="99" t="s">
        <v>886</v>
      </c>
      <c r="S67" s="99" t="s">
        <v>886</v>
      </c>
      <c r="T67" s="99" t="s">
        <v>886</v>
      </c>
      <c r="U67" s="99" t="s">
        <v>886</v>
      </c>
      <c r="V67" s="99" t="s">
        <v>886</v>
      </c>
      <c r="W67" s="99" t="s">
        <v>886</v>
      </c>
      <c r="X67" s="99" t="s">
        <v>886</v>
      </c>
      <c r="Y67" s="99" t="s">
        <v>886</v>
      </c>
      <c r="Z67" s="99" t="s">
        <v>886</v>
      </c>
      <c r="AA67" s="99" t="s">
        <v>886</v>
      </c>
      <c r="AB67" s="99" t="s">
        <v>886</v>
      </c>
      <c r="AC67" s="99" t="s">
        <v>886</v>
      </c>
      <c r="AD67" s="99" t="s">
        <v>886</v>
      </c>
      <c r="AE67" s="99" t="s">
        <v>886</v>
      </c>
      <c r="AF67" s="99" t="s">
        <v>886</v>
      </c>
      <c r="AG67" s="99" t="s">
        <v>886</v>
      </c>
      <c r="AH67" s="99" t="s">
        <v>886</v>
      </c>
      <c r="AI67" s="128" t="s">
        <v>886</v>
      </c>
      <c r="AJ67" s="128">
        <v>3.900142530125688</v>
      </c>
    </row>
    <row r="68" spans="1:36" x14ac:dyDescent="0.2">
      <c r="A68" s="38" t="s">
        <v>1320</v>
      </c>
      <c r="B68" s="14" t="s">
        <v>948</v>
      </c>
      <c r="C68" s="14"/>
      <c r="D68" s="15" t="s">
        <v>949</v>
      </c>
      <c r="E68" s="38" t="s">
        <v>1088</v>
      </c>
      <c r="F68" s="3" t="s">
        <v>1079</v>
      </c>
      <c r="G68" s="3"/>
      <c r="H68" s="99" t="s">
        <v>886</v>
      </c>
      <c r="I68" s="99" t="s">
        <v>886</v>
      </c>
      <c r="J68" s="99" t="s">
        <v>886</v>
      </c>
      <c r="K68" s="99" t="s">
        <v>886</v>
      </c>
      <c r="L68" s="99" t="s">
        <v>886</v>
      </c>
      <c r="M68" s="99" t="s">
        <v>886</v>
      </c>
      <c r="N68" s="99" t="s">
        <v>886</v>
      </c>
      <c r="O68" s="99" t="s">
        <v>886</v>
      </c>
      <c r="P68" s="99" t="s">
        <v>886</v>
      </c>
      <c r="Q68" s="99" t="s">
        <v>886</v>
      </c>
      <c r="R68" s="99" t="s">
        <v>886</v>
      </c>
      <c r="S68" s="99" t="s">
        <v>886</v>
      </c>
      <c r="T68" s="99">
        <v>4.9720044792833278</v>
      </c>
      <c r="U68" s="99">
        <v>6.3793471303605713</v>
      </c>
      <c r="V68" s="99">
        <v>4.9538708383473704</v>
      </c>
      <c r="W68" s="99">
        <v>5.0066883240970697</v>
      </c>
      <c r="X68" s="99">
        <v>4.986351228389438</v>
      </c>
      <c r="Y68" s="99">
        <v>2.4960998439937754</v>
      </c>
      <c r="Z68" s="99">
        <v>0</v>
      </c>
      <c r="AA68" s="99">
        <v>0</v>
      </c>
      <c r="AB68" s="99">
        <v>0</v>
      </c>
      <c r="AC68" s="128">
        <v>0</v>
      </c>
      <c r="AD68" s="99">
        <v>-0.99780145442246448</v>
      </c>
      <c r="AE68" s="99">
        <v>1.9815510761872268</v>
      </c>
      <c r="AF68" s="128">
        <v>1.9765494137353512</v>
      </c>
      <c r="AG68" s="164">
        <v>2.9894875164257595</v>
      </c>
      <c r="AH68" s="128">
        <v>2.9824561403508643</v>
      </c>
      <c r="AI68" s="128">
        <v>1.9823447421403184</v>
      </c>
      <c r="AJ68" s="128">
        <v>1.9893697798025851</v>
      </c>
    </row>
    <row r="69" spans="1:36" x14ac:dyDescent="0.2">
      <c r="A69" s="38" t="s">
        <v>1321</v>
      </c>
      <c r="B69" s="11" t="s">
        <v>94</v>
      </c>
      <c r="C69" s="11"/>
      <c r="D69" s="3" t="s">
        <v>95</v>
      </c>
      <c r="E69" s="38" t="s">
        <v>1088</v>
      </c>
      <c r="F69" s="3" t="s">
        <v>1076</v>
      </c>
      <c r="G69" s="3"/>
      <c r="H69" s="99" t="s">
        <v>886</v>
      </c>
      <c r="I69" s="99">
        <v>11.627906976744185</v>
      </c>
      <c r="J69" s="99">
        <v>18.75</v>
      </c>
      <c r="K69" s="99">
        <v>12.272904483430807</v>
      </c>
      <c r="L69" s="99">
        <v>4.2294603791930001</v>
      </c>
      <c r="M69" s="99">
        <v>1.9589552238805936</v>
      </c>
      <c r="N69" s="99">
        <v>4.4961442948633987</v>
      </c>
      <c r="O69" s="99">
        <v>4.5028142589118119</v>
      </c>
      <c r="P69" s="99">
        <v>7.9293836026331519</v>
      </c>
      <c r="Q69" s="99">
        <v>6.5040199611865859</v>
      </c>
      <c r="R69" s="99">
        <v>5.3831736776343035</v>
      </c>
      <c r="S69" s="99">
        <v>5.1180713368244284</v>
      </c>
      <c r="T69" s="99">
        <v>3.0594980731271733</v>
      </c>
      <c r="U69" s="99">
        <v>2.5856172192074496</v>
      </c>
      <c r="V69" s="99">
        <v>3.5828591749644403</v>
      </c>
      <c r="W69" s="99">
        <v>3.9910737275770316</v>
      </c>
      <c r="X69" s="99">
        <v>4.7911852096401475</v>
      </c>
      <c r="Y69" s="99">
        <v>1.9926751466939692</v>
      </c>
      <c r="Z69" s="99">
        <v>0.1081122823274967</v>
      </c>
      <c r="AA69" s="99">
        <v>1.9284915339227382E-2</v>
      </c>
      <c r="AB69" s="99">
        <v>1.9975320067869831</v>
      </c>
      <c r="AC69" s="128">
        <v>1.9848771266540721</v>
      </c>
      <c r="AD69" s="99">
        <v>2.2428174235403109</v>
      </c>
      <c r="AE69" s="99">
        <v>1.9289340101522834</v>
      </c>
      <c r="AF69" s="128">
        <v>2.1414342629481942</v>
      </c>
      <c r="AG69" s="164">
        <v>3.1726683847600468</v>
      </c>
      <c r="AH69" s="128">
        <v>3.5746835443037916</v>
      </c>
      <c r="AI69" s="128">
        <v>2.0988137139877461</v>
      </c>
      <c r="AJ69" s="128">
        <v>1.9918283963227816</v>
      </c>
    </row>
    <row r="70" spans="1:36" x14ac:dyDescent="0.2">
      <c r="A70" s="38" t="s">
        <v>1322</v>
      </c>
      <c r="B70" s="11" t="s">
        <v>96</v>
      </c>
      <c r="C70" s="11"/>
      <c r="D70" s="3" t="s">
        <v>97</v>
      </c>
      <c r="E70" s="38" t="s">
        <v>1088</v>
      </c>
      <c r="F70" s="3" t="s">
        <v>1081</v>
      </c>
      <c r="G70" s="3"/>
      <c r="H70" s="99" t="s">
        <v>886</v>
      </c>
      <c r="I70" s="99">
        <v>-7.5810564663023712</v>
      </c>
      <c r="J70" s="99">
        <v>9.533288659387452</v>
      </c>
      <c r="K70" s="99">
        <v>4.5002249212775496</v>
      </c>
      <c r="L70" s="99">
        <v>8.4957641710861793</v>
      </c>
      <c r="M70" s="99">
        <v>6.1958419298524063</v>
      </c>
      <c r="N70" s="99">
        <v>7.9086588755716178</v>
      </c>
      <c r="O70" s="99">
        <v>5.0868348890674042</v>
      </c>
      <c r="P70" s="99">
        <v>7.443429670923436</v>
      </c>
      <c r="Q70" s="99">
        <v>6.5585634207072587</v>
      </c>
      <c r="R70" s="99">
        <v>9.5816930266823306</v>
      </c>
      <c r="S70" s="99">
        <v>2.5000525221118011</v>
      </c>
      <c r="T70" s="99">
        <v>4.7500461169526034</v>
      </c>
      <c r="U70" s="99">
        <v>4.8291313238042051</v>
      </c>
      <c r="V70" s="99">
        <v>4.9491829135129564</v>
      </c>
      <c r="W70" s="99">
        <v>3.3996727492619243</v>
      </c>
      <c r="X70" s="99">
        <v>4.7903676628682064</v>
      </c>
      <c r="Y70" s="99">
        <v>3.3895523000533387</v>
      </c>
      <c r="Z70" s="99">
        <v>0</v>
      </c>
      <c r="AA70" s="99">
        <v>0</v>
      </c>
      <c r="AB70" s="99">
        <v>3.499900773963077</v>
      </c>
      <c r="AC70" s="128">
        <v>0</v>
      </c>
      <c r="AD70" s="99">
        <v>0</v>
      </c>
      <c r="AE70" s="99">
        <v>3.9399006013007831</v>
      </c>
      <c r="AF70" s="128">
        <v>4.9401937707071353</v>
      </c>
      <c r="AG70" s="164">
        <v>5.9402598863700362</v>
      </c>
      <c r="AH70" s="128">
        <v>2.9403175277438409</v>
      </c>
      <c r="AI70" s="128">
        <v>3.9401911099075315</v>
      </c>
      <c r="AJ70" s="128">
        <v>4.9390527589094706</v>
      </c>
    </row>
    <row r="71" spans="1:36" x14ac:dyDescent="0.2">
      <c r="A71" s="38" t="s">
        <v>1323</v>
      </c>
      <c r="B71" s="11" t="s">
        <v>98</v>
      </c>
      <c r="C71" s="11"/>
      <c r="D71" s="3" t="s">
        <v>99</v>
      </c>
      <c r="E71" s="38" t="s">
        <v>1088</v>
      </c>
      <c r="F71" s="3" t="s">
        <v>1081</v>
      </c>
      <c r="G71" s="3"/>
      <c r="H71" s="99" t="s">
        <v>886</v>
      </c>
      <c r="I71" s="99">
        <v>10.817233560090699</v>
      </c>
      <c r="J71" s="99">
        <v>2.9465688842325903</v>
      </c>
      <c r="K71" s="99">
        <v>6.2364839078997676</v>
      </c>
      <c r="L71" s="99">
        <v>5.336027540787299</v>
      </c>
      <c r="M71" s="99">
        <v>8.4731793960923625</v>
      </c>
      <c r="N71" s="99">
        <v>4.4106473840027149</v>
      </c>
      <c r="O71" s="99">
        <v>3.7739163164167877</v>
      </c>
      <c r="P71" s="99">
        <v>5.2482681077944164</v>
      </c>
      <c r="Q71" s="99">
        <v>4.8429710294759758</v>
      </c>
      <c r="R71" s="99">
        <v>9.9386435849676786</v>
      </c>
      <c r="S71" s="99">
        <v>3.4253196599595412</v>
      </c>
      <c r="T71" s="99">
        <v>4.6474204552024503</v>
      </c>
      <c r="U71" s="99">
        <v>4.8397344407510161</v>
      </c>
      <c r="V71" s="99">
        <v>4.8332557506345637</v>
      </c>
      <c r="W71" s="99">
        <v>2.5754021447721271</v>
      </c>
      <c r="X71" s="99">
        <v>1.7732002548311812</v>
      </c>
      <c r="Y71" s="99">
        <v>-0.98551422495084751</v>
      </c>
      <c r="Z71" s="99">
        <v>0</v>
      </c>
      <c r="AA71" s="99">
        <v>5.9978764275342655E-2</v>
      </c>
      <c r="AB71" s="99">
        <v>2.0080841791479997</v>
      </c>
      <c r="AC71" s="128">
        <v>7.9409195585800063E-4</v>
      </c>
      <c r="AD71" s="99">
        <v>0</v>
      </c>
      <c r="AE71" s="99">
        <v>3.9505761091391367</v>
      </c>
      <c r="AF71" s="128">
        <v>4.8332391181458378</v>
      </c>
      <c r="AG71" s="164">
        <v>6.0131309524676935</v>
      </c>
      <c r="AH71" s="128">
        <v>3.0078702271711943</v>
      </c>
      <c r="AI71" s="128">
        <v>4.1224868378030521</v>
      </c>
      <c r="AJ71" s="128">
        <v>4.9731156954351095</v>
      </c>
    </row>
    <row r="72" spans="1:36" x14ac:dyDescent="0.2">
      <c r="A72" s="38" t="s">
        <v>1324</v>
      </c>
      <c r="B72" s="11" t="s">
        <v>100</v>
      </c>
      <c r="C72" s="11"/>
      <c r="D72" s="3" t="s">
        <v>101</v>
      </c>
      <c r="E72" s="38" t="s">
        <v>1088</v>
      </c>
      <c r="F72" s="3" t="s">
        <v>1076</v>
      </c>
      <c r="G72" s="3"/>
      <c r="H72" s="99" t="s">
        <v>886</v>
      </c>
      <c r="I72" s="99">
        <v>-26.445309630500262</v>
      </c>
      <c r="J72" s="99">
        <v>10.106861080595237</v>
      </c>
      <c r="K72" s="99">
        <v>1.8866213151927553</v>
      </c>
      <c r="L72" s="99">
        <v>0</v>
      </c>
      <c r="M72" s="99">
        <v>2.501557909730252</v>
      </c>
      <c r="N72" s="99">
        <v>0</v>
      </c>
      <c r="O72" s="99">
        <v>0</v>
      </c>
      <c r="P72" s="99">
        <v>-0.99009900990098743</v>
      </c>
      <c r="Q72" s="99">
        <v>2.298245614035082</v>
      </c>
      <c r="R72" s="99">
        <v>8.5491339392900016</v>
      </c>
      <c r="S72" s="99">
        <v>3.997156173473428</v>
      </c>
      <c r="T72" s="99">
        <v>4.0030383592859664</v>
      </c>
      <c r="U72" s="99">
        <v>4.002337131171501</v>
      </c>
      <c r="V72" s="99">
        <v>4.5014044943820153</v>
      </c>
      <c r="W72" s="99">
        <v>4.5023855923660818</v>
      </c>
      <c r="X72" s="99">
        <v>4.5013182431997905</v>
      </c>
      <c r="Y72" s="99">
        <v>2.4983077964432852</v>
      </c>
      <c r="Z72" s="99">
        <v>0</v>
      </c>
      <c r="AA72" s="99">
        <v>0</v>
      </c>
      <c r="AB72" s="99">
        <v>1.9991595125172523</v>
      </c>
      <c r="AC72" s="128">
        <v>1.9952913478516798</v>
      </c>
      <c r="AD72" s="99">
        <v>1.9966530094062129</v>
      </c>
      <c r="AE72" s="99">
        <v>2.8288543140028377</v>
      </c>
      <c r="AF72" s="128">
        <v>2.7510316368638321</v>
      </c>
      <c r="AG72" s="164">
        <v>2.6773761713520861</v>
      </c>
      <c r="AH72" s="128">
        <v>2.9986962190352129</v>
      </c>
      <c r="AI72" s="128">
        <v>2.5316455696202445</v>
      </c>
      <c r="AJ72" s="128">
        <v>2.4691358024691357</v>
      </c>
    </row>
    <row r="73" spans="1:36" x14ac:dyDescent="0.2">
      <c r="A73" s="38" t="s">
        <v>1706</v>
      </c>
      <c r="B73" s="11" t="s">
        <v>102</v>
      </c>
      <c r="C73" s="11"/>
      <c r="D73" s="3" t="s">
        <v>103</v>
      </c>
      <c r="E73" s="38" t="s">
        <v>1088</v>
      </c>
      <c r="F73" s="3" t="s">
        <v>1077</v>
      </c>
      <c r="G73" s="3"/>
      <c r="H73" s="99" t="s">
        <v>886</v>
      </c>
      <c r="I73" s="99">
        <v>3.076923076923066</v>
      </c>
      <c r="J73" s="99">
        <v>-4.227750138197905</v>
      </c>
      <c r="K73" s="99">
        <v>8.9742109759194619</v>
      </c>
      <c r="L73" s="99">
        <v>-0.21186440677965379</v>
      </c>
      <c r="M73" s="99">
        <v>10.178343949044603</v>
      </c>
      <c r="N73" s="99">
        <v>9.8855359001040597</v>
      </c>
      <c r="O73" s="99">
        <v>8.4911616161616195</v>
      </c>
      <c r="P73" s="99">
        <v>7.9866162350887606</v>
      </c>
      <c r="Q73" s="99">
        <v>9.3493196820692219</v>
      </c>
      <c r="R73" s="99">
        <v>9.1536281877540944</v>
      </c>
      <c r="S73" s="99">
        <v>1.9864559819413188</v>
      </c>
      <c r="T73" s="99">
        <v>4.0061974324922573</v>
      </c>
      <c r="U73" s="99">
        <v>5.0010640561821731</v>
      </c>
      <c r="V73" s="99">
        <v>4.9959464937170566</v>
      </c>
      <c r="W73" s="99">
        <v>4.9995174210983464</v>
      </c>
      <c r="X73" s="99">
        <v>3.8974170420075467</v>
      </c>
      <c r="Y73" s="99">
        <v>2.9992037512164984</v>
      </c>
      <c r="Z73" s="99">
        <v>0</v>
      </c>
      <c r="AA73" s="99">
        <v>2.9462291702456724</v>
      </c>
      <c r="AB73" s="99">
        <v>1.9858156028368654</v>
      </c>
      <c r="AC73" s="128">
        <v>1.9880553055714678</v>
      </c>
      <c r="AD73" s="99">
        <v>1.9894111984598117</v>
      </c>
      <c r="AE73" s="99">
        <v>1.9977977033191596</v>
      </c>
      <c r="AF73" s="128">
        <v>1.9972239358420962</v>
      </c>
      <c r="AG73" s="164">
        <v>4.9897936039918322</v>
      </c>
      <c r="AH73" s="128">
        <v>4.9830776985670067</v>
      </c>
      <c r="AI73" s="128">
        <v>3.5873516702105812</v>
      </c>
      <c r="AJ73" s="128">
        <v>2.9863594225930279</v>
      </c>
    </row>
    <row r="74" spans="1:36" x14ac:dyDescent="0.2">
      <c r="A74" s="38" t="s">
        <v>1325</v>
      </c>
      <c r="B74" s="14" t="s">
        <v>950</v>
      </c>
      <c r="C74" s="14"/>
      <c r="D74" s="27" t="s">
        <v>951</v>
      </c>
      <c r="E74" s="38" t="s">
        <v>1088</v>
      </c>
      <c r="F74" s="3" t="s">
        <v>1079</v>
      </c>
      <c r="G74" s="3"/>
      <c r="H74" s="99" t="s">
        <v>886</v>
      </c>
      <c r="I74" s="99" t="s">
        <v>886</v>
      </c>
      <c r="J74" s="99" t="s">
        <v>886</v>
      </c>
      <c r="K74" s="99" t="s">
        <v>886</v>
      </c>
      <c r="L74" s="99" t="s">
        <v>886</v>
      </c>
      <c r="M74" s="99" t="s">
        <v>886</v>
      </c>
      <c r="N74" s="99" t="s">
        <v>886</v>
      </c>
      <c r="O74" s="99" t="s">
        <v>886</v>
      </c>
      <c r="P74" s="99" t="s">
        <v>886</v>
      </c>
      <c r="Q74" s="99" t="s">
        <v>886</v>
      </c>
      <c r="R74" s="99" t="s">
        <v>886</v>
      </c>
      <c r="S74" s="99" t="s">
        <v>886</v>
      </c>
      <c r="T74" s="99">
        <v>4.8923679060665251</v>
      </c>
      <c r="U74" s="99">
        <v>4.4776119402985017</v>
      </c>
      <c r="V74" s="99">
        <v>3.9285714285714306</v>
      </c>
      <c r="W74" s="99">
        <v>3.9518900343642684</v>
      </c>
      <c r="X74" s="99">
        <v>3.471074380165291</v>
      </c>
      <c r="Y74" s="99">
        <v>2.7156549520766617</v>
      </c>
      <c r="Z74" s="99">
        <v>0</v>
      </c>
      <c r="AA74" s="99">
        <v>2.4883359253499435</v>
      </c>
      <c r="AB74" s="99">
        <v>8.345978755690453</v>
      </c>
      <c r="AC74" s="128">
        <v>0</v>
      </c>
      <c r="AD74" s="99">
        <v>0</v>
      </c>
      <c r="AE74" s="99">
        <v>1.9607843137254832</v>
      </c>
      <c r="AF74" s="128">
        <v>1.9230769230769384</v>
      </c>
      <c r="AG74" s="164">
        <v>2.9649595687331498</v>
      </c>
      <c r="AH74" s="128">
        <v>2.8795811518324443</v>
      </c>
      <c r="AI74" s="128">
        <v>1.9083969465649053</v>
      </c>
      <c r="AJ74" s="128">
        <v>1.9975031210986236</v>
      </c>
    </row>
    <row r="75" spans="1:36" x14ac:dyDescent="0.2">
      <c r="A75" s="38" t="s">
        <v>1326</v>
      </c>
      <c r="B75" s="11" t="s">
        <v>1179</v>
      </c>
      <c r="C75" s="11"/>
      <c r="D75" s="3" t="s">
        <v>105</v>
      </c>
      <c r="E75" s="38" t="s">
        <v>1088</v>
      </c>
      <c r="F75" s="3" t="s">
        <v>1174</v>
      </c>
      <c r="G75" s="3"/>
      <c r="H75" s="99" t="s">
        <v>886</v>
      </c>
      <c r="I75" s="99" t="s">
        <v>886</v>
      </c>
      <c r="J75" s="99" t="s">
        <v>886</v>
      </c>
      <c r="K75" s="99">
        <v>0</v>
      </c>
      <c r="L75" s="99">
        <v>13.400000000000006</v>
      </c>
      <c r="M75" s="99">
        <v>-5.4673721340387971</v>
      </c>
      <c r="N75" s="99">
        <v>8.0223880597014841</v>
      </c>
      <c r="O75" s="99">
        <v>19.861830742659777</v>
      </c>
      <c r="P75" s="99">
        <v>8.9337175792507253</v>
      </c>
      <c r="Q75" s="99">
        <v>39.021164021164026</v>
      </c>
      <c r="R75" s="99">
        <v>19.79067554709799</v>
      </c>
      <c r="S75" s="99">
        <v>14.138204924543302</v>
      </c>
      <c r="T75" s="99">
        <v>4.8016701461377664</v>
      </c>
      <c r="U75" s="99">
        <v>4.9800796812749013</v>
      </c>
      <c r="V75" s="99">
        <v>4.9968374446552843</v>
      </c>
      <c r="W75" s="99">
        <v>5</v>
      </c>
      <c r="X75" s="99">
        <v>4.9913941480206319</v>
      </c>
      <c r="Y75" s="99">
        <v>2.9508196721311606</v>
      </c>
      <c r="Z75" s="99">
        <v>0</v>
      </c>
      <c r="AA75" s="99">
        <v>2.9193205944798137</v>
      </c>
      <c r="AB75" s="99">
        <v>1.9597730789066645</v>
      </c>
      <c r="AC75" s="128">
        <v>1.9221041982802056</v>
      </c>
      <c r="AD75" s="99">
        <v>0</v>
      </c>
      <c r="AE75" s="99">
        <v>0.99255583126551805</v>
      </c>
      <c r="AF75" s="128">
        <v>1.9656019656019597</v>
      </c>
      <c r="AG75" s="164">
        <v>6.4096385542168566</v>
      </c>
      <c r="AH75" s="128">
        <v>12.047101449275367</v>
      </c>
      <c r="AI75" s="128">
        <v>4.4866612772837655</v>
      </c>
      <c r="AJ75" s="128">
        <v>6.4216634429400372</v>
      </c>
    </row>
    <row r="76" spans="1:36" x14ac:dyDescent="0.2">
      <c r="A76" s="38" t="s">
        <v>1327</v>
      </c>
      <c r="B76" s="162" t="s">
        <v>1233</v>
      </c>
      <c r="C76" s="162"/>
      <c r="D76" s="184" t="s">
        <v>1234</v>
      </c>
      <c r="E76" s="38" t="s">
        <v>1088</v>
      </c>
      <c r="F76" s="123" t="s">
        <v>1235</v>
      </c>
      <c r="G76" s="3"/>
      <c r="H76" s="99" t="s">
        <v>886</v>
      </c>
      <c r="I76" s="99" t="s">
        <v>886</v>
      </c>
      <c r="J76" s="99" t="s">
        <v>886</v>
      </c>
      <c r="K76" s="99" t="s">
        <v>886</v>
      </c>
      <c r="L76" s="99" t="s">
        <v>886</v>
      </c>
      <c r="M76" s="99" t="s">
        <v>886</v>
      </c>
      <c r="N76" s="99" t="s">
        <v>886</v>
      </c>
      <c r="O76" s="99" t="s">
        <v>886</v>
      </c>
      <c r="P76" s="99" t="s">
        <v>886</v>
      </c>
      <c r="Q76" s="99" t="s">
        <v>886</v>
      </c>
      <c r="R76" s="99" t="s">
        <v>886</v>
      </c>
      <c r="S76" s="99" t="s">
        <v>886</v>
      </c>
      <c r="T76" s="99" t="s">
        <v>886</v>
      </c>
      <c r="U76" s="99" t="s">
        <v>886</v>
      </c>
      <c r="V76" s="99" t="s">
        <v>886</v>
      </c>
      <c r="W76" s="99" t="s">
        <v>886</v>
      </c>
      <c r="X76" s="99" t="s">
        <v>886</v>
      </c>
      <c r="Y76" s="99" t="s">
        <v>886</v>
      </c>
      <c r="Z76" s="99" t="s">
        <v>886</v>
      </c>
      <c r="AA76" s="99" t="s">
        <v>886</v>
      </c>
      <c r="AB76" s="99" t="s">
        <v>886</v>
      </c>
      <c r="AC76" s="99" t="s">
        <v>886</v>
      </c>
      <c r="AD76" s="99" t="s">
        <v>886</v>
      </c>
      <c r="AE76" s="99" t="s">
        <v>886</v>
      </c>
      <c r="AF76" s="128" t="s">
        <v>886</v>
      </c>
      <c r="AG76" s="164" t="s">
        <v>886</v>
      </c>
      <c r="AH76" s="128" t="s">
        <v>886</v>
      </c>
      <c r="AI76" s="128" t="s">
        <v>886</v>
      </c>
      <c r="AJ76" s="128" t="s">
        <v>886</v>
      </c>
    </row>
    <row r="77" spans="1:36" x14ac:dyDescent="0.2">
      <c r="A77" s="38" t="s">
        <v>1328</v>
      </c>
      <c r="B77" s="11" t="s">
        <v>106</v>
      </c>
      <c r="C77" s="11"/>
      <c r="D77" s="3" t="s">
        <v>107</v>
      </c>
      <c r="E77" s="38" t="s">
        <v>1088</v>
      </c>
      <c r="F77" s="3" t="s">
        <v>1083</v>
      </c>
      <c r="G77" s="3"/>
      <c r="H77" s="99" t="s">
        <v>886</v>
      </c>
      <c r="I77" s="99">
        <v>-11.990966576332426</v>
      </c>
      <c r="J77" s="99">
        <v>23.556340196662092</v>
      </c>
      <c r="K77" s="99">
        <v>14.585963979530803</v>
      </c>
      <c r="L77" s="99">
        <v>1.4006698855974662</v>
      </c>
      <c r="M77" s="99">
        <v>9.4619135458224264</v>
      </c>
      <c r="N77" s="99">
        <v>1.4395819725669554</v>
      </c>
      <c r="O77" s="99">
        <v>-1.2865090403337973</v>
      </c>
      <c r="P77" s="99">
        <v>4.2568457855530824</v>
      </c>
      <c r="Q77" s="99">
        <v>4.1456028830271947</v>
      </c>
      <c r="R77" s="99">
        <v>12.117170697713547</v>
      </c>
      <c r="S77" s="99">
        <v>2.7852197955290876</v>
      </c>
      <c r="T77" s="99">
        <v>1.9736636326670833</v>
      </c>
      <c r="U77" s="99">
        <v>1.9211500316953902</v>
      </c>
      <c r="V77" s="99">
        <v>1.0031599538535829E-3</v>
      </c>
      <c r="W77" s="99">
        <v>2.4978432277350748</v>
      </c>
      <c r="X77" s="99">
        <v>0</v>
      </c>
      <c r="Y77" s="99">
        <v>9.7870341370764891E-4</v>
      </c>
      <c r="Z77" s="99">
        <v>0</v>
      </c>
      <c r="AA77" s="99">
        <v>0</v>
      </c>
      <c r="AB77" s="99">
        <v>0</v>
      </c>
      <c r="AC77" s="128">
        <v>0</v>
      </c>
      <c r="AD77" s="99">
        <v>1.9896845669769014</v>
      </c>
      <c r="AE77" s="99">
        <v>3.9881009500048137</v>
      </c>
      <c r="AF77" s="128">
        <v>4.9895723750992049</v>
      </c>
      <c r="AG77" s="164">
        <v>4.9888813690418532</v>
      </c>
      <c r="AH77" s="128">
        <v>3.9874758265033616</v>
      </c>
      <c r="AI77" s="128">
        <v>3.9883425111905568</v>
      </c>
      <c r="AJ77" s="128">
        <v>4.989703172661522</v>
      </c>
    </row>
    <row r="78" spans="1:36" x14ac:dyDescent="0.2">
      <c r="A78" s="38" t="s">
        <v>1329</v>
      </c>
      <c r="B78" s="11" t="s">
        <v>108</v>
      </c>
      <c r="C78" s="11"/>
      <c r="D78" s="3" t="s">
        <v>109</v>
      </c>
      <c r="E78" s="38" t="s">
        <v>1088</v>
      </c>
      <c r="F78" s="3" t="s">
        <v>1076</v>
      </c>
      <c r="G78" s="3"/>
      <c r="H78" s="99" t="s">
        <v>886</v>
      </c>
      <c r="I78" s="99">
        <v>-5.6415770609319082</v>
      </c>
      <c r="J78" s="99">
        <v>-14.533161133480206</v>
      </c>
      <c r="K78" s="99">
        <v>18.240000000000009</v>
      </c>
      <c r="L78" s="99">
        <v>2.1951586227635005</v>
      </c>
      <c r="M78" s="99">
        <v>-11.254965425923203</v>
      </c>
      <c r="N78" s="99">
        <v>5.8604111405835511</v>
      </c>
      <c r="O78" s="99">
        <v>6.5147600031320962</v>
      </c>
      <c r="P78" s="99">
        <v>9.4096890391825383</v>
      </c>
      <c r="Q78" s="99">
        <v>1.2295908083047635</v>
      </c>
      <c r="R78" s="99">
        <v>9.3588211867781723</v>
      </c>
      <c r="S78" s="99">
        <v>4.6613255644573997</v>
      </c>
      <c r="T78" s="99">
        <v>5.1032243099049026</v>
      </c>
      <c r="U78" s="99">
        <v>3.122930920326624</v>
      </c>
      <c r="V78" s="99">
        <v>3.9165329052969469</v>
      </c>
      <c r="W78" s="99">
        <v>3.0944289980434405</v>
      </c>
      <c r="X78" s="99">
        <v>5.0691704539779181</v>
      </c>
      <c r="Y78" s="99">
        <v>2.7331495389295526</v>
      </c>
      <c r="Z78" s="99">
        <v>6.9402674316393131E-2</v>
      </c>
      <c r="AA78" s="99">
        <v>-2.3118180136862065E-2</v>
      </c>
      <c r="AB78" s="99">
        <v>2.8626925033529176</v>
      </c>
      <c r="AC78" s="128">
        <v>-7.6431975541757513E-2</v>
      </c>
      <c r="AD78" s="99">
        <v>-7.1991001124860343E-2</v>
      </c>
      <c r="AE78" s="99">
        <v>2.1792966815254999</v>
      </c>
      <c r="AF78" s="128">
        <v>2.3839950645573538</v>
      </c>
      <c r="AG78" s="164">
        <v>1.9798571059653991</v>
      </c>
      <c r="AH78" s="128">
        <v>1.6713091922005541</v>
      </c>
      <c r="AI78" s="128">
        <v>2.5280199252802005</v>
      </c>
      <c r="AJ78" s="128">
        <v>2.3685169440058278</v>
      </c>
    </row>
    <row r="79" spans="1:36" x14ac:dyDescent="0.2">
      <c r="A79" s="38" t="s">
        <v>1330</v>
      </c>
      <c r="B79" s="11" t="s">
        <v>110</v>
      </c>
      <c r="C79" s="11"/>
      <c r="D79" s="3" t="s">
        <v>111</v>
      </c>
      <c r="E79" s="38" t="s">
        <v>1088</v>
      </c>
      <c r="F79" s="3" t="s">
        <v>1076</v>
      </c>
      <c r="G79" s="3"/>
      <c r="H79" s="99" t="s">
        <v>886</v>
      </c>
      <c r="I79" s="99">
        <v>0</v>
      </c>
      <c r="J79" s="99">
        <v>-10.895010120566752</v>
      </c>
      <c r="K79" s="99">
        <v>-3.239506172839512</v>
      </c>
      <c r="L79" s="99">
        <v>-1.3371440236807217</v>
      </c>
      <c r="M79" s="99">
        <v>2.255327953651971</v>
      </c>
      <c r="N79" s="99">
        <v>2.8227438284095427</v>
      </c>
      <c r="O79" s="99">
        <v>5.9726458722818165</v>
      </c>
      <c r="P79" s="99">
        <v>5.9145775301764161</v>
      </c>
      <c r="Q79" s="99">
        <v>8.5736828263347036</v>
      </c>
      <c r="R79" s="99">
        <v>9.0028259991925808</v>
      </c>
      <c r="S79" s="99">
        <v>11.8888888888889</v>
      </c>
      <c r="T79" s="99">
        <v>3.8927507447864969</v>
      </c>
      <c r="U79" s="99">
        <v>4.4096093799783205</v>
      </c>
      <c r="V79" s="99">
        <v>3.0576747024717861</v>
      </c>
      <c r="W79" s="99">
        <v>5.3890797110031912</v>
      </c>
      <c r="X79" s="99">
        <v>4.1750955270847214</v>
      </c>
      <c r="Y79" s="99">
        <v>2.2601003290360921</v>
      </c>
      <c r="Z79" s="99">
        <v>0.16879417660089757</v>
      </c>
      <c r="AA79" s="99">
        <v>0.15797788309635052</v>
      </c>
      <c r="AB79" s="99">
        <v>2.3554153522607777</v>
      </c>
      <c r="AC79" s="128">
        <v>1.5153071707417309</v>
      </c>
      <c r="AD79" s="99">
        <v>1.9177250417446778</v>
      </c>
      <c r="AE79" s="99">
        <v>3.2519114288551254</v>
      </c>
      <c r="AF79" s="128">
        <v>2.6878876761071258</v>
      </c>
      <c r="AG79" s="164">
        <v>2.8938003371417942</v>
      </c>
      <c r="AH79" s="128">
        <v>3.3039046145444617</v>
      </c>
      <c r="AI79" s="128">
        <v>2.4317180616740153</v>
      </c>
      <c r="AJ79" s="128">
        <v>2.4341992086702202</v>
      </c>
    </row>
    <row r="80" spans="1:36" x14ac:dyDescent="0.2">
      <c r="A80" s="38" t="s">
        <v>1663</v>
      </c>
      <c r="B80" s="11" t="s">
        <v>112</v>
      </c>
      <c r="C80" s="11"/>
      <c r="D80" s="3" t="s">
        <v>113</v>
      </c>
      <c r="E80" s="38" t="s">
        <v>1089</v>
      </c>
      <c r="F80" s="3" t="s">
        <v>1076</v>
      </c>
      <c r="G80" s="3"/>
      <c r="H80" s="99" t="s">
        <v>886</v>
      </c>
      <c r="I80" s="99">
        <v>-1.2713771377137704</v>
      </c>
      <c r="J80" s="99">
        <v>0</v>
      </c>
      <c r="K80" s="99">
        <v>10.393162393162385</v>
      </c>
      <c r="L80" s="99">
        <v>11.056054506039018</v>
      </c>
      <c r="M80" s="99">
        <v>10.178471834913566</v>
      </c>
      <c r="N80" s="99">
        <v>6.2600185607019228</v>
      </c>
      <c r="O80" s="99">
        <v>8.6224692338229545</v>
      </c>
      <c r="P80" s="99">
        <v>5.240844967473123</v>
      </c>
      <c r="Q80" s="99">
        <v>8.3831087651062859</v>
      </c>
      <c r="R80" s="99">
        <v>11.086190323614218</v>
      </c>
      <c r="S80" s="99">
        <v>5.9013556388808723</v>
      </c>
      <c r="T80" s="99">
        <v>4.9079420416167352</v>
      </c>
      <c r="U80" s="99">
        <v>5.1248766810322479</v>
      </c>
      <c r="V80" s="99">
        <v>5.3739010174849398</v>
      </c>
      <c r="W80" s="99">
        <v>3.529577200712481</v>
      </c>
      <c r="X80" s="99" t="s">
        <v>886</v>
      </c>
      <c r="Y80" s="99" t="s">
        <v>886</v>
      </c>
      <c r="Z80" s="99" t="s">
        <v>886</v>
      </c>
      <c r="AA80" s="99" t="s">
        <v>886</v>
      </c>
      <c r="AB80" s="99" t="s">
        <v>886</v>
      </c>
      <c r="AC80" s="128" t="s">
        <v>886</v>
      </c>
      <c r="AD80" s="99" t="s">
        <v>886</v>
      </c>
      <c r="AE80" s="99" t="s">
        <v>886</v>
      </c>
      <c r="AF80" s="128" t="s">
        <v>886</v>
      </c>
      <c r="AG80" s="164" t="s">
        <v>886</v>
      </c>
      <c r="AH80" s="128" t="s">
        <v>886</v>
      </c>
      <c r="AI80" s="128" t="s">
        <v>886</v>
      </c>
      <c r="AJ80" s="128" t="s">
        <v>886</v>
      </c>
    </row>
    <row r="81" spans="1:36" x14ac:dyDescent="0.2">
      <c r="A81" s="38" t="s">
        <v>1331</v>
      </c>
      <c r="B81" s="11" t="s">
        <v>114</v>
      </c>
      <c r="C81" s="11"/>
      <c r="D81" s="3" t="s">
        <v>115</v>
      </c>
      <c r="E81" s="38" t="s">
        <v>1088</v>
      </c>
      <c r="F81" s="3" t="s">
        <v>1076</v>
      </c>
      <c r="G81" s="3"/>
      <c r="H81" s="99" t="s">
        <v>886</v>
      </c>
      <c r="I81" s="99">
        <v>-2.2727272727272663</v>
      </c>
      <c r="J81" s="99">
        <v>12.795865633074925</v>
      </c>
      <c r="K81" s="99">
        <v>19.939521671401067</v>
      </c>
      <c r="L81" s="99">
        <v>8.6332034532813964</v>
      </c>
      <c r="M81" s="99">
        <v>-3.270272171038755</v>
      </c>
      <c r="N81" s="99">
        <v>3.8970481314526921</v>
      </c>
      <c r="O81" s="99">
        <v>-3.18404478656403</v>
      </c>
      <c r="P81" s="99">
        <v>6.4257318395374057</v>
      </c>
      <c r="Q81" s="99">
        <v>7.3825047541429001</v>
      </c>
      <c r="R81" s="99">
        <v>3.7379039908924199</v>
      </c>
      <c r="S81" s="99">
        <v>3.0606023655651597</v>
      </c>
      <c r="T81" s="99">
        <v>3.5021296734500709</v>
      </c>
      <c r="U81" s="99">
        <v>3.4693644261545558</v>
      </c>
      <c r="V81" s="99">
        <v>4.1540076230459135</v>
      </c>
      <c r="W81" s="99">
        <v>3.4420578095995609</v>
      </c>
      <c r="X81" s="99">
        <v>3.573625922887615</v>
      </c>
      <c r="Y81" s="99">
        <v>1.9900004950250008</v>
      </c>
      <c r="Z81" s="99">
        <v>9.7073241760909923E-3</v>
      </c>
      <c r="AA81" s="99">
        <v>7.2797864595955275E-2</v>
      </c>
      <c r="AB81" s="99">
        <v>9.2143549951501313E-2</v>
      </c>
      <c r="AC81" s="128">
        <v>0.34885411114879972</v>
      </c>
      <c r="AD81" s="99">
        <v>0.12553715416927513</v>
      </c>
      <c r="AE81" s="99">
        <v>2.637797174133194</v>
      </c>
      <c r="AF81" s="128">
        <v>2.8847960909603287</v>
      </c>
      <c r="AG81" s="164">
        <v>2.8176089140560912</v>
      </c>
      <c r="AH81" s="128">
        <v>2.6160337552742607</v>
      </c>
      <c r="AI81" s="128">
        <v>2.6532202216066558</v>
      </c>
      <c r="AJ81" s="128">
        <v>2.3021461398996532</v>
      </c>
    </row>
    <row r="82" spans="1:36" x14ac:dyDescent="0.2">
      <c r="A82" s="38" t="s">
        <v>1664</v>
      </c>
      <c r="B82" s="11" t="s">
        <v>116</v>
      </c>
      <c r="C82" s="11"/>
      <c r="D82" s="3" t="s">
        <v>117</v>
      </c>
      <c r="E82" s="38" t="s">
        <v>1089</v>
      </c>
      <c r="F82" s="3" t="s">
        <v>1076</v>
      </c>
      <c r="G82" s="3"/>
      <c r="H82" s="99" t="s">
        <v>886</v>
      </c>
      <c r="I82" s="99">
        <v>1.0685579196217532</v>
      </c>
      <c r="J82" s="99">
        <v>2.1051646706586951</v>
      </c>
      <c r="K82" s="99">
        <v>7.7338953541647584</v>
      </c>
      <c r="L82" s="99">
        <v>-1.1822743897252508</v>
      </c>
      <c r="M82" s="99">
        <v>9.3992081253227582</v>
      </c>
      <c r="N82" s="99">
        <v>7.6632572777340755</v>
      </c>
      <c r="O82" s="99">
        <v>8.3528208126278969</v>
      </c>
      <c r="P82" s="99">
        <v>4.5997167329871189</v>
      </c>
      <c r="Q82" s="99">
        <v>7.4150493261977033</v>
      </c>
      <c r="R82" s="99">
        <v>2.1369830121856097</v>
      </c>
      <c r="S82" s="99">
        <v>8.8039964736996694</v>
      </c>
      <c r="T82" s="99">
        <v>4.8344406633176789</v>
      </c>
      <c r="U82" s="99">
        <v>4.8072959604286751</v>
      </c>
      <c r="V82" s="99">
        <v>4.3999803352834164</v>
      </c>
      <c r="W82" s="99">
        <v>3.2915803352797042</v>
      </c>
      <c r="X82" s="99" t="s">
        <v>886</v>
      </c>
      <c r="Y82" s="99" t="s">
        <v>886</v>
      </c>
      <c r="Z82" s="99" t="s">
        <v>886</v>
      </c>
      <c r="AA82" s="99" t="s">
        <v>886</v>
      </c>
      <c r="AB82" s="99" t="s">
        <v>886</v>
      </c>
      <c r="AC82" s="128" t="s">
        <v>886</v>
      </c>
      <c r="AD82" s="99" t="s">
        <v>886</v>
      </c>
      <c r="AE82" s="99" t="s">
        <v>886</v>
      </c>
      <c r="AF82" s="128" t="s">
        <v>886</v>
      </c>
      <c r="AG82" s="164" t="s">
        <v>886</v>
      </c>
      <c r="AH82" s="128" t="s">
        <v>886</v>
      </c>
      <c r="AI82" s="128" t="s">
        <v>886</v>
      </c>
      <c r="AJ82" s="128" t="s">
        <v>886</v>
      </c>
    </row>
    <row r="83" spans="1:36" x14ac:dyDescent="0.2">
      <c r="A83" s="38" t="s">
        <v>1665</v>
      </c>
      <c r="B83" s="11" t="s">
        <v>118</v>
      </c>
      <c r="C83" s="11"/>
      <c r="D83" s="3" t="s">
        <v>119</v>
      </c>
      <c r="E83" s="38" t="s">
        <v>1089</v>
      </c>
      <c r="F83" s="3" t="s">
        <v>1076</v>
      </c>
      <c r="G83" s="3"/>
      <c r="H83" s="99" t="s">
        <v>886</v>
      </c>
      <c r="I83" s="99">
        <v>-11.453703703703709</v>
      </c>
      <c r="J83" s="99">
        <v>1.17118059186447</v>
      </c>
      <c r="K83" s="99">
        <v>11.855297157622743</v>
      </c>
      <c r="L83" s="99">
        <v>18.083533542783229</v>
      </c>
      <c r="M83" s="99">
        <v>3.1849127474763463</v>
      </c>
      <c r="N83" s="99">
        <v>7.7885636280904009</v>
      </c>
      <c r="O83" s="99">
        <v>4.5029198620980821</v>
      </c>
      <c r="P83" s="99">
        <v>5.9920554770080088</v>
      </c>
      <c r="Q83" s="99">
        <v>12.767579241567688</v>
      </c>
      <c r="R83" s="99">
        <v>10.482735312341561</v>
      </c>
      <c r="S83" s="99">
        <v>3.1304170490465992</v>
      </c>
      <c r="T83" s="99">
        <v>3.569309867510384</v>
      </c>
      <c r="U83" s="99">
        <v>3.0071599045346176</v>
      </c>
      <c r="V83" s="99">
        <v>2.279888785912874</v>
      </c>
      <c r="W83" s="99">
        <v>2.170170351576644</v>
      </c>
      <c r="X83" s="99" t="s">
        <v>886</v>
      </c>
      <c r="Y83" s="99" t="s">
        <v>886</v>
      </c>
      <c r="Z83" s="99" t="s">
        <v>886</v>
      </c>
      <c r="AA83" s="99" t="s">
        <v>886</v>
      </c>
      <c r="AB83" s="99" t="s">
        <v>886</v>
      </c>
      <c r="AC83" s="128" t="s">
        <v>886</v>
      </c>
      <c r="AD83" s="99" t="s">
        <v>886</v>
      </c>
      <c r="AE83" s="99" t="s">
        <v>886</v>
      </c>
      <c r="AF83" s="128" t="s">
        <v>886</v>
      </c>
      <c r="AG83" s="164" t="s">
        <v>886</v>
      </c>
      <c r="AH83" s="128" t="s">
        <v>886</v>
      </c>
      <c r="AI83" s="128" t="s">
        <v>886</v>
      </c>
      <c r="AJ83" s="128" t="s">
        <v>886</v>
      </c>
    </row>
    <row r="84" spans="1:36" x14ac:dyDescent="0.2">
      <c r="A84" s="38" t="s">
        <v>1332</v>
      </c>
      <c r="B84" s="11" t="s">
        <v>120</v>
      </c>
      <c r="C84" s="11"/>
      <c r="D84" s="3" t="s">
        <v>121</v>
      </c>
      <c r="E84" s="38" t="s">
        <v>1088</v>
      </c>
      <c r="F84" s="3" t="s">
        <v>1076</v>
      </c>
      <c r="G84" s="3"/>
      <c r="H84" s="99" t="s">
        <v>886</v>
      </c>
      <c r="I84" s="99">
        <v>-30.408566379041474</v>
      </c>
      <c r="J84" s="99">
        <v>-5.0418285031371397</v>
      </c>
      <c r="K84" s="99">
        <v>1.3765436954298735</v>
      </c>
      <c r="L84" s="99">
        <v>-0.83798882681563214</v>
      </c>
      <c r="M84" s="99">
        <v>-0.84507042253521547</v>
      </c>
      <c r="N84" s="99">
        <v>5.3977272727272663</v>
      </c>
      <c r="O84" s="99">
        <v>10.781671159029656</v>
      </c>
      <c r="P84" s="99">
        <v>8.5158150851581524</v>
      </c>
      <c r="Q84" s="99">
        <v>8.4080717488789247</v>
      </c>
      <c r="R84" s="99">
        <v>5.9979317476732206</v>
      </c>
      <c r="S84" s="99">
        <v>2.9756097560975689</v>
      </c>
      <c r="T84" s="99">
        <v>4.9739459971577418</v>
      </c>
      <c r="U84" s="99">
        <v>0</v>
      </c>
      <c r="V84" s="99">
        <v>6.6736863217007567</v>
      </c>
      <c r="W84" s="99">
        <v>3.779083431257348</v>
      </c>
      <c r="X84" s="99">
        <v>4.773766927850005</v>
      </c>
      <c r="Y84" s="99">
        <v>2.8790040202308518</v>
      </c>
      <c r="Z84" s="99">
        <v>-4.6220429429808974E-2</v>
      </c>
      <c r="AA84" s="99">
        <v>4.2038002354019E-3</v>
      </c>
      <c r="AB84" s="99">
        <v>1.7024675270082952</v>
      </c>
      <c r="AC84" s="128">
        <v>8.2665123584346745E-3</v>
      </c>
      <c r="AD84" s="99">
        <v>1.2398743593977635E-2</v>
      </c>
      <c r="AE84" s="99">
        <v>1.913302202570355</v>
      </c>
      <c r="AF84" s="128">
        <v>1.9138755980861344</v>
      </c>
      <c r="AG84" s="164">
        <v>2.8606668258136292</v>
      </c>
      <c r="AH84" s="128">
        <v>2.8816771747959713</v>
      </c>
      <c r="AI84" s="128">
        <v>1.9963907060681185</v>
      </c>
      <c r="AJ84" s="128">
        <v>1.9278263113273475</v>
      </c>
    </row>
    <row r="85" spans="1:36" x14ac:dyDescent="0.2">
      <c r="A85" s="38" t="s">
        <v>1333</v>
      </c>
      <c r="B85" s="11" t="s">
        <v>1146</v>
      </c>
      <c r="C85" s="11"/>
      <c r="D85" s="3" t="s">
        <v>1157</v>
      </c>
      <c r="E85" s="38" t="s">
        <v>1088</v>
      </c>
      <c r="F85" s="3" t="s">
        <v>1082</v>
      </c>
      <c r="G85" s="3"/>
      <c r="H85" s="99" t="s">
        <v>886</v>
      </c>
      <c r="I85" s="99" t="s">
        <v>886</v>
      </c>
      <c r="J85" s="99" t="s">
        <v>886</v>
      </c>
      <c r="K85" s="99" t="s">
        <v>886</v>
      </c>
      <c r="L85" s="99" t="s">
        <v>886</v>
      </c>
      <c r="M85" s="99" t="s">
        <v>886</v>
      </c>
      <c r="N85" s="99" t="s">
        <v>886</v>
      </c>
      <c r="O85" s="99" t="s">
        <v>886</v>
      </c>
      <c r="P85" s="99" t="s">
        <v>886</v>
      </c>
      <c r="Q85" s="99" t="s">
        <v>886</v>
      </c>
      <c r="R85" s="99" t="s">
        <v>886</v>
      </c>
      <c r="S85" s="99" t="s">
        <v>886</v>
      </c>
      <c r="T85" s="99" t="s">
        <v>886</v>
      </c>
      <c r="U85" s="99" t="s">
        <v>886</v>
      </c>
      <c r="V85" s="99" t="s">
        <v>886</v>
      </c>
      <c r="W85" s="99" t="s">
        <v>886</v>
      </c>
      <c r="X85" s="99" t="s">
        <v>886</v>
      </c>
      <c r="Y85" s="99">
        <v>2.9728057082529347</v>
      </c>
      <c r="Z85" s="99">
        <v>-2.1919280481938586E-2</v>
      </c>
      <c r="AA85" s="99">
        <v>-0.13932403092003653</v>
      </c>
      <c r="AB85" s="99">
        <v>6.7280453257794193E-2</v>
      </c>
      <c r="AC85" s="128">
        <v>0.18825860787712312</v>
      </c>
      <c r="AD85" s="99">
        <v>0.10242934141466709</v>
      </c>
      <c r="AE85" s="99">
        <v>3.848108054704813</v>
      </c>
      <c r="AF85" s="128">
        <v>4.4061185520423596</v>
      </c>
      <c r="AG85" s="164">
        <v>4.3028318895100837</v>
      </c>
      <c r="AH85" s="128">
        <v>1.1307050058033008</v>
      </c>
      <c r="AI85" s="128">
        <v>3.8891562696679038</v>
      </c>
      <c r="AJ85" s="128">
        <v>4.7431534308572179</v>
      </c>
    </row>
    <row r="86" spans="1:36" x14ac:dyDescent="0.2">
      <c r="A86" s="38" t="s">
        <v>1334</v>
      </c>
      <c r="B86" s="11" t="s">
        <v>122</v>
      </c>
      <c r="C86" s="11"/>
      <c r="D86" s="3" t="s">
        <v>123</v>
      </c>
      <c r="E86" s="38" t="s">
        <v>1088</v>
      </c>
      <c r="F86" s="3" t="s">
        <v>1076</v>
      </c>
      <c r="G86" s="3"/>
      <c r="H86" s="99" t="s">
        <v>886</v>
      </c>
      <c r="I86" s="99">
        <v>-15.094339622641513</v>
      </c>
      <c r="J86" s="99">
        <v>-45.550617283950615</v>
      </c>
      <c r="K86" s="99">
        <v>60.275711953564297</v>
      </c>
      <c r="L86" s="99">
        <v>25.679040289723858</v>
      </c>
      <c r="M86" s="99">
        <v>-5.6280954524988687</v>
      </c>
      <c r="N86" s="99">
        <v>6.3645038167938992</v>
      </c>
      <c r="O86" s="99">
        <v>6.7551807661254202</v>
      </c>
      <c r="P86" s="99">
        <v>3.4873949579831987</v>
      </c>
      <c r="Q86" s="99">
        <v>6.0738936256597498</v>
      </c>
      <c r="R86" s="99">
        <v>5.2667840465436626</v>
      </c>
      <c r="S86" s="99">
        <v>6.7995054905098016</v>
      </c>
      <c r="T86" s="99">
        <v>1.7499659539697632</v>
      </c>
      <c r="U86" s="99">
        <v>7.3613062972626153E-2</v>
      </c>
      <c r="V86" s="99">
        <v>4.5205296241808384</v>
      </c>
      <c r="W86" s="99">
        <v>4.9072296865003011</v>
      </c>
      <c r="X86" s="99">
        <v>3.7079953650058144</v>
      </c>
      <c r="Y86" s="99">
        <v>1.8876800940899727</v>
      </c>
      <c r="Z86" s="99">
        <v>0.12120512524529659</v>
      </c>
      <c r="AA86" s="99">
        <v>0.68599757883207246</v>
      </c>
      <c r="AB86" s="99">
        <v>0.64697125844497805</v>
      </c>
      <c r="AC86" s="128">
        <v>0.55748336082828143</v>
      </c>
      <c r="AD86" s="99">
        <v>0.26588221983367966</v>
      </c>
      <c r="AE86" s="99">
        <v>3.6504175129767447</v>
      </c>
      <c r="AF86" s="128">
        <v>3.4891949267867872</v>
      </c>
      <c r="AG86" s="164">
        <v>6.501157163896476</v>
      </c>
      <c r="AH86" s="128">
        <v>3.0817858553931377</v>
      </c>
      <c r="AI86" s="128">
        <v>2.9656956688386416</v>
      </c>
      <c r="AJ86" s="128">
        <v>3.8062444744311605</v>
      </c>
    </row>
    <row r="87" spans="1:36" x14ac:dyDescent="0.2">
      <c r="A87" s="38" t="s">
        <v>1335</v>
      </c>
      <c r="B87" s="11" t="s">
        <v>124</v>
      </c>
      <c r="C87" s="11"/>
      <c r="D87" s="3" t="s">
        <v>125</v>
      </c>
      <c r="E87" s="38" t="s">
        <v>1088</v>
      </c>
      <c r="F87" s="3" t="s">
        <v>1076</v>
      </c>
      <c r="G87" s="3"/>
      <c r="H87" s="99" t="s">
        <v>886</v>
      </c>
      <c r="I87" s="99">
        <v>-17.898577844311376</v>
      </c>
      <c r="J87" s="99">
        <v>3.8518518518518334</v>
      </c>
      <c r="K87" s="99">
        <v>7.9995610666081518</v>
      </c>
      <c r="L87" s="99">
        <v>7.1530176793334448</v>
      </c>
      <c r="M87" s="99">
        <v>4.6652759340034038</v>
      </c>
      <c r="N87" s="99">
        <v>6.1242978800507331</v>
      </c>
      <c r="O87" s="99">
        <v>7.8794604746457111</v>
      </c>
      <c r="P87" s="99">
        <v>6.4651420432064555</v>
      </c>
      <c r="Q87" s="99">
        <v>5.1880481641147753</v>
      </c>
      <c r="R87" s="99">
        <v>3.349349915206318</v>
      </c>
      <c r="S87" s="99">
        <v>4.8133460959934382</v>
      </c>
      <c r="T87" s="99">
        <v>3.6660143509458436</v>
      </c>
      <c r="U87" s="99">
        <v>3.9202114271331681</v>
      </c>
      <c r="V87" s="99">
        <v>3.9842567363003241</v>
      </c>
      <c r="W87" s="99">
        <v>4.256682000815232</v>
      </c>
      <c r="X87" s="99">
        <v>5.7417336907953569</v>
      </c>
      <c r="Y87" s="99">
        <v>3.4491865624339795</v>
      </c>
      <c r="Z87" s="99">
        <v>-5.1059484299216251E-2</v>
      </c>
      <c r="AA87" s="99">
        <v>2.1302681992337256</v>
      </c>
      <c r="AB87" s="99">
        <v>1.8907563025209981</v>
      </c>
      <c r="AC87" s="128">
        <v>2.0078546882670523</v>
      </c>
      <c r="AD87" s="99">
        <v>2.8875306800135725E-2</v>
      </c>
      <c r="AE87" s="99">
        <v>2.5547269665624261</v>
      </c>
      <c r="AF87" s="128">
        <v>3.6310752486395259</v>
      </c>
      <c r="AG87" s="164">
        <v>2.6075147125396159</v>
      </c>
      <c r="AH87" s="128">
        <v>2.4044824847789803</v>
      </c>
      <c r="AI87" s="128">
        <v>2.3480246434880003</v>
      </c>
      <c r="AJ87" s="128">
        <v>2.6603805354436747</v>
      </c>
    </row>
    <row r="88" spans="1:36" x14ac:dyDescent="0.2">
      <c r="A88" s="38" t="s">
        <v>1336</v>
      </c>
      <c r="B88" s="11" t="s">
        <v>126</v>
      </c>
      <c r="C88" s="11"/>
      <c r="D88" s="3" t="s">
        <v>127</v>
      </c>
      <c r="E88" s="38" t="s">
        <v>1088</v>
      </c>
      <c r="F88" s="3" t="s">
        <v>1076</v>
      </c>
      <c r="G88" s="3"/>
      <c r="H88" s="99" t="s">
        <v>886</v>
      </c>
      <c r="I88" s="99">
        <v>8.2186777060757379</v>
      </c>
      <c r="J88" s="99">
        <v>-1.2713771377137704</v>
      </c>
      <c r="K88" s="99">
        <v>7.4757834757834871</v>
      </c>
      <c r="L88" s="99">
        <v>6.8073375039762425</v>
      </c>
      <c r="M88" s="99">
        <v>9.7686885734140674</v>
      </c>
      <c r="N88" s="99">
        <v>4.7842995387537428</v>
      </c>
      <c r="O88" s="99">
        <v>4.5485931296392152</v>
      </c>
      <c r="P88" s="99">
        <v>5.8944935193593722</v>
      </c>
      <c r="Q88" s="99">
        <v>3.6485538317611059</v>
      </c>
      <c r="R88" s="99">
        <v>13.922527265889457</v>
      </c>
      <c r="S88" s="99">
        <v>5.0244288921167168</v>
      </c>
      <c r="T88" s="99">
        <v>3.9479474445212759</v>
      </c>
      <c r="U88" s="99">
        <v>3.0178409434532796</v>
      </c>
      <c r="V88" s="99">
        <v>2.6241634378302336</v>
      </c>
      <c r="W88" s="99">
        <v>3.4551799096161488</v>
      </c>
      <c r="X88" s="99">
        <v>2.9637821398949455</v>
      </c>
      <c r="Y88" s="99">
        <v>2.5079211642768939</v>
      </c>
      <c r="Z88" s="99">
        <v>6.8105616093873778E-2</v>
      </c>
      <c r="AA88" s="99">
        <v>5.7588607926277291E-2</v>
      </c>
      <c r="AB88" s="99">
        <v>0.13604018417747454</v>
      </c>
      <c r="AC88" s="128">
        <v>0.14630577907828179</v>
      </c>
      <c r="AD88" s="99">
        <v>7.8263591777116837E-2</v>
      </c>
      <c r="AE88" s="99">
        <v>2.6640946770241314</v>
      </c>
      <c r="AF88" s="128">
        <v>2.5644931952061745</v>
      </c>
      <c r="AG88" s="164">
        <v>3.4807149576669749</v>
      </c>
      <c r="AH88" s="128">
        <v>3.1531100478468854</v>
      </c>
      <c r="AI88" s="128">
        <v>2.4722853564636438</v>
      </c>
      <c r="AJ88" s="128">
        <v>2.7159152634437809</v>
      </c>
    </row>
    <row r="89" spans="1:36" x14ac:dyDescent="0.2">
      <c r="A89" s="38" t="s">
        <v>1337</v>
      </c>
      <c r="B89" s="11" t="s">
        <v>128</v>
      </c>
      <c r="C89" s="11"/>
      <c r="D89" s="3" t="s">
        <v>129</v>
      </c>
      <c r="E89" s="38" t="s">
        <v>1088</v>
      </c>
      <c r="F89" s="3" t="s">
        <v>1076</v>
      </c>
      <c r="G89" s="3"/>
      <c r="H89" s="99" t="s">
        <v>886</v>
      </c>
      <c r="I89" s="99">
        <v>16.112385321100902</v>
      </c>
      <c r="J89" s="99">
        <v>0</v>
      </c>
      <c r="K89" s="99">
        <v>58.46913580246914</v>
      </c>
      <c r="L89" s="99">
        <v>19.538797133063241</v>
      </c>
      <c r="M89" s="99">
        <v>27.372262773722625</v>
      </c>
      <c r="N89" s="99">
        <v>3.8374948833401561</v>
      </c>
      <c r="O89" s="99">
        <v>16.260963831674388</v>
      </c>
      <c r="P89" s="99">
        <v>12.664236670339918</v>
      </c>
      <c r="Q89" s="99">
        <v>2.8666014596343388</v>
      </c>
      <c r="R89" s="99">
        <v>18.622001170275013</v>
      </c>
      <c r="S89" s="99">
        <v>4.7416450857072476</v>
      </c>
      <c r="T89" s="99">
        <v>3.5909813386707583</v>
      </c>
      <c r="U89" s="99">
        <v>4.5064499630618826</v>
      </c>
      <c r="V89" s="99">
        <v>3.4964654703643276</v>
      </c>
      <c r="W89" s="99">
        <v>2.7688751116481853</v>
      </c>
      <c r="X89" s="99">
        <v>2.9345603271983691</v>
      </c>
      <c r="Y89" s="99">
        <v>0.91387702393961945</v>
      </c>
      <c r="Z89" s="99">
        <v>1.9686977064665712E-2</v>
      </c>
      <c r="AA89" s="99">
        <v>0.52160220450743111</v>
      </c>
      <c r="AB89" s="99">
        <v>0.2007049148227793</v>
      </c>
      <c r="AC89" s="128">
        <v>0.65953392935658162</v>
      </c>
      <c r="AD89" s="99">
        <v>1.0192195690157169</v>
      </c>
      <c r="AE89" s="99">
        <v>1.8401076198712563</v>
      </c>
      <c r="AF89" s="128">
        <v>1.2030004245883852</v>
      </c>
      <c r="AG89" s="164">
        <v>1.016222263658384</v>
      </c>
      <c r="AH89" s="128">
        <v>3.2441162898015685</v>
      </c>
      <c r="AI89" s="128">
        <v>2.9544540294104582</v>
      </c>
      <c r="AJ89" s="128">
        <v>2.6786489537205815</v>
      </c>
    </row>
    <row r="90" spans="1:36" x14ac:dyDescent="0.2">
      <c r="A90" s="199" t="s">
        <v>1737</v>
      </c>
      <c r="B90" s="11" t="s">
        <v>130</v>
      </c>
      <c r="C90" s="11"/>
      <c r="D90" s="3" t="s">
        <v>131</v>
      </c>
      <c r="E90" s="38" t="s">
        <v>1089</v>
      </c>
      <c r="F90" s="3" t="s">
        <v>1077</v>
      </c>
      <c r="G90" s="3"/>
      <c r="H90" s="99" t="s">
        <v>886</v>
      </c>
      <c r="I90" s="99">
        <v>2.782747725455863</v>
      </c>
      <c r="J90" s="99">
        <v>-3.3333333333333286</v>
      </c>
      <c r="K90" s="99">
        <v>3.448275862068968</v>
      </c>
      <c r="L90" s="99">
        <v>3.518518518518519</v>
      </c>
      <c r="M90" s="99">
        <v>19.171735241502688</v>
      </c>
      <c r="N90" s="99">
        <v>4.6534668327904143</v>
      </c>
      <c r="O90" s="99">
        <v>5.9999713125923364</v>
      </c>
      <c r="P90" s="99">
        <v>5.7415426251691457</v>
      </c>
      <c r="Q90" s="99">
        <v>4.9038301575317007</v>
      </c>
      <c r="R90" s="99">
        <v>9.9347362000609962</v>
      </c>
      <c r="S90" s="99">
        <v>-1.5235410956624094</v>
      </c>
      <c r="T90" s="99">
        <v>2.7223762197732952</v>
      </c>
      <c r="U90" s="99">
        <v>4.9395581492288443</v>
      </c>
      <c r="V90" s="99">
        <v>4.7488632206136145</v>
      </c>
      <c r="W90" s="99">
        <v>3.5017164298259758</v>
      </c>
      <c r="X90" s="99" t="s">
        <v>886</v>
      </c>
      <c r="Y90" s="99" t="s">
        <v>886</v>
      </c>
      <c r="Z90" s="99" t="s">
        <v>886</v>
      </c>
      <c r="AA90" s="99" t="s">
        <v>886</v>
      </c>
      <c r="AB90" s="99" t="s">
        <v>886</v>
      </c>
      <c r="AC90" s="128" t="s">
        <v>886</v>
      </c>
      <c r="AD90" s="99" t="s">
        <v>886</v>
      </c>
      <c r="AE90" s="99" t="s">
        <v>886</v>
      </c>
      <c r="AF90" s="128" t="s">
        <v>886</v>
      </c>
      <c r="AG90" s="164" t="s">
        <v>886</v>
      </c>
      <c r="AH90" s="128" t="s">
        <v>886</v>
      </c>
      <c r="AI90" s="128" t="s">
        <v>886</v>
      </c>
      <c r="AJ90" s="128" t="s">
        <v>886</v>
      </c>
    </row>
    <row r="91" spans="1:36" x14ac:dyDescent="0.2">
      <c r="A91" s="38" t="s">
        <v>1338</v>
      </c>
      <c r="B91" s="14" t="s">
        <v>952</v>
      </c>
      <c r="C91" s="14"/>
      <c r="D91" s="15" t="s">
        <v>953</v>
      </c>
      <c r="E91" s="38" t="s">
        <v>1088</v>
      </c>
      <c r="F91" s="3" t="s">
        <v>1079</v>
      </c>
      <c r="G91" s="3"/>
      <c r="H91" s="99" t="s">
        <v>886</v>
      </c>
      <c r="I91" s="99" t="s">
        <v>886</v>
      </c>
      <c r="J91" s="99" t="s">
        <v>886</v>
      </c>
      <c r="K91" s="99" t="s">
        <v>886</v>
      </c>
      <c r="L91" s="99" t="s">
        <v>886</v>
      </c>
      <c r="M91" s="99" t="s">
        <v>886</v>
      </c>
      <c r="N91" s="99" t="s">
        <v>886</v>
      </c>
      <c r="O91" s="99" t="s">
        <v>886</v>
      </c>
      <c r="P91" s="99" t="s">
        <v>886</v>
      </c>
      <c r="Q91" s="99" t="s">
        <v>886</v>
      </c>
      <c r="R91" s="99" t="s">
        <v>886</v>
      </c>
      <c r="S91" s="99" t="s">
        <v>886</v>
      </c>
      <c r="T91" s="99">
        <v>4.8920863309352569</v>
      </c>
      <c r="U91" s="99">
        <v>3.0006858710562483</v>
      </c>
      <c r="V91" s="99">
        <v>1.5481937739304072</v>
      </c>
      <c r="W91" s="99">
        <v>2.8032786885245855</v>
      </c>
      <c r="X91" s="99">
        <v>2.9022484452240462</v>
      </c>
      <c r="Y91" s="99">
        <v>2.9443669611033556</v>
      </c>
      <c r="Z91" s="99">
        <v>0</v>
      </c>
      <c r="AA91" s="99">
        <v>0</v>
      </c>
      <c r="AB91" s="99">
        <v>1.9870540418485518</v>
      </c>
      <c r="AC91" s="128">
        <v>1.9778597785977903</v>
      </c>
      <c r="AD91" s="99">
        <v>1.9829208279056099</v>
      </c>
      <c r="AE91" s="99">
        <v>1.9869429463525545</v>
      </c>
      <c r="AF91" s="128">
        <v>1.9899805176732732</v>
      </c>
      <c r="AG91" s="164">
        <v>2.9881293491608618</v>
      </c>
      <c r="AH91" s="128">
        <v>2.9941706412294433</v>
      </c>
      <c r="AI91" s="128">
        <v>1.9938255724209153</v>
      </c>
      <c r="AJ91" s="128">
        <v>1.9926850800857587</v>
      </c>
    </row>
    <row r="92" spans="1:36" x14ac:dyDescent="0.2">
      <c r="A92" s="38" t="s">
        <v>1339</v>
      </c>
      <c r="B92" s="14" t="s">
        <v>1148</v>
      </c>
      <c r="C92" s="14"/>
      <c r="D92" s="15" t="s">
        <v>1147</v>
      </c>
      <c r="E92" s="38" t="s">
        <v>1088</v>
      </c>
      <c r="F92" s="3" t="s">
        <v>1082</v>
      </c>
      <c r="G92" s="3"/>
      <c r="H92" s="99" t="s">
        <v>886</v>
      </c>
      <c r="I92" s="99" t="s">
        <v>886</v>
      </c>
      <c r="J92" s="99" t="s">
        <v>886</v>
      </c>
      <c r="K92" s="99" t="s">
        <v>886</v>
      </c>
      <c r="L92" s="99" t="s">
        <v>886</v>
      </c>
      <c r="M92" s="99" t="s">
        <v>886</v>
      </c>
      <c r="N92" s="99" t="s">
        <v>886</v>
      </c>
      <c r="O92" s="99" t="s">
        <v>886</v>
      </c>
      <c r="P92" s="99" t="s">
        <v>886</v>
      </c>
      <c r="Q92" s="99" t="s">
        <v>886</v>
      </c>
      <c r="R92" s="99" t="s">
        <v>886</v>
      </c>
      <c r="S92" s="99" t="s">
        <v>886</v>
      </c>
      <c r="T92" s="99" t="s">
        <v>886</v>
      </c>
      <c r="U92" s="99" t="s">
        <v>886</v>
      </c>
      <c r="V92" s="99" t="s">
        <v>886</v>
      </c>
      <c r="W92" s="99" t="s">
        <v>886</v>
      </c>
      <c r="X92" s="99" t="s">
        <v>886</v>
      </c>
      <c r="Y92" s="99">
        <v>1.8521872273168754</v>
      </c>
      <c r="Z92" s="99">
        <v>0.20205612310874699</v>
      </c>
      <c r="AA92" s="99">
        <v>0.54203165077674953</v>
      </c>
      <c r="AB92" s="99">
        <v>0.22703569995987039</v>
      </c>
      <c r="AC92" s="128">
        <v>0.13287121897338494</v>
      </c>
      <c r="AD92" s="99">
        <v>0.40288091831268691</v>
      </c>
      <c r="AE92" s="99">
        <v>4.050062498507212</v>
      </c>
      <c r="AF92" s="128">
        <v>5.0355803810544053</v>
      </c>
      <c r="AG92" s="164">
        <v>5.9480880885256049</v>
      </c>
      <c r="AH92" s="128">
        <v>3.0748920487362108</v>
      </c>
      <c r="AI92" s="128">
        <v>4.1518798196227058</v>
      </c>
      <c r="AJ92" s="128">
        <v>4.9201957318166789</v>
      </c>
    </row>
    <row r="93" spans="1:36" x14ac:dyDescent="0.2">
      <c r="A93" s="38" t="s">
        <v>1340</v>
      </c>
      <c r="B93" s="11" t="s">
        <v>1209</v>
      </c>
      <c r="C93" s="11"/>
      <c r="D93" s="3" t="s">
        <v>133</v>
      </c>
      <c r="E93" s="38" t="s">
        <v>1088</v>
      </c>
      <c r="F93" s="3" t="s">
        <v>1174</v>
      </c>
      <c r="G93" s="3"/>
      <c r="H93" s="99" t="s">
        <v>886</v>
      </c>
      <c r="I93" s="99" t="s">
        <v>886</v>
      </c>
      <c r="J93" s="99" t="s">
        <v>886</v>
      </c>
      <c r="K93" s="99">
        <v>0.22222222222222854</v>
      </c>
      <c r="L93" s="99">
        <v>13.436807095343667</v>
      </c>
      <c r="M93" s="99">
        <v>5.2775605942142221</v>
      </c>
      <c r="N93" s="99">
        <v>4.4931303379131151</v>
      </c>
      <c r="O93" s="99">
        <v>8.4932480454868511</v>
      </c>
      <c r="P93" s="99">
        <v>5.8958401572223949</v>
      </c>
      <c r="Q93" s="99">
        <v>13.733374574698431</v>
      </c>
      <c r="R93" s="99">
        <v>19.79874898014684</v>
      </c>
      <c r="S93" s="99">
        <v>10.908059023836557</v>
      </c>
      <c r="T93" s="99">
        <v>5.0046054651519825</v>
      </c>
      <c r="U93" s="99">
        <v>5.7407407407407334</v>
      </c>
      <c r="V93" s="99">
        <v>6.9499493040833187</v>
      </c>
      <c r="W93" s="99">
        <v>16.995604585021113</v>
      </c>
      <c r="X93" s="99">
        <v>3.6464088397789993</v>
      </c>
      <c r="Y93" s="99">
        <v>2.7221037668798971</v>
      </c>
      <c r="Z93" s="99">
        <v>0</v>
      </c>
      <c r="AA93" s="99">
        <v>3.9368989137203272</v>
      </c>
      <c r="AB93" s="99">
        <v>1.9904140593795887</v>
      </c>
      <c r="AC93" s="128">
        <v>0</v>
      </c>
      <c r="AD93" s="99">
        <v>1.9711507081783042</v>
      </c>
      <c r="AE93" s="99">
        <v>3.2004096524355097</v>
      </c>
      <c r="AF93" s="128">
        <v>1.9909446132853725</v>
      </c>
      <c r="AG93" s="164">
        <v>7.2974945268791114</v>
      </c>
      <c r="AH93" s="128">
        <v>13.602357742008619</v>
      </c>
      <c r="AI93" s="128">
        <v>4.9890241468768748</v>
      </c>
      <c r="AJ93" s="128">
        <v>7.1279224482037638</v>
      </c>
    </row>
    <row r="94" spans="1:36" x14ac:dyDescent="0.2">
      <c r="A94" s="38" t="s">
        <v>1341</v>
      </c>
      <c r="B94" s="11" t="s">
        <v>1149</v>
      </c>
      <c r="C94" s="11"/>
      <c r="D94" s="3" t="s">
        <v>1150</v>
      </c>
      <c r="E94" s="38" t="s">
        <v>1088</v>
      </c>
      <c r="F94" s="3" t="s">
        <v>1082</v>
      </c>
      <c r="G94" s="3"/>
      <c r="H94" s="99" t="s">
        <v>886</v>
      </c>
      <c r="I94" s="99" t="s">
        <v>886</v>
      </c>
      <c r="J94" s="99" t="s">
        <v>886</v>
      </c>
      <c r="K94" s="99" t="s">
        <v>886</v>
      </c>
      <c r="L94" s="99" t="s">
        <v>886</v>
      </c>
      <c r="M94" s="99" t="s">
        <v>886</v>
      </c>
      <c r="N94" s="99" t="s">
        <v>886</v>
      </c>
      <c r="O94" s="99" t="s">
        <v>886</v>
      </c>
      <c r="P94" s="99" t="s">
        <v>886</v>
      </c>
      <c r="Q94" s="99" t="s">
        <v>886</v>
      </c>
      <c r="R94" s="99" t="s">
        <v>886</v>
      </c>
      <c r="S94" s="99" t="s">
        <v>886</v>
      </c>
      <c r="T94" s="99" t="s">
        <v>886</v>
      </c>
      <c r="U94" s="99" t="s">
        <v>886</v>
      </c>
      <c r="V94" s="99" t="s">
        <v>886</v>
      </c>
      <c r="W94" s="99" t="s">
        <v>886</v>
      </c>
      <c r="X94" s="99" t="s">
        <v>886</v>
      </c>
      <c r="Y94" s="99">
        <v>2.5623491552694873</v>
      </c>
      <c r="Z94" s="99">
        <v>7.0596540769685134E-3</v>
      </c>
      <c r="AA94" s="99">
        <v>-0.15137967276891118</v>
      </c>
      <c r="AB94" s="99">
        <v>1.9135749130014545</v>
      </c>
      <c r="AC94" s="128">
        <v>1.8498963287272296E-2</v>
      </c>
      <c r="AD94" s="99">
        <v>5.9339863287144468E-2</v>
      </c>
      <c r="AE94" s="99">
        <v>4.0288667416318757</v>
      </c>
      <c r="AF94" s="128">
        <v>4.1674995742916554</v>
      </c>
      <c r="AG94" s="164">
        <v>4.9979388477448206</v>
      </c>
      <c r="AH94" s="128">
        <v>4.9895078860082709</v>
      </c>
      <c r="AI94" s="128">
        <v>3.9767635282815794</v>
      </c>
      <c r="AJ94" s="128">
        <v>4.9240709621811911</v>
      </c>
    </row>
    <row r="95" spans="1:36" x14ac:dyDescent="0.2">
      <c r="A95" s="38" t="s">
        <v>1666</v>
      </c>
      <c r="B95" s="11" t="s">
        <v>134</v>
      </c>
      <c r="C95" s="11"/>
      <c r="D95" s="3" t="s">
        <v>135</v>
      </c>
      <c r="E95" s="38" t="s">
        <v>1089</v>
      </c>
      <c r="F95" s="3" t="s">
        <v>1076</v>
      </c>
      <c r="G95" s="3"/>
      <c r="H95" s="99" t="s">
        <v>886</v>
      </c>
      <c r="I95" s="99">
        <v>-17.099415204678365</v>
      </c>
      <c r="J95" s="99">
        <v>1.5801354401805838</v>
      </c>
      <c r="K95" s="99">
        <v>19.666666666666657</v>
      </c>
      <c r="L95" s="99">
        <v>9.1573816155988936</v>
      </c>
      <c r="M95" s="99">
        <v>12.440191387559807</v>
      </c>
      <c r="N95" s="99">
        <v>6.4869976359338182</v>
      </c>
      <c r="O95" s="99">
        <v>9.7504662108161</v>
      </c>
      <c r="P95" s="99">
        <v>9.4182377214984996</v>
      </c>
      <c r="Q95" s="99">
        <v>5.9454263107298715</v>
      </c>
      <c r="R95" s="99">
        <v>3.9854819571438327</v>
      </c>
      <c r="S95" s="99">
        <v>5.7725869244194001</v>
      </c>
      <c r="T95" s="99">
        <v>5.0894783601979725</v>
      </c>
      <c r="U95" s="99">
        <v>4.7886473429951764</v>
      </c>
      <c r="V95" s="99">
        <v>4.5813404022359236</v>
      </c>
      <c r="W95" s="99">
        <v>2.7110425391227722</v>
      </c>
      <c r="X95" s="99" t="s">
        <v>886</v>
      </c>
      <c r="Y95" s="99" t="s">
        <v>886</v>
      </c>
      <c r="Z95" s="99" t="s">
        <v>886</v>
      </c>
      <c r="AA95" s="99" t="s">
        <v>886</v>
      </c>
      <c r="AB95" s="99" t="s">
        <v>886</v>
      </c>
      <c r="AC95" s="128" t="s">
        <v>886</v>
      </c>
      <c r="AD95" s="99" t="s">
        <v>886</v>
      </c>
      <c r="AE95" s="99" t="s">
        <v>886</v>
      </c>
      <c r="AF95" s="128" t="s">
        <v>886</v>
      </c>
      <c r="AG95" s="164" t="s">
        <v>886</v>
      </c>
      <c r="AH95" s="128" t="s">
        <v>886</v>
      </c>
      <c r="AI95" s="128" t="s">
        <v>886</v>
      </c>
      <c r="AJ95" s="128" t="s">
        <v>886</v>
      </c>
    </row>
    <row r="96" spans="1:36" x14ac:dyDescent="0.2">
      <c r="A96" s="38" t="s">
        <v>1342</v>
      </c>
      <c r="B96" s="11" t="s">
        <v>136</v>
      </c>
      <c r="C96" s="11"/>
      <c r="D96" s="3" t="s">
        <v>137</v>
      </c>
      <c r="E96" s="38" t="s">
        <v>1088</v>
      </c>
      <c r="F96" s="3" t="s">
        <v>1076</v>
      </c>
      <c r="G96" s="3"/>
      <c r="H96" s="99" t="s">
        <v>886</v>
      </c>
      <c r="I96" s="99">
        <v>-4.2793650793650784</v>
      </c>
      <c r="J96" s="99">
        <v>-8.9546298752984939</v>
      </c>
      <c r="K96" s="99">
        <v>13.55092525134782</v>
      </c>
      <c r="L96" s="99">
        <v>13.281149749775437</v>
      </c>
      <c r="M96" s="99">
        <v>8.9034888989578747</v>
      </c>
      <c r="N96" s="99">
        <v>4.4934470563761124</v>
      </c>
      <c r="O96" s="99">
        <v>2.3491937089388841</v>
      </c>
      <c r="P96" s="99">
        <v>4.444660571873186</v>
      </c>
      <c r="Q96" s="99">
        <v>4.8142285128969178</v>
      </c>
      <c r="R96" s="99">
        <v>3.7491115849324785</v>
      </c>
      <c r="S96" s="99">
        <v>2.8515156704915086</v>
      </c>
      <c r="T96" s="99">
        <v>3.0305553242860697</v>
      </c>
      <c r="U96" s="99">
        <v>4.9050505050504967</v>
      </c>
      <c r="V96" s="99">
        <v>3.866892620551539</v>
      </c>
      <c r="W96" s="99">
        <v>4.8576090180955163</v>
      </c>
      <c r="X96" s="99">
        <v>4.0596930475988557</v>
      </c>
      <c r="Y96" s="99">
        <v>2.8478216543193184</v>
      </c>
      <c r="Z96" s="99">
        <v>0.16521279407876932</v>
      </c>
      <c r="AA96" s="99">
        <v>2.6390446658325573E-2</v>
      </c>
      <c r="AB96" s="99">
        <v>3.0011212980674031</v>
      </c>
      <c r="AC96" s="128">
        <v>0.72361680327868161</v>
      </c>
      <c r="AD96" s="99">
        <v>0.27973806344967489</v>
      </c>
      <c r="AE96" s="99">
        <v>4.0892664680149737</v>
      </c>
      <c r="AF96" s="128">
        <v>3.2708003410890418</v>
      </c>
      <c r="AG96" s="164">
        <v>3.2025951046888768</v>
      </c>
      <c r="AH96" s="128">
        <v>3.0517773459824094</v>
      </c>
      <c r="AI96" s="128">
        <v>3.0224046140195249</v>
      </c>
      <c r="AJ96" s="128">
        <v>2.8691392582225248</v>
      </c>
    </row>
    <row r="97" spans="1:36" x14ac:dyDescent="0.2">
      <c r="A97" s="38" t="s">
        <v>1667</v>
      </c>
      <c r="B97" s="11" t="s">
        <v>138</v>
      </c>
      <c r="C97" s="11"/>
      <c r="D97" s="3" t="s">
        <v>139</v>
      </c>
      <c r="E97" s="38" t="s">
        <v>1089</v>
      </c>
      <c r="F97" s="3" t="s">
        <v>1076</v>
      </c>
      <c r="G97" s="3"/>
      <c r="H97" s="99" t="s">
        <v>886</v>
      </c>
      <c r="I97" s="99">
        <v>-28</v>
      </c>
      <c r="J97" s="99">
        <v>0</v>
      </c>
      <c r="K97" s="99">
        <v>13.888888888888886</v>
      </c>
      <c r="L97" s="99">
        <v>14.265582655826563</v>
      </c>
      <c r="M97" s="99">
        <v>6.7261170666919696</v>
      </c>
      <c r="N97" s="99">
        <v>4.4977777777777845</v>
      </c>
      <c r="O97" s="99">
        <v>4.4998298741068368</v>
      </c>
      <c r="P97" s="99">
        <v>5.7142857142857224</v>
      </c>
      <c r="Q97" s="99">
        <v>8.26980826980828</v>
      </c>
      <c r="R97" s="99">
        <v>10.134414337529336</v>
      </c>
      <c r="S97" s="99">
        <v>4.9205734211545717</v>
      </c>
      <c r="T97" s="99">
        <v>4.8990645002461974</v>
      </c>
      <c r="U97" s="99">
        <v>4.8404130485801318</v>
      </c>
      <c r="V97" s="99">
        <v>4.7064749006659525</v>
      </c>
      <c r="W97" s="99">
        <v>3.5542490646712963</v>
      </c>
      <c r="X97" s="99" t="s">
        <v>886</v>
      </c>
      <c r="Y97" s="99" t="s">
        <v>886</v>
      </c>
      <c r="Z97" s="99" t="s">
        <v>886</v>
      </c>
      <c r="AA97" s="99" t="s">
        <v>886</v>
      </c>
      <c r="AB97" s="99" t="s">
        <v>886</v>
      </c>
      <c r="AC97" s="128" t="s">
        <v>886</v>
      </c>
      <c r="AD97" s="99" t="s">
        <v>886</v>
      </c>
      <c r="AE97" s="99" t="s">
        <v>886</v>
      </c>
      <c r="AF97" s="128" t="s">
        <v>886</v>
      </c>
      <c r="AG97" s="164" t="s">
        <v>886</v>
      </c>
      <c r="AH97" s="128" t="s">
        <v>886</v>
      </c>
      <c r="AI97" s="128" t="s">
        <v>886</v>
      </c>
      <c r="AJ97" s="128" t="s">
        <v>886</v>
      </c>
    </row>
    <row r="98" spans="1:36" x14ac:dyDescent="0.2">
      <c r="A98" s="38" t="s">
        <v>1343</v>
      </c>
      <c r="B98" s="11" t="s">
        <v>140</v>
      </c>
      <c r="C98" s="11"/>
      <c r="D98" s="3" t="s">
        <v>141</v>
      </c>
      <c r="E98" s="38" t="s">
        <v>1088</v>
      </c>
      <c r="F98" s="3" t="s">
        <v>1076</v>
      </c>
      <c r="G98" s="3"/>
      <c r="H98" s="99" t="s">
        <v>886</v>
      </c>
      <c r="I98" s="99">
        <v>8.9365079365079367</v>
      </c>
      <c r="J98" s="99">
        <v>29.50604691825734</v>
      </c>
      <c r="K98" s="99">
        <v>2.7115211521152105</v>
      </c>
      <c r="L98" s="99">
        <v>4.7102639938656949</v>
      </c>
      <c r="M98" s="99">
        <v>9.2373679255152155</v>
      </c>
      <c r="N98" s="99">
        <v>5.0277724573836338</v>
      </c>
      <c r="O98" s="99">
        <v>6.3007203428467164</v>
      </c>
      <c r="P98" s="99">
        <v>4.2974781266083397</v>
      </c>
      <c r="Q98" s="99">
        <v>8.8247388765523311</v>
      </c>
      <c r="R98" s="99">
        <v>5.6756348246674833</v>
      </c>
      <c r="S98" s="99">
        <v>2.4744332403632967</v>
      </c>
      <c r="T98" s="99">
        <v>3.3079768302044954</v>
      </c>
      <c r="U98" s="99">
        <v>2.6683780314801027</v>
      </c>
      <c r="V98" s="99">
        <v>4.2505592841163349</v>
      </c>
      <c r="W98" s="99">
        <v>3.9699570815450613</v>
      </c>
      <c r="X98" s="99">
        <v>3.1202573908820597</v>
      </c>
      <c r="Y98" s="99">
        <v>2.3665155707305559</v>
      </c>
      <c r="Z98" s="99">
        <v>0.54057162574041229</v>
      </c>
      <c r="AA98" s="99">
        <v>0.58342389750040979</v>
      </c>
      <c r="AB98" s="99">
        <v>3.7247654250782034</v>
      </c>
      <c r="AC98" s="128">
        <v>2.4232456140350855</v>
      </c>
      <c r="AD98" s="99">
        <v>1.4720051386361233</v>
      </c>
      <c r="AE98" s="99">
        <v>4.9322150129239795</v>
      </c>
      <c r="AF98" s="128">
        <v>4.3233460687713832</v>
      </c>
      <c r="AG98" s="164">
        <v>3.1033153430994664</v>
      </c>
      <c r="AH98" s="128">
        <v>2.9725182277061002</v>
      </c>
      <c r="AI98" s="128">
        <v>4.0849673202614456</v>
      </c>
      <c r="AJ98" s="128">
        <v>4.6528867957439459</v>
      </c>
    </row>
    <row r="99" spans="1:36" x14ac:dyDescent="0.2">
      <c r="A99" s="38" t="s">
        <v>1748</v>
      </c>
      <c r="B99" s="11" t="s">
        <v>142</v>
      </c>
      <c r="C99" s="11"/>
      <c r="D99" s="3" t="s">
        <v>143</v>
      </c>
      <c r="E99" s="38" t="s">
        <v>1089</v>
      </c>
      <c r="F99" s="3" t="s">
        <v>1076</v>
      </c>
      <c r="G99" s="3"/>
      <c r="H99" s="99" t="s">
        <v>886</v>
      </c>
      <c r="I99" s="99">
        <v>-11.111111111111114</v>
      </c>
      <c r="J99" s="99">
        <v>-2.5</v>
      </c>
      <c r="K99" s="99">
        <v>16.444444444444457</v>
      </c>
      <c r="L99" s="99">
        <v>0.95909179878643158</v>
      </c>
      <c r="M99" s="99">
        <v>10.042652190771605</v>
      </c>
      <c r="N99" s="99">
        <v>3.1360112755461671</v>
      </c>
      <c r="O99" s="99">
        <v>7.7212162623846865</v>
      </c>
      <c r="P99" s="99">
        <v>5.5899143672692588</v>
      </c>
      <c r="Q99" s="99">
        <v>8.4328302170158622</v>
      </c>
      <c r="R99" s="99">
        <v>9.1135734072021961</v>
      </c>
      <c r="S99" s="99">
        <v>8.3523736989083517</v>
      </c>
      <c r="T99" s="99">
        <v>5.0492033739456588</v>
      </c>
      <c r="U99" s="99">
        <v>3.2619605219136787</v>
      </c>
      <c r="V99" s="99">
        <v>3.8662994762136123</v>
      </c>
      <c r="W99" s="99">
        <v>4.5282037951650693</v>
      </c>
      <c r="X99" s="99">
        <v>3.6755197453496322</v>
      </c>
      <c r="Y99" s="99">
        <v>2.8687934756536464</v>
      </c>
      <c r="Z99" s="99">
        <v>2.798115935269152E-2</v>
      </c>
      <c r="AA99" s="99">
        <v>0.18182665858547864</v>
      </c>
      <c r="AB99" s="99">
        <v>1.107594936708864</v>
      </c>
      <c r="AC99" s="128">
        <v>0.90674767559606462</v>
      </c>
      <c r="AD99" s="99">
        <v>1.9750946494549115</v>
      </c>
      <c r="AE99" s="99">
        <v>3.2698157094292357</v>
      </c>
      <c r="AF99" s="128">
        <v>3.8160003465153469</v>
      </c>
      <c r="AG99" s="164">
        <v>3.7007676902536701</v>
      </c>
      <c r="AH99" s="128">
        <v>3.5767451217058932</v>
      </c>
      <c r="AI99" s="128" t="s">
        <v>886</v>
      </c>
      <c r="AJ99" s="128" t="s">
        <v>886</v>
      </c>
    </row>
    <row r="100" spans="1:36" x14ac:dyDescent="0.2">
      <c r="A100" s="38" t="s">
        <v>1344</v>
      </c>
      <c r="B100" s="11" t="s">
        <v>144</v>
      </c>
      <c r="C100" s="11"/>
      <c r="D100" s="3" t="s">
        <v>145</v>
      </c>
      <c r="E100" s="38" t="s">
        <v>1088</v>
      </c>
      <c r="F100" s="3" t="s">
        <v>1076</v>
      </c>
      <c r="G100" s="3"/>
      <c r="H100" s="99" t="s">
        <v>886</v>
      </c>
      <c r="I100" s="99">
        <v>-4.115426762449772</v>
      </c>
      <c r="J100" s="99">
        <v>-2.8571428571428612</v>
      </c>
      <c r="K100" s="99">
        <v>7.8169934640522882</v>
      </c>
      <c r="L100" s="99">
        <v>7.7958292919495591</v>
      </c>
      <c r="M100" s="99">
        <v>17.602069508491752</v>
      </c>
      <c r="N100" s="99">
        <v>3.9403213465952547</v>
      </c>
      <c r="O100" s="99">
        <v>6.1556864188443257</v>
      </c>
      <c r="P100" s="99">
        <v>7.6189650689087074</v>
      </c>
      <c r="Q100" s="99">
        <v>8.5615335051546282</v>
      </c>
      <c r="R100" s="99">
        <v>15.038207582164858</v>
      </c>
      <c r="S100" s="99">
        <v>7.4422804075841498</v>
      </c>
      <c r="T100" s="99">
        <v>5.3961584633853761</v>
      </c>
      <c r="U100" s="99">
        <v>6.4639216356284521</v>
      </c>
      <c r="V100" s="99">
        <v>0.17117791804857063</v>
      </c>
      <c r="W100" s="99">
        <v>2.0933461497383519</v>
      </c>
      <c r="X100" s="99">
        <v>2.8245632388325106</v>
      </c>
      <c r="Y100" s="99">
        <v>-5.0869874860111963E-2</v>
      </c>
      <c r="Z100" s="99">
        <v>-0.16795602605861859</v>
      </c>
      <c r="AA100" s="99">
        <v>-1.3408106041295014</v>
      </c>
      <c r="AB100" s="99">
        <v>3.6171971889203292E-2</v>
      </c>
      <c r="AC100" s="128">
        <v>0.41841004184099972</v>
      </c>
      <c r="AD100" s="99">
        <v>-0.79218106995884163</v>
      </c>
      <c r="AE100" s="99">
        <v>-0.15555325106295648</v>
      </c>
      <c r="AF100" s="128">
        <v>3.2665143331948476</v>
      </c>
      <c r="AG100" s="164">
        <v>2.9469449333668685</v>
      </c>
      <c r="AH100" s="128">
        <v>2.7844267500366282</v>
      </c>
      <c r="AI100" s="128">
        <v>0.10455776816691298</v>
      </c>
      <c r="AJ100" s="128">
        <v>1.8468404310876965</v>
      </c>
    </row>
    <row r="101" spans="1:36" x14ac:dyDescent="0.2">
      <c r="A101" s="38" t="s">
        <v>1668</v>
      </c>
      <c r="B101" s="11" t="s">
        <v>146</v>
      </c>
      <c r="C101" s="11"/>
      <c r="D101" s="3" t="s">
        <v>147</v>
      </c>
      <c r="E101" s="38" t="s">
        <v>1089</v>
      </c>
      <c r="F101" s="3" t="s">
        <v>1076</v>
      </c>
      <c r="G101" s="3"/>
      <c r="H101" s="99" t="s">
        <v>886</v>
      </c>
      <c r="I101" s="99">
        <v>0</v>
      </c>
      <c r="J101" s="99">
        <v>-9.4415562636256993</v>
      </c>
      <c r="K101" s="99">
        <v>6.9074074074074048</v>
      </c>
      <c r="L101" s="99">
        <v>24.961025463363939</v>
      </c>
      <c r="M101" s="99">
        <v>17.424452453562495</v>
      </c>
      <c r="N101" s="99">
        <v>2.9394404438673121</v>
      </c>
      <c r="O101" s="99">
        <v>-0.53899082568807444</v>
      </c>
      <c r="P101" s="99">
        <v>0</v>
      </c>
      <c r="Q101" s="99">
        <v>34.117375763864857</v>
      </c>
      <c r="R101" s="99">
        <v>1.831155433287492</v>
      </c>
      <c r="S101" s="99">
        <v>14.799493457154895</v>
      </c>
      <c r="T101" s="99">
        <v>4.7948227680541464</v>
      </c>
      <c r="U101" s="99">
        <v>4.8842105263157976</v>
      </c>
      <c r="V101" s="99">
        <v>4.9779205138498668</v>
      </c>
      <c r="W101" s="99">
        <v>4.4996813256851453</v>
      </c>
      <c r="X101" s="99">
        <v>4.0375701390583032</v>
      </c>
      <c r="Y101" s="99">
        <v>2.9663500996599765</v>
      </c>
      <c r="Z101" s="99">
        <v>2.8467319517204714E-2</v>
      </c>
      <c r="AA101" s="99">
        <v>2.276737435254006E-2</v>
      </c>
      <c r="AB101" s="99">
        <v>1.9689296079212539</v>
      </c>
      <c r="AC101" s="128">
        <v>1.9420726603047056</v>
      </c>
      <c r="AD101" s="99">
        <v>2.0036130727541623</v>
      </c>
      <c r="AE101" s="99">
        <v>2.6834111522567428</v>
      </c>
      <c r="AF101" s="128">
        <v>2.6237390895311741</v>
      </c>
      <c r="AG101" s="164">
        <v>2.9691876750700397</v>
      </c>
      <c r="AH101" s="128" t="s">
        <v>886</v>
      </c>
      <c r="AI101" s="128" t="s">
        <v>886</v>
      </c>
      <c r="AJ101" s="128" t="s">
        <v>886</v>
      </c>
    </row>
    <row r="102" spans="1:36" x14ac:dyDescent="0.2">
      <c r="A102" s="38" t="s">
        <v>1345</v>
      </c>
      <c r="B102" s="11" t="s">
        <v>148</v>
      </c>
      <c r="C102" s="11"/>
      <c r="D102" s="3" t="s">
        <v>149</v>
      </c>
      <c r="E102" s="38" t="s">
        <v>1088</v>
      </c>
      <c r="F102" s="3" t="s">
        <v>1083</v>
      </c>
      <c r="G102" s="3"/>
      <c r="H102" s="99" t="s">
        <v>886</v>
      </c>
      <c r="I102" s="99">
        <v>-0.28282828282829087</v>
      </c>
      <c r="J102" s="99">
        <v>4.5583468395461892</v>
      </c>
      <c r="K102" s="99">
        <v>4.022960666537486</v>
      </c>
      <c r="L102" s="99">
        <v>4.8313115555659039</v>
      </c>
      <c r="M102" s="99">
        <v>8.255597014925371</v>
      </c>
      <c r="N102" s="99">
        <v>4.312591042448858</v>
      </c>
      <c r="O102" s="99">
        <v>3.2079145605097921</v>
      </c>
      <c r="P102" s="99">
        <v>4.3812173647901744</v>
      </c>
      <c r="Q102" s="99">
        <v>5.3110108995307854</v>
      </c>
      <c r="R102" s="99">
        <v>17.253215907908867</v>
      </c>
      <c r="S102" s="99">
        <v>5.8535647751130995</v>
      </c>
      <c r="T102" s="99">
        <v>4.5004399871495906</v>
      </c>
      <c r="U102" s="99">
        <v>4.6234043975138803</v>
      </c>
      <c r="V102" s="99">
        <v>4.7602013439967266</v>
      </c>
      <c r="W102" s="99">
        <v>2.4999999999999858</v>
      </c>
      <c r="X102" s="99">
        <v>2</v>
      </c>
      <c r="Y102" s="99">
        <v>0</v>
      </c>
      <c r="Z102" s="99">
        <v>0</v>
      </c>
      <c r="AA102" s="99">
        <v>0</v>
      </c>
      <c r="AB102" s="99">
        <v>0</v>
      </c>
      <c r="AC102" s="128">
        <v>0</v>
      </c>
      <c r="AD102" s="99">
        <v>0</v>
      </c>
      <c r="AE102" s="99">
        <v>0</v>
      </c>
      <c r="AF102" s="128">
        <v>0</v>
      </c>
      <c r="AG102" s="164">
        <v>0</v>
      </c>
      <c r="AH102" s="128">
        <v>4.3123257631428658</v>
      </c>
      <c r="AI102" s="128">
        <v>3.6867647716598784</v>
      </c>
      <c r="AJ102" s="128">
        <v>2.767322728498244</v>
      </c>
    </row>
    <row r="103" spans="1:36" x14ac:dyDescent="0.2">
      <c r="A103" s="38" t="s">
        <v>1346</v>
      </c>
      <c r="B103" s="11" t="s">
        <v>150</v>
      </c>
      <c r="C103" s="11"/>
      <c r="D103" s="3" t="s">
        <v>151</v>
      </c>
      <c r="E103" s="38" t="s">
        <v>1088</v>
      </c>
      <c r="F103" s="3" t="s">
        <v>1082</v>
      </c>
      <c r="G103" s="3"/>
      <c r="H103" s="99" t="s">
        <v>886</v>
      </c>
      <c r="I103" s="99" t="s">
        <v>886</v>
      </c>
      <c r="J103" s="99" t="s">
        <v>886</v>
      </c>
      <c r="K103" s="99" t="s">
        <v>886</v>
      </c>
      <c r="L103" s="99" t="s">
        <v>886</v>
      </c>
      <c r="M103" s="99" t="s">
        <v>886</v>
      </c>
      <c r="N103" s="99">
        <v>5.9984316145371253</v>
      </c>
      <c r="O103" s="99">
        <v>3.9004038664451457</v>
      </c>
      <c r="P103" s="99">
        <v>6.4994338675600289</v>
      </c>
      <c r="Q103" s="99">
        <v>6.4995561011431704</v>
      </c>
      <c r="R103" s="99">
        <v>6.5001492276184365</v>
      </c>
      <c r="S103" s="99">
        <v>4.3147183595373235</v>
      </c>
      <c r="T103" s="99">
        <v>4.7986067365768577</v>
      </c>
      <c r="U103" s="99">
        <v>4.4445230181741096</v>
      </c>
      <c r="V103" s="99">
        <v>2.8860150986831172</v>
      </c>
      <c r="W103" s="99">
        <v>3.0016616488162811</v>
      </c>
      <c r="X103" s="99">
        <v>3.400551052190238</v>
      </c>
      <c r="Y103" s="99">
        <v>2.9002185783908629</v>
      </c>
      <c r="Z103" s="99">
        <v>0</v>
      </c>
      <c r="AA103" s="99">
        <v>3.4001861470561749</v>
      </c>
      <c r="AB103" s="99">
        <v>1.9483441977961462</v>
      </c>
      <c r="AC103" s="128">
        <v>1.9495592486578062</v>
      </c>
      <c r="AD103" s="99">
        <v>1.9465009079480566</v>
      </c>
      <c r="AE103" s="99">
        <v>3.9495228373536362</v>
      </c>
      <c r="AF103" s="128">
        <v>4.9897187145756972</v>
      </c>
      <c r="AG103" s="164">
        <v>5.9898432546781954</v>
      </c>
      <c r="AH103" s="128">
        <v>2.9897243033551568</v>
      </c>
      <c r="AI103" s="128">
        <v>3.9898098255823911</v>
      </c>
      <c r="AJ103" s="128">
        <v>4.9902948056472631</v>
      </c>
    </row>
    <row r="104" spans="1:36" x14ac:dyDescent="0.2">
      <c r="A104" s="38" t="s">
        <v>886</v>
      </c>
      <c r="B104" s="5" t="s">
        <v>916</v>
      </c>
      <c r="C104" s="5"/>
      <c r="D104" s="3" t="s">
        <v>864</v>
      </c>
      <c r="E104" s="38" t="s">
        <v>1089</v>
      </c>
      <c r="F104" s="3" t="s">
        <v>1076</v>
      </c>
      <c r="G104" s="3"/>
      <c r="H104" s="99" t="s">
        <v>886</v>
      </c>
      <c r="I104" s="99">
        <v>4.5111274477043395</v>
      </c>
      <c r="J104" s="99">
        <v>-7.9166133776697762</v>
      </c>
      <c r="K104" s="99" t="s">
        <v>886</v>
      </c>
      <c r="L104" s="99" t="s">
        <v>886</v>
      </c>
      <c r="M104" s="99" t="s">
        <v>886</v>
      </c>
      <c r="N104" s="99" t="s">
        <v>886</v>
      </c>
      <c r="O104" s="99" t="s">
        <v>886</v>
      </c>
      <c r="P104" s="99" t="s">
        <v>886</v>
      </c>
      <c r="Q104" s="99" t="s">
        <v>886</v>
      </c>
      <c r="R104" s="99" t="s">
        <v>886</v>
      </c>
      <c r="S104" s="99" t="s">
        <v>886</v>
      </c>
      <c r="T104" s="99" t="s">
        <v>886</v>
      </c>
      <c r="U104" s="99" t="s">
        <v>886</v>
      </c>
      <c r="V104" s="99" t="s">
        <v>886</v>
      </c>
      <c r="W104" s="99" t="s">
        <v>886</v>
      </c>
      <c r="X104" s="99" t="s">
        <v>886</v>
      </c>
      <c r="Y104" s="99" t="s">
        <v>886</v>
      </c>
      <c r="Z104" s="99" t="s">
        <v>886</v>
      </c>
      <c r="AA104" s="99" t="s">
        <v>886</v>
      </c>
      <c r="AB104" s="99" t="s">
        <v>886</v>
      </c>
      <c r="AC104" s="128" t="s">
        <v>886</v>
      </c>
      <c r="AD104" s="99" t="s">
        <v>886</v>
      </c>
      <c r="AE104" s="99" t="s">
        <v>886</v>
      </c>
      <c r="AF104" s="128" t="s">
        <v>886</v>
      </c>
      <c r="AG104" s="164" t="s">
        <v>886</v>
      </c>
      <c r="AH104" s="128" t="s">
        <v>886</v>
      </c>
      <c r="AI104" s="128" t="s">
        <v>886</v>
      </c>
      <c r="AJ104" s="128" t="s">
        <v>886</v>
      </c>
    </row>
    <row r="105" spans="1:36" x14ac:dyDescent="0.2">
      <c r="A105" s="38" t="s">
        <v>886</v>
      </c>
      <c r="B105" s="5" t="s">
        <v>917</v>
      </c>
      <c r="C105" s="5"/>
      <c r="D105" s="3" t="s">
        <v>904</v>
      </c>
      <c r="E105" s="38" t="s">
        <v>1089</v>
      </c>
      <c r="F105" s="3" t="s">
        <v>1076</v>
      </c>
      <c r="G105" s="3"/>
      <c r="H105" s="99" t="s">
        <v>886</v>
      </c>
      <c r="I105" s="99" t="s">
        <v>886</v>
      </c>
      <c r="J105" s="99" t="s">
        <v>886</v>
      </c>
      <c r="K105" s="99" t="s">
        <v>886</v>
      </c>
      <c r="L105" s="99" t="s">
        <v>886</v>
      </c>
      <c r="M105" s="99" t="s">
        <v>886</v>
      </c>
      <c r="N105" s="99" t="s">
        <v>886</v>
      </c>
      <c r="O105" s="99" t="s">
        <v>886</v>
      </c>
      <c r="P105" s="99" t="s">
        <v>886</v>
      </c>
      <c r="Q105" s="99" t="s">
        <v>886</v>
      </c>
      <c r="R105" s="99" t="s">
        <v>886</v>
      </c>
      <c r="S105" s="99" t="s">
        <v>886</v>
      </c>
      <c r="T105" s="99" t="s">
        <v>886</v>
      </c>
      <c r="U105" s="99" t="s">
        <v>886</v>
      </c>
      <c r="V105" s="99" t="s">
        <v>886</v>
      </c>
      <c r="W105" s="99" t="s">
        <v>886</v>
      </c>
      <c r="X105" s="99" t="s">
        <v>886</v>
      </c>
      <c r="Y105" s="99" t="s">
        <v>886</v>
      </c>
      <c r="Z105" s="99" t="s">
        <v>886</v>
      </c>
      <c r="AA105" s="99" t="s">
        <v>886</v>
      </c>
      <c r="AB105" s="99" t="s">
        <v>886</v>
      </c>
      <c r="AC105" s="128" t="s">
        <v>886</v>
      </c>
      <c r="AD105" s="99" t="s">
        <v>886</v>
      </c>
      <c r="AE105" s="99" t="s">
        <v>886</v>
      </c>
      <c r="AF105" s="128" t="s">
        <v>886</v>
      </c>
      <c r="AG105" s="164" t="s">
        <v>886</v>
      </c>
      <c r="AH105" s="128" t="s">
        <v>886</v>
      </c>
      <c r="AI105" s="128" t="s">
        <v>886</v>
      </c>
      <c r="AJ105" s="128" t="s">
        <v>886</v>
      </c>
    </row>
    <row r="106" spans="1:36" x14ac:dyDescent="0.2">
      <c r="A106" s="38" t="s">
        <v>1347</v>
      </c>
      <c r="B106" s="14" t="s">
        <v>954</v>
      </c>
      <c r="C106" s="14"/>
      <c r="D106" s="15" t="s">
        <v>955</v>
      </c>
      <c r="E106" s="38" t="s">
        <v>1088</v>
      </c>
      <c r="F106" s="3" t="s">
        <v>1079</v>
      </c>
      <c r="G106" s="3"/>
      <c r="H106" s="99" t="s">
        <v>886</v>
      </c>
      <c r="I106" s="99" t="s">
        <v>886</v>
      </c>
      <c r="J106" s="99" t="s">
        <v>886</v>
      </c>
      <c r="K106" s="99" t="s">
        <v>886</v>
      </c>
      <c r="L106" s="99" t="s">
        <v>886</v>
      </c>
      <c r="M106" s="99" t="s">
        <v>886</v>
      </c>
      <c r="N106" s="99" t="s">
        <v>886</v>
      </c>
      <c r="O106" s="99" t="s">
        <v>886</v>
      </c>
      <c r="P106" s="99" t="s">
        <v>886</v>
      </c>
      <c r="Q106" s="99" t="s">
        <v>886</v>
      </c>
      <c r="R106" s="99" t="s">
        <v>886</v>
      </c>
      <c r="S106" s="99" t="s">
        <v>886</v>
      </c>
      <c r="T106" s="99">
        <v>4.7394337299958806</v>
      </c>
      <c r="U106" s="99">
        <v>4.8971596474045214</v>
      </c>
      <c r="V106" s="99">
        <v>4.4817927170868472</v>
      </c>
      <c r="W106" s="99">
        <v>4.8972296693476238</v>
      </c>
      <c r="X106" s="99">
        <v>4.9071392059976091</v>
      </c>
      <c r="Y106" s="99">
        <v>3.8980022738346491</v>
      </c>
      <c r="Z106" s="99">
        <v>0</v>
      </c>
      <c r="AA106" s="99">
        <v>3.9549788963576731</v>
      </c>
      <c r="AB106" s="99">
        <v>1.8947368421052602</v>
      </c>
      <c r="AC106" s="128">
        <v>1.9037780401416571</v>
      </c>
      <c r="AD106" s="99">
        <v>1.8971759594496707</v>
      </c>
      <c r="AE106" s="99">
        <v>1.9044911881751059</v>
      </c>
      <c r="AF106" s="128">
        <v>1.8967921896792195</v>
      </c>
      <c r="AG106" s="164">
        <v>2.9017246099096727</v>
      </c>
      <c r="AH106" s="128">
        <v>2.8997073689811081</v>
      </c>
      <c r="AI106" s="128">
        <v>1.9002068252326865</v>
      </c>
      <c r="AJ106" s="128">
        <v>1.9028288722567552</v>
      </c>
    </row>
    <row r="107" spans="1:36" x14ac:dyDescent="0.2">
      <c r="A107" s="38" t="s">
        <v>1348</v>
      </c>
      <c r="B107" s="11" t="s">
        <v>1180</v>
      </c>
      <c r="C107" s="11"/>
      <c r="D107" s="3" t="s">
        <v>153</v>
      </c>
      <c r="E107" s="38" t="s">
        <v>1088</v>
      </c>
      <c r="F107" s="3" t="s">
        <v>1174</v>
      </c>
      <c r="G107" s="3"/>
      <c r="H107" s="99" t="s">
        <v>886</v>
      </c>
      <c r="I107" s="99" t="s">
        <v>886</v>
      </c>
      <c r="J107" s="99" t="s">
        <v>886</v>
      </c>
      <c r="K107" s="99">
        <v>2.2666666666666799</v>
      </c>
      <c r="L107" s="99">
        <v>19.230769230769212</v>
      </c>
      <c r="M107" s="99">
        <v>-11.736832513213045</v>
      </c>
      <c r="N107" s="99">
        <v>29.155482139169948</v>
      </c>
      <c r="O107" s="99">
        <v>4.8441247002398029</v>
      </c>
      <c r="P107" s="99">
        <v>5.9926806953339593</v>
      </c>
      <c r="Q107" s="99">
        <v>38.296647964321664</v>
      </c>
      <c r="R107" s="99">
        <v>25.059814834078864</v>
      </c>
      <c r="S107" s="99">
        <v>13.824654799534187</v>
      </c>
      <c r="T107" s="99">
        <v>4.9985384390529077</v>
      </c>
      <c r="U107" s="99">
        <v>4.8997772828507777</v>
      </c>
      <c r="V107" s="99">
        <v>4.8964968152866106</v>
      </c>
      <c r="W107" s="99">
        <v>9.9746995572422605</v>
      </c>
      <c r="X107" s="99">
        <v>4.9462241904871291</v>
      </c>
      <c r="Y107" s="99">
        <v>2.9429495259494729</v>
      </c>
      <c r="Z107" s="99">
        <v>0</v>
      </c>
      <c r="AA107" s="99">
        <v>3.4976575809199346</v>
      </c>
      <c r="AB107" s="99">
        <v>1.9906383416491025</v>
      </c>
      <c r="AC107" s="128">
        <v>1.9971757111155952</v>
      </c>
      <c r="AD107" s="99">
        <v>1.9877373417721333</v>
      </c>
      <c r="AE107" s="99">
        <v>1.9877824105497988</v>
      </c>
      <c r="AF107" s="128">
        <v>1.9870697851302355</v>
      </c>
      <c r="AG107" s="164">
        <v>5.5933625431155098</v>
      </c>
      <c r="AH107" s="128">
        <v>10.594155557517437</v>
      </c>
      <c r="AI107" s="128">
        <v>3.9913786221761116</v>
      </c>
      <c r="AJ107" s="128">
        <v>1.9920165809472625</v>
      </c>
    </row>
    <row r="108" spans="1:36" x14ac:dyDescent="0.2">
      <c r="A108" s="38" t="s">
        <v>1349</v>
      </c>
      <c r="B108" s="11" t="s">
        <v>154</v>
      </c>
      <c r="C108" s="11"/>
      <c r="D108" s="3" t="s">
        <v>155</v>
      </c>
      <c r="E108" s="38" t="s">
        <v>1088</v>
      </c>
      <c r="F108" s="3" t="s">
        <v>1076</v>
      </c>
      <c r="G108" s="3"/>
      <c r="H108" s="99" t="s">
        <v>886</v>
      </c>
      <c r="I108" s="99">
        <v>-20.433909968460284</v>
      </c>
      <c r="J108" s="99">
        <v>14.870870870870874</v>
      </c>
      <c r="K108" s="99">
        <v>10.352399874516365</v>
      </c>
      <c r="L108" s="99">
        <v>-9.2675068700843468</v>
      </c>
      <c r="M108" s="99">
        <v>3.6135770234986921</v>
      </c>
      <c r="N108" s="99">
        <v>4.4955145650640134</v>
      </c>
      <c r="O108" s="99">
        <v>8.1508633162920887</v>
      </c>
      <c r="P108" s="99">
        <v>7.4830538708526575</v>
      </c>
      <c r="Q108" s="99">
        <v>7.8831632229690314</v>
      </c>
      <c r="R108" s="99">
        <v>12.3298207830167</v>
      </c>
      <c r="S108" s="99">
        <v>7.1076417419885018</v>
      </c>
      <c r="T108" s="99">
        <v>4.0915483953458676</v>
      </c>
      <c r="U108" s="99">
        <v>2.6532367031077371</v>
      </c>
      <c r="V108" s="99">
        <v>4.4513581428742555</v>
      </c>
      <c r="W108" s="99">
        <v>3.1045938824607617</v>
      </c>
      <c r="X108" s="99">
        <v>2.8611111111111143</v>
      </c>
      <c r="Y108" s="99">
        <v>2.9543613286524391</v>
      </c>
      <c r="Z108" s="99">
        <v>0.82362816073865019</v>
      </c>
      <c r="AA108" s="99">
        <v>0.50470888183569684</v>
      </c>
      <c r="AB108" s="99">
        <v>1.1337751087181545</v>
      </c>
      <c r="AC108" s="128">
        <v>0.14845149731250729</v>
      </c>
      <c r="AD108" s="99">
        <v>0.55714577795951126</v>
      </c>
      <c r="AE108" s="99">
        <v>0.80821430386823767</v>
      </c>
      <c r="AF108" s="128">
        <v>3.6052843888664921</v>
      </c>
      <c r="AG108" s="164">
        <v>3.8302428578381287</v>
      </c>
      <c r="AH108" s="128">
        <v>3.3842692415861908</v>
      </c>
      <c r="AI108" s="128">
        <v>3.5183170112440987</v>
      </c>
      <c r="AJ108" s="128">
        <v>2.4789768745620169</v>
      </c>
    </row>
    <row r="109" spans="1:36" x14ac:dyDescent="0.2">
      <c r="A109" s="38" t="s">
        <v>1669</v>
      </c>
      <c r="B109" s="11" t="s">
        <v>156</v>
      </c>
      <c r="C109" s="11"/>
      <c r="D109" s="3" t="s">
        <v>157</v>
      </c>
      <c r="E109" s="38" t="s">
        <v>1089</v>
      </c>
      <c r="F109" s="3" t="s">
        <v>1076</v>
      </c>
      <c r="G109" s="3"/>
      <c r="H109" s="99" t="s">
        <v>886</v>
      </c>
      <c r="I109" s="99">
        <v>51.006711409395962</v>
      </c>
      <c r="J109" s="99">
        <v>-17.561561561561561</v>
      </c>
      <c r="K109" s="99">
        <v>15.328573510126773</v>
      </c>
      <c r="L109" s="99">
        <v>25.003158559696772</v>
      </c>
      <c r="M109" s="99">
        <v>4.6694966646452514</v>
      </c>
      <c r="N109" s="99">
        <v>2.6844341444573132</v>
      </c>
      <c r="O109" s="99">
        <v>4.2223058115478551</v>
      </c>
      <c r="P109" s="99">
        <v>16.773436795091584</v>
      </c>
      <c r="Q109" s="99">
        <v>10.160717045278943</v>
      </c>
      <c r="R109" s="99">
        <v>7.7155081714245739</v>
      </c>
      <c r="S109" s="99">
        <v>3.8809663345705587</v>
      </c>
      <c r="T109" s="99">
        <v>6.1430451952610809</v>
      </c>
      <c r="U109" s="99">
        <v>6.2009094667217823</v>
      </c>
      <c r="V109" s="99">
        <v>6.6896513373741868</v>
      </c>
      <c r="W109" s="99">
        <v>9.2098405087042607</v>
      </c>
      <c r="X109" s="99" t="s">
        <v>886</v>
      </c>
      <c r="Y109" s="99" t="s">
        <v>886</v>
      </c>
      <c r="Z109" s="99" t="s">
        <v>886</v>
      </c>
      <c r="AA109" s="99" t="s">
        <v>886</v>
      </c>
      <c r="AB109" s="99" t="s">
        <v>886</v>
      </c>
      <c r="AC109" s="128" t="s">
        <v>886</v>
      </c>
      <c r="AD109" s="99" t="s">
        <v>886</v>
      </c>
      <c r="AE109" s="99" t="s">
        <v>886</v>
      </c>
      <c r="AF109" s="128" t="s">
        <v>886</v>
      </c>
      <c r="AG109" s="164" t="s">
        <v>886</v>
      </c>
      <c r="AH109" s="128" t="s">
        <v>886</v>
      </c>
      <c r="AI109" s="128" t="s">
        <v>886</v>
      </c>
      <c r="AJ109" s="128" t="s">
        <v>886</v>
      </c>
    </row>
    <row r="110" spans="1:36" x14ac:dyDescent="0.2">
      <c r="A110" s="38" t="s">
        <v>1350</v>
      </c>
      <c r="B110" s="11" t="s">
        <v>158</v>
      </c>
      <c r="C110" s="11"/>
      <c r="D110" s="3" t="s">
        <v>159</v>
      </c>
      <c r="E110" s="38" t="s">
        <v>1088</v>
      </c>
      <c r="F110" s="3" t="s">
        <v>1076</v>
      </c>
      <c r="G110" s="3"/>
      <c r="H110" s="99" t="s">
        <v>886</v>
      </c>
      <c r="I110" s="99">
        <v>-2.6665086513391856</v>
      </c>
      <c r="J110" s="99">
        <v>-5.4791184707171539</v>
      </c>
      <c r="K110" s="99">
        <v>15.174545922967923</v>
      </c>
      <c r="L110" s="99">
        <v>25.757745218655643</v>
      </c>
      <c r="M110" s="99">
        <v>2.9971540377089951</v>
      </c>
      <c r="N110" s="99">
        <v>7.3396079785856188</v>
      </c>
      <c r="O110" s="99">
        <v>4.1267798246319671</v>
      </c>
      <c r="P110" s="99">
        <v>5.9023485784919671</v>
      </c>
      <c r="Q110" s="99">
        <v>7.7254158155821244</v>
      </c>
      <c r="R110" s="99">
        <v>4.6928963228821061</v>
      </c>
      <c r="S110" s="99">
        <v>4.9417852522639123</v>
      </c>
      <c r="T110" s="99">
        <v>4.0433925049309778</v>
      </c>
      <c r="U110" s="99">
        <v>2.7962085308056857</v>
      </c>
      <c r="V110" s="99">
        <v>2.3167358229598847</v>
      </c>
      <c r="W110" s="99">
        <v>3.8526529232848929</v>
      </c>
      <c r="X110" s="99">
        <v>4.5178435839028168</v>
      </c>
      <c r="Y110" s="99">
        <v>2.8695968034871129</v>
      </c>
      <c r="Z110" s="99">
        <v>0.76674737691686801</v>
      </c>
      <c r="AA110" s="99">
        <v>0.66079295154186468</v>
      </c>
      <c r="AB110" s="99">
        <v>2.8993435448577713</v>
      </c>
      <c r="AC110" s="128">
        <v>2.2086897684983731</v>
      </c>
      <c r="AD110" s="99">
        <v>9.996217136372243</v>
      </c>
      <c r="AE110" s="99">
        <v>2.4159573553434788</v>
      </c>
      <c r="AF110" s="128">
        <v>2.3505708529214298</v>
      </c>
      <c r="AG110" s="164">
        <v>3.0593832020997302</v>
      </c>
      <c r="AH110" s="128">
        <v>2.996418623159558</v>
      </c>
      <c r="AI110" s="128">
        <v>1.9472240466715585</v>
      </c>
      <c r="AJ110" s="128">
        <v>1.8645545154811143</v>
      </c>
    </row>
    <row r="111" spans="1:36" x14ac:dyDescent="0.2">
      <c r="A111" s="38" t="s">
        <v>1351</v>
      </c>
      <c r="B111" s="11" t="s">
        <v>160</v>
      </c>
      <c r="C111" s="11"/>
      <c r="D111" s="3" t="s">
        <v>161</v>
      </c>
      <c r="E111" s="38" t="s">
        <v>1089</v>
      </c>
      <c r="F111" s="3" t="s">
        <v>1076</v>
      </c>
      <c r="G111" s="3"/>
      <c r="H111" s="99" t="s">
        <v>886</v>
      </c>
      <c r="I111" s="99">
        <v>-5.4791184707171539</v>
      </c>
      <c r="J111" s="99">
        <v>-34.780368414272829</v>
      </c>
      <c r="K111" s="99">
        <v>41.102113371518868</v>
      </c>
      <c r="L111" s="99">
        <v>35.260358342665171</v>
      </c>
      <c r="M111" s="99">
        <v>5.1122839697816573</v>
      </c>
      <c r="N111" s="99">
        <v>4.115388402087234</v>
      </c>
      <c r="O111" s="99">
        <v>4.520094562647742</v>
      </c>
      <c r="P111" s="99">
        <v>4.442232877951696</v>
      </c>
      <c r="Q111" s="99">
        <v>14.656964656964661</v>
      </c>
      <c r="R111" s="99">
        <v>4.9561801148382898</v>
      </c>
      <c r="S111" s="99">
        <v>4.9740858047797332</v>
      </c>
      <c r="T111" s="99">
        <v>4.7383940204347397</v>
      </c>
      <c r="U111" s="99">
        <v>3.0902186722534992</v>
      </c>
      <c r="V111" s="99">
        <v>3.0229899657055768</v>
      </c>
      <c r="W111" s="99">
        <v>3.8404635679940782</v>
      </c>
      <c r="X111" s="99">
        <v>3.7993469872365608</v>
      </c>
      <c r="Y111" s="99">
        <v>3.1226765799256668</v>
      </c>
      <c r="Z111" s="99">
        <v>-1.1092008208095194E-2</v>
      </c>
      <c r="AA111" s="99">
        <v>9.9839148039279735E-2</v>
      </c>
      <c r="AB111" s="99">
        <v>0.48761567019448648</v>
      </c>
      <c r="AC111" s="128">
        <v>0.26468155500414259</v>
      </c>
      <c r="AD111" s="99">
        <v>-5.4996425232367585E-2</v>
      </c>
      <c r="AE111" s="99">
        <v>1.8048753645518056</v>
      </c>
      <c r="AF111" s="128">
        <v>5.2862007459056226</v>
      </c>
      <c r="AG111" s="164">
        <v>1.4169105190204867</v>
      </c>
      <c r="AH111" s="128">
        <v>0.45051885598581531</v>
      </c>
      <c r="AI111" s="128">
        <v>0.28724047571053735</v>
      </c>
      <c r="AJ111" s="128" t="s">
        <v>886</v>
      </c>
    </row>
    <row r="112" spans="1:36" x14ac:dyDescent="0.2">
      <c r="A112" s="199" t="s">
        <v>1738</v>
      </c>
      <c r="B112" s="11" t="s">
        <v>162</v>
      </c>
      <c r="C112" s="11"/>
      <c r="D112" s="3" t="s">
        <v>163</v>
      </c>
      <c r="E112" s="38" t="s">
        <v>1089</v>
      </c>
      <c r="F112" s="3" t="s">
        <v>1077</v>
      </c>
      <c r="G112" s="3"/>
      <c r="H112" s="99" t="s">
        <v>886</v>
      </c>
      <c r="I112" s="99">
        <v>4.5683760683760539</v>
      </c>
      <c r="J112" s="99">
        <v>-8.7355429318729847</v>
      </c>
      <c r="K112" s="99">
        <v>4.2809484360656569</v>
      </c>
      <c r="L112" s="99">
        <v>4.4723564143853878</v>
      </c>
      <c r="M112" s="99">
        <v>10.185375477824806</v>
      </c>
      <c r="N112" s="99">
        <v>5.4612601186257308</v>
      </c>
      <c r="O112" s="99">
        <v>9.9430511831912582</v>
      </c>
      <c r="P112" s="99">
        <v>5.4388391995367158</v>
      </c>
      <c r="Q112" s="99">
        <v>8.5361202227477264</v>
      </c>
      <c r="R112" s="99">
        <v>9.8748945740792919</v>
      </c>
      <c r="S112" s="99">
        <v>7.1899187615940718</v>
      </c>
      <c r="T112" s="99">
        <v>4.9997016172345923</v>
      </c>
      <c r="U112" s="99">
        <v>5.0003410098438081</v>
      </c>
      <c r="V112" s="99">
        <v>4.9895532244270413</v>
      </c>
      <c r="W112" s="99">
        <v>4.940091975830569</v>
      </c>
      <c r="X112" s="99" t="s">
        <v>886</v>
      </c>
      <c r="Y112" s="99" t="s">
        <v>886</v>
      </c>
      <c r="Z112" s="99" t="s">
        <v>886</v>
      </c>
      <c r="AA112" s="99" t="s">
        <v>886</v>
      </c>
      <c r="AB112" s="99" t="s">
        <v>886</v>
      </c>
      <c r="AC112" s="128" t="s">
        <v>886</v>
      </c>
      <c r="AD112" s="99" t="s">
        <v>886</v>
      </c>
      <c r="AE112" s="99" t="s">
        <v>886</v>
      </c>
      <c r="AF112" s="128" t="s">
        <v>886</v>
      </c>
      <c r="AG112" s="164" t="s">
        <v>886</v>
      </c>
      <c r="AH112" s="128" t="s">
        <v>886</v>
      </c>
      <c r="AI112" s="128" t="s">
        <v>886</v>
      </c>
      <c r="AJ112" s="128" t="s">
        <v>886</v>
      </c>
    </row>
    <row r="113" spans="1:36" x14ac:dyDescent="0.2">
      <c r="A113" s="38" t="s">
        <v>1352</v>
      </c>
      <c r="B113" s="11" t="s">
        <v>1151</v>
      </c>
      <c r="C113" s="11"/>
      <c r="D113" s="3" t="s">
        <v>1152</v>
      </c>
      <c r="E113" s="38" t="s">
        <v>1088</v>
      </c>
      <c r="F113" s="3" t="s">
        <v>1082</v>
      </c>
      <c r="G113" s="3"/>
      <c r="H113" s="99" t="s">
        <v>886</v>
      </c>
      <c r="I113" s="99" t="s">
        <v>886</v>
      </c>
      <c r="J113" s="99" t="s">
        <v>886</v>
      </c>
      <c r="K113" s="99" t="s">
        <v>886</v>
      </c>
      <c r="L113" s="99" t="s">
        <v>886</v>
      </c>
      <c r="M113" s="99" t="s">
        <v>886</v>
      </c>
      <c r="N113" s="99" t="s">
        <v>886</v>
      </c>
      <c r="O113" s="99" t="s">
        <v>886</v>
      </c>
      <c r="P113" s="99" t="s">
        <v>886</v>
      </c>
      <c r="Q113" s="99" t="s">
        <v>886</v>
      </c>
      <c r="R113" s="99" t="s">
        <v>886</v>
      </c>
      <c r="S113" s="99" t="s">
        <v>886</v>
      </c>
      <c r="T113" s="99" t="s">
        <v>886</v>
      </c>
      <c r="U113" s="99" t="s">
        <v>886</v>
      </c>
      <c r="V113" s="99" t="s">
        <v>886</v>
      </c>
      <c r="W113" s="99" t="s">
        <v>886</v>
      </c>
      <c r="X113" s="99" t="s">
        <v>886</v>
      </c>
      <c r="Y113" s="99">
        <v>3.075033674035339</v>
      </c>
      <c r="Z113" s="99">
        <v>0.16373154176689297</v>
      </c>
      <c r="AA113" s="99">
        <v>0.3852529469548216</v>
      </c>
      <c r="AB113" s="99">
        <v>0.46404599177409978</v>
      </c>
      <c r="AC113" s="128">
        <v>2.4419197491876599</v>
      </c>
      <c r="AD113" s="99">
        <v>2.5166763233349654</v>
      </c>
      <c r="AE113" s="99">
        <v>4.8409535540902882</v>
      </c>
      <c r="AF113" s="128">
        <v>4.307109633633055</v>
      </c>
      <c r="AG113" s="164">
        <v>4.9548445233662086</v>
      </c>
      <c r="AH113" s="128">
        <v>4.2758568443381106</v>
      </c>
      <c r="AI113" s="128">
        <v>4.2306900601789543</v>
      </c>
      <c r="AJ113" s="128">
        <v>4.8657659646147353</v>
      </c>
    </row>
    <row r="114" spans="1:36" x14ac:dyDescent="0.2">
      <c r="A114" s="38" t="s">
        <v>1353</v>
      </c>
      <c r="B114" s="11" t="s">
        <v>164</v>
      </c>
      <c r="C114" s="11"/>
      <c r="D114" s="3" t="s">
        <v>165</v>
      </c>
      <c r="E114" s="38" t="s">
        <v>1088</v>
      </c>
      <c r="F114" s="3" t="s">
        <v>1076</v>
      </c>
      <c r="G114" s="3"/>
      <c r="H114" s="99" t="s">
        <v>886</v>
      </c>
      <c r="I114" s="99">
        <v>-72.937362752274396</v>
      </c>
      <c r="J114" s="99">
        <v>186.90108191653792</v>
      </c>
      <c r="K114" s="99">
        <v>24.161616161616166</v>
      </c>
      <c r="L114" s="99">
        <v>9.4804208699425203</v>
      </c>
      <c r="M114" s="99">
        <v>7.5596948380065356</v>
      </c>
      <c r="N114" s="99">
        <v>4.3201915991157023</v>
      </c>
      <c r="O114" s="99">
        <v>6.092715231788091</v>
      </c>
      <c r="P114" s="99">
        <v>8.0898876404494473</v>
      </c>
      <c r="Q114" s="99">
        <v>9.9869099869099927</v>
      </c>
      <c r="R114" s="99">
        <v>8.2959955194623376</v>
      </c>
      <c r="S114" s="99">
        <v>3.4779235891137148</v>
      </c>
      <c r="T114" s="99">
        <v>4.1669269694508699</v>
      </c>
      <c r="U114" s="99">
        <v>3.6643876694254516</v>
      </c>
      <c r="V114" s="99">
        <v>2.6034133641886115</v>
      </c>
      <c r="W114" s="99">
        <v>4.0090217084860456</v>
      </c>
      <c r="X114" s="99">
        <v>3.9032852650981056</v>
      </c>
      <c r="Y114" s="99">
        <v>2.3948659083794297</v>
      </c>
      <c r="Z114" s="99">
        <v>0.81528662420382148</v>
      </c>
      <c r="AA114" s="99">
        <v>1.4758655547131809</v>
      </c>
      <c r="AB114" s="99">
        <v>-2.6597599242914782</v>
      </c>
      <c r="AC114" s="128">
        <v>-1.5504272629586091</v>
      </c>
      <c r="AD114" s="99">
        <v>-2.3544698544698539</v>
      </c>
      <c r="AE114" s="99">
        <v>2.0546122318624516</v>
      </c>
      <c r="AF114" s="128">
        <v>2.2010118395660472</v>
      </c>
      <c r="AG114" s="164">
        <v>1.6024496044909409</v>
      </c>
      <c r="AH114" s="128">
        <v>2.9986438294238749</v>
      </c>
      <c r="AI114" s="128">
        <v>4.6669267531454173</v>
      </c>
      <c r="AJ114" s="128">
        <v>3.9276895121837616</v>
      </c>
    </row>
    <row r="115" spans="1:36" x14ac:dyDescent="0.2">
      <c r="A115" s="38" t="s">
        <v>1354</v>
      </c>
      <c r="B115" s="11" t="s">
        <v>166</v>
      </c>
      <c r="C115" s="11"/>
      <c r="D115" s="3" t="s">
        <v>167</v>
      </c>
      <c r="E115" s="38" t="s">
        <v>1088</v>
      </c>
      <c r="F115" s="3" t="s">
        <v>1081</v>
      </c>
      <c r="G115" s="3"/>
      <c r="H115" s="99" t="s">
        <v>886</v>
      </c>
      <c r="I115" s="99">
        <v>10.053779742431729</v>
      </c>
      <c r="J115" s="99">
        <v>5.3825964647709696</v>
      </c>
      <c r="K115" s="99">
        <v>1.8644650842793169</v>
      </c>
      <c r="L115" s="99">
        <v>2.7907605024989977</v>
      </c>
      <c r="M115" s="99">
        <v>8.1042367535744404</v>
      </c>
      <c r="N115" s="99">
        <v>8.0424978422863234</v>
      </c>
      <c r="O115" s="99">
        <v>5.3184666794180941</v>
      </c>
      <c r="P115" s="99">
        <v>4.373651261671256</v>
      </c>
      <c r="Q115" s="99">
        <v>4.321392016376663</v>
      </c>
      <c r="R115" s="99">
        <v>4.4014049959773018</v>
      </c>
      <c r="S115" s="99">
        <v>2.4998120442072178</v>
      </c>
      <c r="T115" s="99">
        <v>3.9012359262111715</v>
      </c>
      <c r="U115" s="99">
        <v>3.4979659910168124</v>
      </c>
      <c r="V115" s="99">
        <v>3.4002063314775057</v>
      </c>
      <c r="W115" s="99">
        <v>2.7004741290455456</v>
      </c>
      <c r="X115" s="99">
        <v>3.7992773986350841</v>
      </c>
      <c r="Y115" s="99">
        <v>2.4009529555545157</v>
      </c>
      <c r="Z115" s="99">
        <v>0</v>
      </c>
      <c r="AA115" s="99">
        <v>0</v>
      </c>
      <c r="AB115" s="99">
        <v>0</v>
      </c>
      <c r="AC115" s="128">
        <v>1.9405375190730156</v>
      </c>
      <c r="AD115" s="99">
        <v>1.8998925567781821</v>
      </c>
      <c r="AE115" s="99">
        <v>3.9681789425461078</v>
      </c>
      <c r="AF115" s="128">
        <v>4.942787600716203</v>
      </c>
      <c r="AG115" s="164">
        <v>4.9439160773911306</v>
      </c>
      <c r="AH115" s="128">
        <v>2.946761420288202</v>
      </c>
      <c r="AI115" s="128">
        <v>3.9475388800809474</v>
      </c>
      <c r="AJ115" s="128">
        <v>4.9483679525222621</v>
      </c>
    </row>
    <row r="116" spans="1:36" x14ac:dyDescent="0.2">
      <c r="A116" s="38" t="s">
        <v>1355</v>
      </c>
      <c r="B116" s="11" t="s">
        <v>168</v>
      </c>
      <c r="C116" s="11"/>
      <c r="D116" s="3" t="s">
        <v>169</v>
      </c>
      <c r="E116" s="38" t="s">
        <v>1088</v>
      </c>
      <c r="F116" s="3" t="s">
        <v>1076</v>
      </c>
      <c r="G116" s="3"/>
      <c r="H116" s="99" t="s">
        <v>886</v>
      </c>
      <c r="I116" s="99">
        <v>5.7967280690454714</v>
      </c>
      <c r="J116" s="99">
        <v>8.2186777060757379</v>
      </c>
      <c r="K116" s="99">
        <v>12.916291629162927</v>
      </c>
      <c r="L116" s="99">
        <v>11.5882821841371</v>
      </c>
      <c r="M116" s="99">
        <v>0.98223055629966893</v>
      </c>
      <c r="N116" s="99">
        <v>5.278981342293747</v>
      </c>
      <c r="O116" s="99">
        <v>5.0226776415252914</v>
      </c>
      <c r="P116" s="99">
        <v>5.3582853486884261</v>
      </c>
      <c r="Q116" s="99">
        <v>7.9247001669956063</v>
      </c>
      <c r="R116" s="99">
        <v>7.9617386411591013</v>
      </c>
      <c r="S116" s="99">
        <v>4.1042345276873107</v>
      </c>
      <c r="T116" s="99">
        <v>5.2941176470588118</v>
      </c>
      <c r="U116" s="99">
        <v>4.445501010341161</v>
      </c>
      <c r="V116" s="99">
        <v>4.1936952315921161</v>
      </c>
      <c r="W116" s="99">
        <v>0.36590027852111007</v>
      </c>
      <c r="X116" s="99">
        <v>4.6903906845140853</v>
      </c>
      <c r="Y116" s="99">
        <v>3.3575883575883694</v>
      </c>
      <c r="Z116" s="99">
        <v>0.81967213114752724</v>
      </c>
      <c r="AA116" s="99">
        <v>0.68831363160258263</v>
      </c>
      <c r="AB116" s="99">
        <v>1.3771238916134223</v>
      </c>
      <c r="AC116" s="128">
        <v>0.47397996579525703</v>
      </c>
      <c r="AD116" s="99">
        <v>0.95321466783386821</v>
      </c>
      <c r="AE116" s="99">
        <v>3.5118990268812045</v>
      </c>
      <c r="AF116" s="128">
        <v>3.0111230046074411</v>
      </c>
      <c r="AG116" s="164">
        <v>2.9050329809343189</v>
      </c>
      <c r="AH116" s="128">
        <v>2.9942485840979804</v>
      </c>
      <c r="AI116" s="128">
        <v>2.659959930090805</v>
      </c>
      <c r="AJ116" s="128">
        <v>2.3917286052402074</v>
      </c>
    </row>
    <row r="117" spans="1:36" x14ac:dyDescent="0.2">
      <c r="A117" s="38" t="s">
        <v>1356</v>
      </c>
      <c r="B117" s="11" t="s">
        <v>170</v>
      </c>
      <c r="C117" s="11"/>
      <c r="D117" s="3" t="s">
        <v>171</v>
      </c>
      <c r="E117" s="38" t="s">
        <v>1088</v>
      </c>
      <c r="F117" s="3" t="s">
        <v>1076</v>
      </c>
      <c r="G117" s="3"/>
      <c r="H117" s="99" t="s">
        <v>886</v>
      </c>
      <c r="I117" s="99">
        <v>-30.711086226203804</v>
      </c>
      <c r="J117" s="99">
        <v>-2.2727272727272663</v>
      </c>
      <c r="K117" s="99">
        <v>6.7906976744185954</v>
      </c>
      <c r="L117" s="99">
        <v>4.7909407665505341</v>
      </c>
      <c r="M117" s="99">
        <v>3.9900249376558747</v>
      </c>
      <c r="N117" s="99">
        <v>2.4780175859312408</v>
      </c>
      <c r="O117" s="99">
        <v>4.5241809672386779</v>
      </c>
      <c r="P117" s="99">
        <v>4.4776119402985159</v>
      </c>
      <c r="Q117" s="99">
        <v>12.000000000000014</v>
      </c>
      <c r="R117" s="99">
        <v>9.0561224489795933</v>
      </c>
      <c r="S117" s="99">
        <v>5.497076023391827</v>
      </c>
      <c r="T117" s="99">
        <v>4.9334811529933518</v>
      </c>
      <c r="U117" s="99">
        <v>2.9054410987849906</v>
      </c>
      <c r="V117" s="99">
        <v>2.0020533880903599</v>
      </c>
      <c r="W117" s="99">
        <v>2.0130850528434792</v>
      </c>
      <c r="X117" s="99">
        <v>1.9733596447952522</v>
      </c>
      <c r="Y117" s="99">
        <v>0.96758587324626433</v>
      </c>
      <c r="Z117" s="99">
        <v>0</v>
      </c>
      <c r="AA117" s="99">
        <v>0</v>
      </c>
      <c r="AB117" s="99">
        <v>0</v>
      </c>
      <c r="AC117" s="128">
        <v>0</v>
      </c>
      <c r="AD117" s="99">
        <v>0</v>
      </c>
      <c r="AE117" s="99">
        <v>0.76665069477719339</v>
      </c>
      <c r="AF117" s="128">
        <v>2.5202092249167807</v>
      </c>
      <c r="AG117" s="164">
        <v>2.5510204081632848</v>
      </c>
      <c r="AH117" s="128">
        <v>2.4875621890547261</v>
      </c>
      <c r="AI117" s="128">
        <v>2.4271844660194164</v>
      </c>
      <c r="AJ117" s="128">
        <v>2.3696682464455057</v>
      </c>
    </row>
    <row r="118" spans="1:36" x14ac:dyDescent="0.2">
      <c r="A118" s="38" t="s">
        <v>886</v>
      </c>
      <c r="B118" s="11" t="s">
        <v>172</v>
      </c>
      <c r="C118" s="11"/>
      <c r="D118" s="3" t="s">
        <v>173</v>
      </c>
      <c r="E118" s="38" t="s">
        <v>1089</v>
      </c>
      <c r="F118" s="3" t="s">
        <v>1076</v>
      </c>
      <c r="G118" s="3"/>
      <c r="H118" s="99" t="s">
        <v>886</v>
      </c>
      <c r="I118" s="99">
        <v>0</v>
      </c>
      <c r="J118" s="99">
        <v>6.9506172839506064</v>
      </c>
      <c r="K118" s="99">
        <v>2.8627496248412712</v>
      </c>
      <c r="L118" s="99">
        <v>4.7806082370104548</v>
      </c>
      <c r="M118" s="99">
        <v>14.565706329656194</v>
      </c>
      <c r="N118" s="99">
        <v>4.6835561372347456</v>
      </c>
      <c r="O118" s="99">
        <v>9.0641185926058085</v>
      </c>
      <c r="P118" s="99">
        <v>4.053058216654378</v>
      </c>
      <c r="Q118" s="99">
        <v>5.9647466163046801</v>
      </c>
      <c r="R118" s="99">
        <v>-0.11881776325560622</v>
      </c>
      <c r="S118" s="99">
        <v>4.9219330855018626</v>
      </c>
      <c r="T118" s="99">
        <v>4.584750566893419</v>
      </c>
      <c r="U118" s="99">
        <v>3.0015583711633553</v>
      </c>
      <c r="V118" s="99">
        <v>-0.32232600973556202</v>
      </c>
      <c r="W118" s="99">
        <v>2.7915264304098031</v>
      </c>
      <c r="X118" s="99" t="s">
        <v>886</v>
      </c>
      <c r="Y118" s="99" t="s">
        <v>886</v>
      </c>
      <c r="Z118" s="99" t="s">
        <v>886</v>
      </c>
      <c r="AA118" s="99" t="s">
        <v>886</v>
      </c>
      <c r="AB118" s="99" t="s">
        <v>886</v>
      </c>
      <c r="AC118" s="128" t="s">
        <v>886</v>
      </c>
      <c r="AD118" s="99" t="s">
        <v>886</v>
      </c>
      <c r="AE118" s="99" t="s">
        <v>886</v>
      </c>
      <c r="AF118" s="128" t="s">
        <v>886</v>
      </c>
      <c r="AG118" s="164" t="s">
        <v>886</v>
      </c>
      <c r="AH118" s="128" t="s">
        <v>886</v>
      </c>
      <c r="AI118" s="128" t="s">
        <v>886</v>
      </c>
      <c r="AJ118" s="128" t="s">
        <v>886</v>
      </c>
    </row>
    <row r="119" spans="1:36" x14ac:dyDescent="0.2">
      <c r="A119" s="38" t="s">
        <v>1357</v>
      </c>
      <c r="B119" s="11" t="s">
        <v>174</v>
      </c>
      <c r="C119" s="11"/>
      <c r="D119" s="3" t="s">
        <v>175</v>
      </c>
      <c r="E119" s="38" t="s">
        <v>1088</v>
      </c>
      <c r="F119" s="3" t="s">
        <v>1080</v>
      </c>
      <c r="G119" s="3"/>
      <c r="H119" s="99" t="s">
        <v>886</v>
      </c>
      <c r="I119" s="99">
        <v>1.5257452574525701</v>
      </c>
      <c r="J119" s="99">
        <v>35.733924138483303</v>
      </c>
      <c r="K119" s="99">
        <v>2.7826941986234033</v>
      </c>
      <c r="L119" s="99">
        <v>3.8821390988233162</v>
      </c>
      <c r="M119" s="99">
        <v>9.7008877592367355</v>
      </c>
      <c r="N119" s="99">
        <v>9.6992998774365873</v>
      </c>
      <c r="O119" s="99">
        <v>4.7996571673451882</v>
      </c>
      <c r="P119" s="99">
        <v>-1.7159797879487115</v>
      </c>
      <c r="Q119" s="99">
        <v>0.98961351580260271</v>
      </c>
      <c r="R119" s="99">
        <v>26.840285441035846</v>
      </c>
      <c r="S119" s="99">
        <v>7.2001113598663551</v>
      </c>
      <c r="T119" s="99">
        <v>4.989503754842346</v>
      </c>
      <c r="U119" s="99">
        <v>4.4400927595980448</v>
      </c>
      <c r="V119" s="99">
        <v>3.9898157559728844</v>
      </c>
      <c r="W119" s="99">
        <v>3.9904722137868163</v>
      </c>
      <c r="X119" s="99">
        <v>3.8400817659995994</v>
      </c>
      <c r="Y119" s="99">
        <v>1.0739175139951982</v>
      </c>
      <c r="Z119" s="99">
        <v>0</v>
      </c>
      <c r="AA119" s="99">
        <v>0</v>
      </c>
      <c r="AB119" s="99">
        <v>1.8502578014277162</v>
      </c>
      <c r="AC119" s="128">
        <v>0</v>
      </c>
      <c r="AD119" s="99">
        <v>0</v>
      </c>
      <c r="AE119" s="99">
        <v>3.9901313823747842</v>
      </c>
      <c r="AF119" s="128">
        <v>4.9896152299015784</v>
      </c>
      <c r="AG119" s="164">
        <v>4.9901869560797785</v>
      </c>
      <c r="AH119" s="128">
        <v>3.9903778123673295</v>
      </c>
      <c r="AI119" s="128">
        <v>3.9905178649440431</v>
      </c>
      <c r="AJ119" s="128">
        <v>4.9902550222791566</v>
      </c>
    </row>
    <row r="120" spans="1:36" x14ac:dyDescent="0.2">
      <c r="A120" s="38" t="s">
        <v>1707</v>
      </c>
      <c r="B120" s="11" t="s">
        <v>176</v>
      </c>
      <c r="C120" s="11"/>
      <c r="D120" s="3" t="s">
        <v>177</v>
      </c>
      <c r="E120" s="38" t="s">
        <v>1088</v>
      </c>
      <c r="F120" s="3" t="s">
        <v>1077</v>
      </c>
      <c r="G120" s="3"/>
      <c r="H120" s="99" t="s">
        <v>886</v>
      </c>
      <c r="I120" s="99">
        <v>5.3753369143425118</v>
      </c>
      <c r="J120" s="99">
        <v>-2.6521541950113345</v>
      </c>
      <c r="K120" s="99">
        <v>2.7635428507537796</v>
      </c>
      <c r="L120" s="99">
        <v>5.5380263301055379</v>
      </c>
      <c r="M120" s="99">
        <v>8.8848797250859093</v>
      </c>
      <c r="N120" s="99">
        <v>4.4989032838364693</v>
      </c>
      <c r="O120" s="99">
        <v>6.4993506689619664</v>
      </c>
      <c r="P120" s="99">
        <v>4.5004679125428879</v>
      </c>
      <c r="Q120" s="99">
        <v>8</v>
      </c>
      <c r="R120" s="99">
        <v>11.868686868686851</v>
      </c>
      <c r="S120" s="99">
        <v>4.2530013588940108</v>
      </c>
      <c r="T120" s="99">
        <v>4.6170419045567144</v>
      </c>
      <c r="U120" s="99">
        <v>4.9703447423699458</v>
      </c>
      <c r="V120" s="99">
        <v>4.9900434556565898</v>
      </c>
      <c r="W120" s="99">
        <v>3.8998411660282102</v>
      </c>
      <c r="X120" s="99">
        <v>2.499910075177155</v>
      </c>
      <c r="Y120" s="99">
        <v>1.9002667040988115</v>
      </c>
      <c r="Z120" s="99">
        <v>0</v>
      </c>
      <c r="AA120" s="99">
        <v>0</v>
      </c>
      <c r="AB120" s="99">
        <v>0</v>
      </c>
      <c r="AC120" s="128">
        <v>0</v>
      </c>
      <c r="AD120" s="99">
        <v>1.9896685320705876</v>
      </c>
      <c r="AE120" s="99">
        <v>3.9894986535653043</v>
      </c>
      <c r="AF120" s="128">
        <v>3.9898690608586973</v>
      </c>
      <c r="AG120" s="164">
        <v>3.9897893865825873</v>
      </c>
      <c r="AH120" s="128">
        <v>3.9898508403834354</v>
      </c>
      <c r="AI120" s="128">
        <v>3.9905289905289854</v>
      </c>
      <c r="AJ120" s="128">
        <v>3.9901149552951645</v>
      </c>
    </row>
    <row r="121" spans="1:36" x14ac:dyDescent="0.2">
      <c r="A121" s="38" t="s">
        <v>1358</v>
      </c>
      <c r="B121" s="11" t="s">
        <v>1181</v>
      </c>
      <c r="C121" s="11"/>
      <c r="D121" s="3" t="s">
        <v>179</v>
      </c>
      <c r="E121" s="38" t="s">
        <v>1088</v>
      </c>
      <c r="F121" s="3" t="s">
        <v>1174</v>
      </c>
      <c r="G121" s="3"/>
      <c r="H121" s="99" t="s">
        <v>886</v>
      </c>
      <c r="I121" s="99" t="s">
        <v>886</v>
      </c>
      <c r="J121" s="99" t="s">
        <v>886</v>
      </c>
      <c r="K121" s="99">
        <v>3.3131313131313078</v>
      </c>
      <c r="L121" s="99">
        <v>13.805240516229958</v>
      </c>
      <c r="M121" s="99">
        <v>24.312714776632276</v>
      </c>
      <c r="N121" s="99">
        <v>8.1824464409122442</v>
      </c>
      <c r="O121" s="99">
        <v>7.6146671777181751</v>
      </c>
      <c r="P121" s="99">
        <v>7.5626261427044881</v>
      </c>
      <c r="Q121" s="99">
        <v>10.905077262693169</v>
      </c>
      <c r="R121" s="99">
        <v>30.085589171974533</v>
      </c>
      <c r="S121" s="99">
        <v>14.972075587177727</v>
      </c>
      <c r="T121" s="99">
        <v>3.4269363854138959</v>
      </c>
      <c r="U121" s="99">
        <v>4.9218297625941005</v>
      </c>
      <c r="V121" s="99">
        <v>4.9116997792494317</v>
      </c>
      <c r="W121" s="99">
        <v>4.8921620199894704</v>
      </c>
      <c r="X121" s="99">
        <v>4.8980274155800743</v>
      </c>
      <c r="Y121" s="99">
        <v>2.9960159362549774</v>
      </c>
      <c r="Z121" s="99">
        <v>0</v>
      </c>
      <c r="AA121" s="99">
        <v>3.5587188612099681</v>
      </c>
      <c r="AB121" s="99">
        <v>1.9273868220528954</v>
      </c>
      <c r="AC121" s="128">
        <v>1.9349164467898028</v>
      </c>
      <c r="AD121" s="99">
        <v>1.8981880931837836</v>
      </c>
      <c r="AE121" s="99">
        <v>1.9051651143098924</v>
      </c>
      <c r="AF121" s="128">
        <v>1.911092646447865</v>
      </c>
      <c r="AG121" s="164">
        <v>5.4219323277619136</v>
      </c>
      <c r="AH121" s="128">
        <v>10.2861562258314</v>
      </c>
      <c r="AI121" s="128">
        <v>3.4712482468443051</v>
      </c>
      <c r="AJ121" s="128">
        <v>2.4737377160284839</v>
      </c>
    </row>
    <row r="122" spans="1:36" x14ac:dyDescent="0.2">
      <c r="A122" s="38" t="s">
        <v>1359</v>
      </c>
      <c r="B122" s="11" t="s">
        <v>180</v>
      </c>
      <c r="C122" s="11"/>
      <c r="D122" s="3" t="s">
        <v>181</v>
      </c>
      <c r="E122" s="38" t="s">
        <v>1088</v>
      </c>
      <c r="F122" s="3" t="s">
        <v>1076</v>
      </c>
      <c r="G122" s="3"/>
      <c r="H122" s="99" t="s">
        <v>886</v>
      </c>
      <c r="I122" s="99">
        <v>3.3333333333333428</v>
      </c>
      <c r="J122" s="99">
        <v>0</v>
      </c>
      <c r="K122" s="99">
        <v>11.956989247311839</v>
      </c>
      <c r="L122" s="99">
        <v>-2.9837367140478932</v>
      </c>
      <c r="M122" s="99">
        <v>23.495248152059119</v>
      </c>
      <c r="N122" s="99">
        <v>4.3073963232150447</v>
      </c>
      <c r="O122" s="99">
        <v>6.4453325135771991</v>
      </c>
      <c r="P122" s="99">
        <v>5.9491721216788704</v>
      </c>
      <c r="Q122" s="99">
        <v>9.6765400690532317</v>
      </c>
      <c r="R122" s="99">
        <v>7.2156407919807748</v>
      </c>
      <c r="S122" s="99">
        <v>9.3571318188842696</v>
      </c>
      <c r="T122" s="99">
        <v>4.5856002261004818</v>
      </c>
      <c r="U122" s="99">
        <v>4.303472503715696</v>
      </c>
      <c r="V122" s="99">
        <v>3.9834186151952906</v>
      </c>
      <c r="W122" s="99">
        <v>4.4599476765914972</v>
      </c>
      <c r="X122" s="99">
        <v>4.7704233750745431</v>
      </c>
      <c r="Y122" s="99">
        <v>2.8229937393283961</v>
      </c>
      <c r="Z122" s="99">
        <v>-7.195837484778167E-2</v>
      </c>
      <c r="AA122" s="99">
        <v>0.2104913310807035</v>
      </c>
      <c r="AB122" s="99">
        <v>2.1944613343651582</v>
      </c>
      <c r="AC122" s="128">
        <v>1.8606663781912669</v>
      </c>
      <c r="AD122" s="99">
        <v>1.7257858963466433</v>
      </c>
      <c r="AE122" s="99">
        <v>2.9962937829514091</v>
      </c>
      <c r="AF122" s="128">
        <v>2.8483097663575041</v>
      </c>
      <c r="AG122" s="164">
        <v>3.0995909919676601</v>
      </c>
      <c r="AH122" s="128">
        <v>3.0542013191855455</v>
      </c>
      <c r="AI122" s="128">
        <v>3.4042947915217114</v>
      </c>
      <c r="AJ122" s="128">
        <v>2.4444942812289829</v>
      </c>
    </row>
    <row r="123" spans="1:36" x14ac:dyDescent="0.2">
      <c r="A123" s="38" t="s">
        <v>886</v>
      </c>
      <c r="B123" s="16" t="s">
        <v>1023</v>
      </c>
      <c r="C123" s="16"/>
      <c r="D123" s="17" t="s">
        <v>989</v>
      </c>
      <c r="E123" s="38" t="s">
        <v>1089</v>
      </c>
      <c r="F123" s="3" t="s">
        <v>1076</v>
      </c>
      <c r="G123" s="3"/>
      <c r="H123" s="99" t="s">
        <v>886</v>
      </c>
      <c r="I123" s="99">
        <v>6.3676767676767554</v>
      </c>
      <c r="J123" s="99">
        <v>-9.4051508014890146</v>
      </c>
      <c r="K123" s="99">
        <v>8.1761006289308114</v>
      </c>
      <c r="L123" s="99" t="s">
        <v>886</v>
      </c>
      <c r="M123" s="99" t="s">
        <v>886</v>
      </c>
      <c r="N123" s="99" t="s">
        <v>886</v>
      </c>
      <c r="O123" s="99" t="s">
        <v>886</v>
      </c>
      <c r="P123" s="99" t="s">
        <v>886</v>
      </c>
      <c r="Q123" s="99" t="s">
        <v>886</v>
      </c>
      <c r="R123" s="99" t="s">
        <v>886</v>
      </c>
      <c r="S123" s="99" t="s">
        <v>886</v>
      </c>
      <c r="T123" s="99" t="s">
        <v>886</v>
      </c>
      <c r="U123" s="99" t="s">
        <v>886</v>
      </c>
      <c r="V123" s="99" t="s">
        <v>886</v>
      </c>
      <c r="W123" s="99" t="s">
        <v>886</v>
      </c>
      <c r="X123" s="99" t="s">
        <v>886</v>
      </c>
      <c r="Y123" s="99" t="s">
        <v>886</v>
      </c>
      <c r="Z123" s="99" t="s">
        <v>886</v>
      </c>
      <c r="AA123" s="99" t="s">
        <v>886</v>
      </c>
      <c r="AB123" s="99" t="s">
        <v>886</v>
      </c>
      <c r="AC123" s="128" t="s">
        <v>886</v>
      </c>
      <c r="AD123" s="99" t="s">
        <v>886</v>
      </c>
      <c r="AE123" s="99" t="s">
        <v>886</v>
      </c>
      <c r="AF123" s="128" t="s">
        <v>886</v>
      </c>
      <c r="AG123" s="164" t="s">
        <v>886</v>
      </c>
      <c r="AH123" s="128" t="s">
        <v>886</v>
      </c>
      <c r="AI123" s="128" t="s">
        <v>886</v>
      </c>
      <c r="AJ123" s="128" t="s">
        <v>886</v>
      </c>
    </row>
    <row r="124" spans="1:36" x14ac:dyDescent="0.2">
      <c r="A124" s="38" t="s">
        <v>1360</v>
      </c>
      <c r="B124" s="11" t="s">
        <v>182</v>
      </c>
      <c r="C124" s="11"/>
      <c r="D124" s="3" t="s">
        <v>183</v>
      </c>
      <c r="E124" s="38" t="s">
        <v>1088</v>
      </c>
      <c r="F124" s="3" t="s">
        <v>1082</v>
      </c>
      <c r="G124" s="3"/>
      <c r="H124" s="99" t="s">
        <v>886</v>
      </c>
      <c r="I124" s="99" t="s">
        <v>886</v>
      </c>
      <c r="J124" s="99" t="s">
        <v>886</v>
      </c>
      <c r="K124" s="99" t="s">
        <v>886</v>
      </c>
      <c r="L124" s="99" t="s">
        <v>886</v>
      </c>
      <c r="M124" s="99">
        <v>11.900177860901763</v>
      </c>
      <c r="N124" s="99">
        <v>4.496370458977168</v>
      </c>
      <c r="O124" s="99">
        <v>7.9158238070596383</v>
      </c>
      <c r="P124" s="99">
        <v>12.468940263589985</v>
      </c>
      <c r="Q124" s="99">
        <v>12.509043927648577</v>
      </c>
      <c r="R124" s="99">
        <v>6.0035368962586944</v>
      </c>
      <c r="S124" s="99">
        <v>1.1439714007149888</v>
      </c>
      <c r="T124" s="99">
        <v>4.8186706081442878</v>
      </c>
      <c r="U124" s="99">
        <v>4.3938077964543112</v>
      </c>
      <c r="V124" s="99">
        <v>3.9064258797044005</v>
      </c>
      <c r="W124" s="99">
        <v>4.9304796714269656</v>
      </c>
      <c r="X124" s="99">
        <v>3.4922344914265011</v>
      </c>
      <c r="Y124" s="99">
        <v>3.0360860513539478E-2</v>
      </c>
      <c r="Z124" s="99">
        <v>7.8047088409789467E-3</v>
      </c>
      <c r="AA124" s="99">
        <v>3.4979709340640284</v>
      </c>
      <c r="AB124" s="99">
        <v>2.0920256706714326</v>
      </c>
      <c r="AC124" s="128">
        <v>1.9818636904517684</v>
      </c>
      <c r="AD124" s="99">
        <v>1.9843888307716995</v>
      </c>
      <c r="AE124" s="99">
        <v>3.9562555232925289</v>
      </c>
      <c r="AF124" s="128">
        <v>5.0611005692599687</v>
      </c>
      <c r="AG124" s="164">
        <v>5.9782687222760034</v>
      </c>
      <c r="AH124" s="128">
        <v>3.0008248519015845</v>
      </c>
      <c r="AI124" s="128">
        <v>3.9696879446705635</v>
      </c>
      <c r="AJ124" s="128">
        <v>4.979852698719867</v>
      </c>
    </row>
    <row r="125" spans="1:36" x14ac:dyDescent="0.2">
      <c r="A125" s="38" t="s">
        <v>1361</v>
      </c>
      <c r="B125" s="11" t="s">
        <v>184</v>
      </c>
      <c r="C125" s="11"/>
      <c r="D125" s="3" t="s">
        <v>185</v>
      </c>
      <c r="E125" s="38" t="s">
        <v>1088</v>
      </c>
      <c r="F125" s="3" t="s">
        <v>1076</v>
      </c>
      <c r="G125" s="3"/>
      <c r="H125" s="99" t="s">
        <v>886</v>
      </c>
      <c r="I125" s="99">
        <v>-13.406029506093645</v>
      </c>
      <c r="J125" s="99">
        <v>-7.1428571428571388</v>
      </c>
      <c r="K125" s="99">
        <v>12.615384615384613</v>
      </c>
      <c r="L125" s="99">
        <v>3.9870471564460672</v>
      </c>
      <c r="M125" s="99">
        <v>5.0506033476060708</v>
      </c>
      <c r="N125" s="99">
        <v>2.6679018063918534</v>
      </c>
      <c r="O125" s="99">
        <v>4.7640530542272046</v>
      </c>
      <c r="P125" s="99">
        <v>5.3397640168805367</v>
      </c>
      <c r="Q125" s="99">
        <v>9.1488839833210704</v>
      </c>
      <c r="R125" s="99">
        <v>4.9662921348314626</v>
      </c>
      <c r="S125" s="99">
        <v>1.9624634268179619</v>
      </c>
      <c r="T125" s="99">
        <v>4.5982642777155718</v>
      </c>
      <c r="U125" s="99">
        <v>5.0652392104382926</v>
      </c>
      <c r="V125" s="99">
        <v>4.8274105209527249</v>
      </c>
      <c r="W125" s="99">
        <v>5.2551640340218597</v>
      </c>
      <c r="X125" s="99">
        <v>4.9754689754689849</v>
      </c>
      <c r="Y125" s="99">
        <v>3.1066146148347684</v>
      </c>
      <c r="Z125" s="99">
        <v>0.60260238907849839</v>
      </c>
      <c r="AA125" s="99">
        <v>0.96474953617811821</v>
      </c>
      <c r="AB125" s="99">
        <v>2.2260723473513053</v>
      </c>
      <c r="AC125" s="128">
        <v>0.63170869498228033</v>
      </c>
      <c r="AD125" s="99">
        <v>0.20414412575278096</v>
      </c>
      <c r="AE125" s="99">
        <v>-7.130487929103424E-2</v>
      </c>
      <c r="AF125" s="128">
        <v>2.5739041794087703</v>
      </c>
      <c r="AG125" s="164">
        <v>2.4745341614906824</v>
      </c>
      <c r="AH125" s="128">
        <v>1.1879939872957435</v>
      </c>
      <c r="AI125" s="128">
        <v>2.1420356526739459</v>
      </c>
      <c r="AJ125" s="128">
        <v>-6.0989913206659842E-2</v>
      </c>
    </row>
    <row r="126" spans="1:36" x14ac:dyDescent="0.2">
      <c r="A126" s="38" t="s">
        <v>1362</v>
      </c>
      <c r="B126" s="11" t="s">
        <v>186</v>
      </c>
      <c r="C126" s="11"/>
      <c r="D126" s="3" t="s">
        <v>187</v>
      </c>
      <c r="E126" s="38" t="s">
        <v>1089</v>
      </c>
      <c r="F126" s="3" t="s">
        <v>1076</v>
      </c>
      <c r="G126" s="3"/>
      <c r="H126" s="99" t="s">
        <v>886</v>
      </c>
      <c r="I126" s="99">
        <v>-26.158895118282516</v>
      </c>
      <c r="J126" s="99">
        <v>-10.407407407407405</v>
      </c>
      <c r="K126" s="99">
        <v>32.38941711451011</v>
      </c>
      <c r="L126" s="99">
        <v>13.723653395784567</v>
      </c>
      <c r="M126" s="99">
        <v>-4.5853926414058321</v>
      </c>
      <c r="N126" s="99">
        <v>-17.755395683453244</v>
      </c>
      <c r="O126" s="99">
        <v>2.6242127361791461</v>
      </c>
      <c r="P126" s="99">
        <v>35.356290487555412</v>
      </c>
      <c r="Q126" s="99">
        <v>37.216624685138527</v>
      </c>
      <c r="R126" s="99">
        <v>18.412115649380439</v>
      </c>
      <c r="S126" s="99">
        <v>13.836136733586571</v>
      </c>
      <c r="T126" s="99">
        <v>8.2936129647282968</v>
      </c>
      <c r="U126" s="99">
        <v>3.4645372233400593</v>
      </c>
      <c r="V126" s="99">
        <v>4.3087207535703413</v>
      </c>
      <c r="W126" s="99">
        <v>3.6996038219529339</v>
      </c>
      <c r="X126" s="99">
        <v>3.0788246530703844</v>
      </c>
      <c r="Y126" s="99">
        <v>2.5889791246525249</v>
      </c>
      <c r="Z126" s="99">
        <v>-1.2751036021676754</v>
      </c>
      <c r="AA126" s="99">
        <v>0.64040469271337486</v>
      </c>
      <c r="AB126" s="99">
        <v>3.7591572643174089</v>
      </c>
      <c r="AC126" s="128">
        <v>3.1385281385281294</v>
      </c>
      <c r="AD126" s="99">
        <v>2.3534702443411826</v>
      </c>
      <c r="AE126" s="99">
        <v>4.9794961921499681</v>
      </c>
      <c r="AF126" s="128">
        <v>5.1850818452380931</v>
      </c>
      <c r="AG126" s="164">
        <v>3.2185330916486121</v>
      </c>
      <c r="AH126" s="128">
        <v>5.9236732770805656</v>
      </c>
      <c r="AI126" s="128">
        <v>3.3966841892438149</v>
      </c>
      <c r="AJ126" s="128" t="s">
        <v>886</v>
      </c>
    </row>
    <row r="127" spans="1:36" x14ac:dyDescent="0.2">
      <c r="A127" s="38" t="s">
        <v>886</v>
      </c>
      <c r="B127" s="16" t="s">
        <v>1024</v>
      </c>
      <c r="C127" s="16"/>
      <c r="D127" s="16" t="s">
        <v>991</v>
      </c>
      <c r="E127" s="38" t="s">
        <v>1089</v>
      </c>
      <c r="F127" s="3" t="s">
        <v>1076</v>
      </c>
      <c r="G127" s="3"/>
      <c r="H127" s="99" t="s">
        <v>886</v>
      </c>
      <c r="I127" s="99">
        <v>-28.837606837606828</v>
      </c>
      <c r="J127" s="99">
        <v>37.833293298102319</v>
      </c>
      <c r="K127" s="99">
        <v>32.450331125827802</v>
      </c>
      <c r="L127" s="99" t="s">
        <v>886</v>
      </c>
      <c r="M127" s="99" t="s">
        <v>886</v>
      </c>
      <c r="N127" s="99" t="s">
        <v>886</v>
      </c>
      <c r="O127" s="99" t="s">
        <v>886</v>
      </c>
      <c r="P127" s="99" t="s">
        <v>886</v>
      </c>
      <c r="Q127" s="99" t="s">
        <v>886</v>
      </c>
      <c r="R127" s="99" t="s">
        <v>886</v>
      </c>
      <c r="S127" s="99" t="s">
        <v>886</v>
      </c>
      <c r="T127" s="99" t="s">
        <v>886</v>
      </c>
      <c r="U127" s="99" t="s">
        <v>886</v>
      </c>
      <c r="V127" s="99" t="s">
        <v>886</v>
      </c>
      <c r="W127" s="99" t="s">
        <v>886</v>
      </c>
      <c r="X127" s="99" t="s">
        <v>886</v>
      </c>
      <c r="Y127" s="99" t="s">
        <v>886</v>
      </c>
      <c r="Z127" s="99" t="s">
        <v>886</v>
      </c>
      <c r="AA127" s="99" t="s">
        <v>886</v>
      </c>
      <c r="AB127" s="99" t="s">
        <v>886</v>
      </c>
      <c r="AC127" s="128" t="s">
        <v>886</v>
      </c>
      <c r="AD127" s="99" t="s">
        <v>886</v>
      </c>
      <c r="AE127" s="99" t="s">
        <v>886</v>
      </c>
      <c r="AF127" s="128" t="s">
        <v>886</v>
      </c>
      <c r="AG127" s="164" t="s">
        <v>886</v>
      </c>
      <c r="AH127" s="128" t="s">
        <v>886</v>
      </c>
      <c r="AI127" s="128" t="s">
        <v>886</v>
      </c>
      <c r="AJ127" s="128" t="s">
        <v>886</v>
      </c>
    </row>
    <row r="128" spans="1:36" x14ac:dyDescent="0.2">
      <c r="A128" s="38" t="s">
        <v>1363</v>
      </c>
      <c r="B128" s="11" t="s">
        <v>188</v>
      </c>
      <c r="C128" s="11"/>
      <c r="D128" s="3" t="s">
        <v>189</v>
      </c>
      <c r="E128" s="38" t="s">
        <v>1088</v>
      </c>
      <c r="F128" s="3" t="s">
        <v>1082</v>
      </c>
      <c r="G128" s="3"/>
      <c r="H128" s="99" t="s">
        <v>886</v>
      </c>
      <c r="I128" s="99" t="s">
        <v>886</v>
      </c>
      <c r="J128" s="99" t="s">
        <v>886</v>
      </c>
      <c r="K128" s="99" t="s">
        <v>886</v>
      </c>
      <c r="L128" s="99" t="s">
        <v>886</v>
      </c>
      <c r="M128" s="99">
        <v>8.2069465710371361</v>
      </c>
      <c r="N128" s="99">
        <v>7.377452075606584</v>
      </c>
      <c r="O128" s="99">
        <v>4.8938826466916368</v>
      </c>
      <c r="P128" s="99">
        <v>5.5013356608214963</v>
      </c>
      <c r="Q128" s="99">
        <v>4.9011005540374555</v>
      </c>
      <c r="R128" s="99">
        <v>7.9987572889781262</v>
      </c>
      <c r="S128" s="99">
        <v>0</v>
      </c>
      <c r="T128" s="99">
        <v>4.4444690314443136</v>
      </c>
      <c r="U128" s="99">
        <v>2.4015084905560542</v>
      </c>
      <c r="V128" s="99">
        <v>4.9396892392361309</v>
      </c>
      <c r="W128" s="99">
        <v>4.9999507102650824</v>
      </c>
      <c r="X128" s="99">
        <v>3.2503074742050018</v>
      </c>
      <c r="Y128" s="99">
        <v>2.496931120709263</v>
      </c>
      <c r="Z128" s="99">
        <v>0</v>
      </c>
      <c r="AA128" s="99">
        <v>0</v>
      </c>
      <c r="AB128" s="99">
        <v>1.5454085751545961</v>
      </c>
      <c r="AC128" s="128">
        <v>1.8521268881647179</v>
      </c>
      <c r="AD128" s="99">
        <v>1.9899985418114108</v>
      </c>
      <c r="AE128" s="99">
        <v>3.9898068173216839</v>
      </c>
      <c r="AF128" s="128">
        <v>4.9900118886831102</v>
      </c>
      <c r="AG128" s="164">
        <v>5.9899704969302858</v>
      </c>
      <c r="AH128" s="128">
        <v>2.9899776878184126</v>
      </c>
      <c r="AI128" s="128">
        <v>3.9899228690184696</v>
      </c>
      <c r="AJ128" s="128">
        <v>4.9897869857017945</v>
      </c>
    </row>
    <row r="129" spans="1:36" x14ac:dyDescent="0.2">
      <c r="A129" s="199" t="s">
        <v>1708</v>
      </c>
      <c r="B129" s="11" t="s">
        <v>190</v>
      </c>
      <c r="C129" s="11"/>
      <c r="D129" s="3" t="s">
        <v>191</v>
      </c>
      <c r="E129" s="38" t="s">
        <v>1088</v>
      </c>
      <c r="F129" s="3" t="s">
        <v>1077</v>
      </c>
      <c r="G129" s="3"/>
      <c r="H129" s="99" t="s">
        <v>886</v>
      </c>
      <c r="I129" s="99">
        <v>3.2198378636146856</v>
      </c>
      <c r="J129" s="99">
        <v>-2.0789828691811607</v>
      </c>
      <c r="K129" s="99">
        <v>2.6647542839888274</v>
      </c>
      <c r="L129" s="99">
        <v>5.908088235294116</v>
      </c>
      <c r="M129" s="99">
        <v>10.669281771791589</v>
      </c>
      <c r="N129" s="99">
        <v>7.9829362776618922</v>
      </c>
      <c r="O129" s="99">
        <v>6.5038997254941933</v>
      </c>
      <c r="P129" s="99">
        <v>5.9948996986185534</v>
      </c>
      <c r="Q129" s="99">
        <v>8.9018977163074879</v>
      </c>
      <c r="R129" s="99">
        <v>7.9438589858702215</v>
      </c>
      <c r="S129" s="99">
        <v>-1.8398126258646386</v>
      </c>
      <c r="T129" s="99">
        <v>2.2500473870237414</v>
      </c>
      <c r="U129" s="99">
        <v>4.5002998745978999</v>
      </c>
      <c r="V129" s="99">
        <v>3.9444027047332781</v>
      </c>
      <c r="W129" s="99">
        <v>3.4995783640525246</v>
      </c>
      <c r="X129" s="99">
        <v>2.9408911909057309</v>
      </c>
      <c r="Y129" s="99">
        <v>1.5000471120324192</v>
      </c>
      <c r="Z129" s="99">
        <v>0</v>
      </c>
      <c r="AA129" s="99">
        <v>0</v>
      </c>
      <c r="AB129" s="99">
        <v>0</v>
      </c>
      <c r="AC129" s="128">
        <v>1.9949499637957002</v>
      </c>
      <c r="AD129" s="99">
        <v>1.9795942514403198</v>
      </c>
      <c r="AE129" s="99">
        <v>3.9903254020670076</v>
      </c>
      <c r="AF129" s="128">
        <v>3.9899757116987233</v>
      </c>
      <c r="AG129" s="164">
        <v>4.9898486374065243</v>
      </c>
      <c r="AH129" s="128">
        <v>3.9901896047542795</v>
      </c>
      <c r="AI129" s="128">
        <v>2.0001814223512104</v>
      </c>
      <c r="AJ129" s="128">
        <v>2.4997406139297746</v>
      </c>
    </row>
    <row r="130" spans="1:36" x14ac:dyDescent="0.2">
      <c r="A130" s="38" t="s">
        <v>1364</v>
      </c>
      <c r="B130" s="14" t="s">
        <v>956</v>
      </c>
      <c r="C130" s="14"/>
      <c r="D130" s="15" t="s">
        <v>957</v>
      </c>
      <c r="E130" s="38" t="s">
        <v>1088</v>
      </c>
      <c r="F130" s="3" t="s">
        <v>1079</v>
      </c>
      <c r="G130" s="3"/>
      <c r="H130" s="99" t="s">
        <v>886</v>
      </c>
      <c r="I130" s="99" t="s">
        <v>886</v>
      </c>
      <c r="J130" s="99" t="s">
        <v>886</v>
      </c>
      <c r="K130" s="99" t="s">
        <v>886</v>
      </c>
      <c r="L130" s="99" t="s">
        <v>886</v>
      </c>
      <c r="M130" s="99" t="s">
        <v>886</v>
      </c>
      <c r="N130" s="99" t="s">
        <v>886</v>
      </c>
      <c r="O130" s="99" t="s">
        <v>886</v>
      </c>
      <c r="P130" s="99" t="s">
        <v>886</v>
      </c>
      <c r="Q130" s="99" t="s">
        <v>886</v>
      </c>
      <c r="R130" s="99" t="s">
        <v>886</v>
      </c>
      <c r="S130" s="99" t="s">
        <v>886</v>
      </c>
      <c r="T130" s="99">
        <v>4.9866259075276957</v>
      </c>
      <c r="U130" s="99">
        <v>4.8953594176524007</v>
      </c>
      <c r="V130" s="99">
        <v>4.9965301873698991</v>
      </c>
      <c r="W130" s="99">
        <v>4.0482485128882928</v>
      </c>
      <c r="X130" s="99">
        <v>4.0495474035254801</v>
      </c>
      <c r="Y130" s="99">
        <v>2.518315018315036</v>
      </c>
      <c r="Z130" s="99">
        <v>0</v>
      </c>
      <c r="AA130" s="99">
        <v>0</v>
      </c>
      <c r="AB130" s="99">
        <v>0</v>
      </c>
      <c r="AC130" s="128">
        <v>1.9056126246836502</v>
      </c>
      <c r="AD130" s="99">
        <v>1.9868517165814392</v>
      </c>
      <c r="AE130" s="99">
        <v>1.9624695602349362</v>
      </c>
      <c r="AF130" s="128">
        <v>1.9668446192750544</v>
      </c>
      <c r="AG130" s="164">
        <v>2.97602645356847</v>
      </c>
      <c r="AH130" s="128">
        <v>1.980198019801982</v>
      </c>
      <c r="AI130" s="128">
        <v>1.9811073209131447</v>
      </c>
      <c r="AJ130" s="128">
        <v>1.981217033320458</v>
      </c>
    </row>
    <row r="131" spans="1:36" x14ac:dyDescent="0.2">
      <c r="A131" s="38" t="s">
        <v>1365</v>
      </c>
      <c r="B131" s="11" t="s">
        <v>192</v>
      </c>
      <c r="C131" s="11"/>
      <c r="D131" s="3" t="s">
        <v>193</v>
      </c>
      <c r="E131" s="38" t="s">
        <v>1088</v>
      </c>
      <c r="F131" s="3" t="s">
        <v>1076</v>
      </c>
      <c r="G131" s="3"/>
      <c r="H131" s="99" t="s">
        <v>886</v>
      </c>
      <c r="I131" s="99">
        <v>11.593456138090957</v>
      </c>
      <c r="J131" s="99">
        <v>-5.1945053676555375</v>
      </c>
      <c r="K131" s="99">
        <v>18.896870814562277</v>
      </c>
      <c r="L131" s="99">
        <v>9.2575524833589355</v>
      </c>
      <c r="M131" s="99">
        <v>10.553941325335089</v>
      </c>
      <c r="N131" s="99">
        <v>4.4510385756676669</v>
      </c>
      <c r="O131" s="99">
        <v>5.2516233766233711</v>
      </c>
      <c r="P131" s="99">
        <v>5.2980643171126758</v>
      </c>
      <c r="Q131" s="99">
        <v>5.7199355500219724</v>
      </c>
      <c r="R131" s="99">
        <v>18.184967093869076</v>
      </c>
      <c r="S131" s="99">
        <v>5.1524032825322337</v>
      </c>
      <c r="T131" s="99">
        <v>3.8575171414237275</v>
      </c>
      <c r="U131" s="99">
        <v>5.1312328914175254</v>
      </c>
      <c r="V131" s="99">
        <v>4.3191913003522728</v>
      </c>
      <c r="W131" s="99">
        <v>5.0604414427641444</v>
      </c>
      <c r="X131" s="99">
        <v>3.298085433455995</v>
      </c>
      <c r="Y131" s="99">
        <v>3.1702367531003262</v>
      </c>
      <c r="Z131" s="99">
        <v>0.53763440860214473</v>
      </c>
      <c r="AA131" s="99">
        <v>0.39998260945178288</v>
      </c>
      <c r="AB131" s="99">
        <v>1.3207465465725505</v>
      </c>
      <c r="AC131" s="128">
        <v>0.53850756474913553</v>
      </c>
      <c r="AD131" s="99">
        <v>0.54412514878421359</v>
      </c>
      <c r="AE131" s="99">
        <v>2.4268560798241134</v>
      </c>
      <c r="AF131" s="128">
        <v>2.7037067613308041</v>
      </c>
      <c r="AG131" s="164">
        <v>3.2836300791768913</v>
      </c>
      <c r="AH131" s="128">
        <v>3.1014086699354015</v>
      </c>
      <c r="AI131" s="128">
        <v>2.902434421588973</v>
      </c>
      <c r="AJ131" s="128">
        <v>2.7728873239436629</v>
      </c>
    </row>
    <row r="132" spans="1:36" x14ac:dyDescent="0.2">
      <c r="A132" s="38" t="s">
        <v>1366</v>
      </c>
      <c r="B132" s="11" t="s">
        <v>1182</v>
      </c>
      <c r="C132" s="11"/>
      <c r="D132" s="3" t="s">
        <v>195</v>
      </c>
      <c r="E132" s="38" t="s">
        <v>1088</v>
      </c>
      <c r="F132" s="3" t="s">
        <v>1174</v>
      </c>
      <c r="G132" s="3"/>
      <c r="H132" s="99" t="s">
        <v>886</v>
      </c>
      <c r="I132" s="99" t="s">
        <v>886</v>
      </c>
      <c r="J132" s="99" t="s">
        <v>886</v>
      </c>
      <c r="K132" s="99">
        <v>0.40000000000000568</v>
      </c>
      <c r="L132" s="99">
        <v>13.567950420540058</v>
      </c>
      <c r="M132" s="99">
        <v>11.674137595010706</v>
      </c>
      <c r="N132" s="99">
        <v>14.921465968586389</v>
      </c>
      <c r="O132" s="99">
        <v>8.0030372057707098</v>
      </c>
      <c r="P132" s="99">
        <v>5.9898762654668047</v>
      </c>
      <c r="Q132" s="99">
        <v>21.995224197399835</v>
      </c>
      <c r="R132" s="99">
        <v>21.541974771639843</v>
      </c>
      <c r="S132" s="99">
        <v>9.940055471056624</v>
      </c>
      <c r="T132" s="99">
        <v>4.9967447916666714</v>
      </c>
      <c r="U132" s="99">
        <v>4.7512013641295852</v>
      </c>
      <c r="V132" s="99">
        <v>5.0018497965223787</v>
      </c>
      <c r="W132" s="99">
        <v>4.6015079980269178</v>
      </c>
      <c r="X132" s="99">
        <v>8.6769064942064063</v>
      </c>
      <c r="Y132" s="99">
        <v>1.500123977188224</v>
      </c>
      <c r="Z132" s="99">
        <v>0</v>
      </c>
      <c r="AA132" s="99">
        <v>0</v>
      </c>
      <c r="AB132" s="99">
        <v>1.9604250641260421</v>
      </c>
      <c r="AC132" s="128">
        <v>1.9586702605570494</v>
      </c>
      <c r="AD132" s="99">
        <v>1.991540359534727</v>
      </c>
      <c r="AE132" s="99">
        <v>1.9929727550256127</v>
      </c>
      <c r="AF132" s="128">
        <v>1.9935618681877321</v>
      </c>
      <c r="AG132" s="164">
        <v>6.6445182724252483</v>
      </c>
      <c r="AH132" s="128">
        <v>12.461059190031154</v>
      </c>
      <c r="AI132" s="128">
        <v>4.6168051708217916</v>
      </c>
      <c r="AJ132" s="128">
        <v>6.6195939982347758</v>
      </c>
    </row>
    <row r="133" spans="1:36" x14ac:dyDescent="0.2">
      <c r="A133" s="38" t="s">
        <v>1670</v>
      </c>
      <c r="B133" s="11" t="s">
        <v>196</v>
      </c>
      <c r="C133" s="11"/>
      <c r="D133" s="3" t="s">
        <v>197</v>
      </c>
      <c r="E133" s="38" t="s">
        <v>1089</v>
      </c>
      <c r="F133" s="3" t="s">
        <v>1076</v>
      </c>
      <c r="G133" s="3"/>
      <c r="H133" s="99" t="s">
        <v>886</v>
      </c>
      <c r="I133" s="99">
        <v>-47.886324750657259</v>
      </c>
      <c r="J133" s="99">
        <v>18.914157591287648</v>
      </c>
      <c r="K133" s="99">
        <v>17.898989898989896</v>
      </c>
      <c r="L133" s="99">
        <v>11.617546264564751</v>
      </c>
      <c r="M133" s="99">
        <v>-8.2437826220448187</v>
      </c>
      <c r="N133" s="99">
        <v>4.4782778428420045</v>
      </c>
      <c r="O133" s="99">
        <v>4.5211914166755491</v>
      </c>
      <c r="P133" s="99">
        <v>5.6176906184566775</v>
      </c>
      <c r="Q133" s="99">
        <v>12.407523814128908</v>
      </c>
      <c r="R133" s="99">
        <v>2.4562309115154761</v>
      </c>
      <c r="S133" s="99">
        <v>2.4939121672684479</v>
      </c>
      <c r="T133" s="99">
        <v>2.4905784040635695</v>
      </c>
      <c r="U133" s="99">
        <v>5.5955235811367743E-2</v>
      </c>
      <c r="V133" s="99">
        <v>0.10385875209715323</v>
      </c>
      <c r="W133" s="99">
        <v>9.1779728651246728E-2</v>
      </c>
      <c r="X133" s="99" t="s">
        <v>886</v>
      </c>
      <c r="Y133" s="99" t="s">
        <v>886</v>
      </c>
      <c r="Z133" s="99" t="s">
        <v>886</v>
      </c>
      <c r="AA133" s="99" t="s">
        <v>886</v>
      </c>
      <c r="AB133" s="99" t="s">
        <v>886</v>
      </c>
      <c r="AC133" s="128" t="s">
        <v>886</v>
      </c>
      <c r="AD133" s="99" t="s">
        <v>886</v>
      </c>
      <c r="AE133" s="99" t="s">
        <v>886</v>
      </c>
      <c r="AF133" s="128" t="s">
        <v>886</v>
      </c>
      <c r="AG133" s="164" t="s">
        <v>886</v>
      </c>
      <c r="AH133" s="128" t="s">
        <v>886</v>
      </c>
      <c r="AI133" s="128" t="s">
        <v>886</v>
      </c>
      <c r="AJ133" s="128" t="s">
        <v>886</v>
      </c>
    </row>
    <row r="134" spans="1:36" x14ac:dyDescent="0.2">
      <c r="A134" s="199" t="s">
        <v>1709</v>
      </c>
      <c r="B134" s="11" t="s">
        <v>198</v>
      </c>
      <c r="C134" s="11"/>
      <c r="D134" s="3" t="s">
        <v>199</v>
      </c>
      <c r="E134" s="38" t="s">
        <v>1088</v>
      </c>
      <c r="F134" s="3" t="s">
        <v>1077</v>
      </c>
      <c r="G134" s="3"/>
      <c r="H134" s="99" t="s">
        <v>886</v>
      </c>
      <c r="I134" s="99">
        <v>9.0000000000000142</v>
      </c>
      <c r="J134" s="99">
        <v>-7.7981651376146743</v>
      </c>
      <c r="K134" s="99">
        <v>-5.5279159756764784E-2</v>
      </c>
      <c r="L134" s="99">
        <v>5.3097345132743499</v>
      </c>
      <c r="M134" s="99">
        <v>19.539915966386559</v>
      </c>
      <c r="N134" s="99">
        <v>8.3003813641236519</v>
      </c>
      <c r="O134" s="99">
        <v>5.6958327924185426</v>
      </c>
      <c r="P134" s="99">
        <v>7.4600055270672669</v>
      </c>
      <c r="Q134" s="99">
        <v>9.502378809309505</v>
      </c>
      <c r="R134" s="99">
        <v>17.954438703616702</v>
      </c>
      <c r="S134" s="99">
        <v>-0.40816326530611491</v>
      </c>
      <c r="T134" s="99">
        <v>3.4986005597760936</v>
      </c>
      <c r="U134" s="99">
        <v>4.8966582963106049</v>
      </c>
      <c r="V134" s="99">
        <v>4.7509437436700068</v>
      </c>
      <c r="W134" s="99">
        <v>3.9026105300167302</v>
      </c>
      <c r="X134" s="99">
        <v>2.8931562473564014</v>
      </c>
      <c r="Y134" s="99">
        <v>1.9814190577982345</v>
      </c>
      <c r="Z134" s="99">
        <v>0</v>
      </c>
      <c r="AA134" s="99">
        <v>0</v>
      </c>
      <c r="AB134" s="99">
        <v>0</v>
      </c>
      <c r="AC134" s="128">
        <v>1.9912931312479953</v>
      </c>
      <c r="AD134" s="99">
        <v>1.9919373962532738</v>
      </c>
      <c r="AE134" s="99">
        <v>3.99131984809733</v>
      </c>
      <c r="AF134" s="128">
        <v>4.9932925920405546</v>
      </c>
      <c r="AG134" s="164">
        <v>4.9900624645087932</v>
      </c>
      <c r="AH134" s="128">
        <v>3.9889121763234225</v>
      </c>
      <c r="AI134" s="128">
        <v>3.9854365775957357</v>
      </c>
      <c r="AJ134" s="128">
        <v>4.9893710141302945</v>
      </c>
    </row>
    <row r="135" spans="1:36" x14ac:dyDescent="0.2">
      <c r="A135" s="38" t="s">
        <v>1367</v>
      </c>
      <c r="B135" s="11" t="s">
        <v>1183</v>
      </c>
      <c r="C135" s="11"/>
      <c r="D135" s="3" t="s">
        <v>201</v>
      </c>
      <c r="E135" s="38" t="s">
        <v>1088</v>
      </c>
      <c r="F135" s="3" t="s">
        <v>1174</v>
      </c>
      <c r="G135" s="3"/>
      <c r="H135" s="99" t="s">
        <v>886</v>
      </c>
      <c r="I135" s="99" t="s">
        <v>886</v>
      </c>
      <c r="J135" s="99" t="s">
        <v>886</v>
      </c>
      <c r="K135" s="99">
        <v>-1.0188597442011798</v>
      </c>
      <c r="L135" s="99">
        <v>9.0451160753394646</v>
      </c>
      <c r="M135" s="99">
        <v>-2.9925687889134451</v>
      </c>
      <c r="N135" s="99">
        <v>10.807453416149087</v>
      </c>
      <c r="O135" s="99">
        <v>9.9962630792227003</v>
      </c>
      <c r="P135" s="99">
        <v>4.9940546967895472</v>
      </c>
      <c r="Q135" s="99">
        <v>19.398155638246223</v>
      </c>
      <c r="R135" s="99">
        <v>39.93224932249322</v>
      </c>
      <c r="S135" s="99">
        <v>9.7995545657015555</v>
      </c>
      <c r="T135" s="99">
        <v>5.4943116676955555</v>
      </c>
      <c r="U135" s="99">
        <v>4.940645377027252</v>
      </c>
      <c r="V135" s="99">
        <v>4.9390583924161575</v>
      </c>
      <c r="W135" s="99">
        <v>7.9404843239960599</v>
      </c>
      <c r="X135" s="99">
        <v>4.944088895140311</v>
      </c>
      <c r="Y135" s="99">
        <v>4.9457177322074699</v>
      </c>
      <c r="Z135" s="99">
        <v>0</v>
      </c>
      <c r="AA135" s="99">
        <v>1.9987228607918155</v>
      </c>
      <c r="AB135" s="99">
        <v>1.9971201402366461</v>
      </c>
      <c r="AC135" s="128">
        <v>1.9887061134299167</v>
      </c>
      <c r="AD135" s="99">
        <v>1.9920558497833474</v>
      </c>
      <c r="AE135" s="99">
        <v>1.9885525461733611</v>
      </c>
      <c r="AF135" s="128">
        <v>1.9902800277713517</v>
      </c>
      <c r="AG135" s="164">
        <v>6.8073519400952964</v>
      </c>
      <c r="AH135" s="128">
        <v>12.74697259400892</v>
      </c>
      <c r="AI135" s="128">
        <v>4.4092707744488369</v>
      </c>
      <c r="AJ135" s="128">
        <v>6.7316368886482669</v>
      </c>
    </row>
    <row r="136" spans="1:36" x14ac:dyDescent="0.2">
      <c r="A136" s="199" t="s">
        <v>1368</v>
      </c>
      <c r="B136" s="14" t="s">
        <v>958</v>
      </c>
      <c r="C136" s="14"/>
      <c r="D136" s="15" t="s">
        <v>959</v>
      </c>
      <c r="E136" s="38" t="s">
        <v>1089</v>
      </c>
      <c r="F136" s="3" t="s">
        <v>1079</v>
      </c>
      <c r="G136" s="3"/>
      <c r="H136" s="99" t="s">
        <v>886</v>
      </c>
      <c r="I136" s="99" t="s">
        <v>886</v>
      </c>
      <c r="J136" s="99" t="s">
        <v>886</v>
      </c>
      <c r="K136" s="99" t="s">
        <v>886</v>
      </c>
      <c r="L136" s="99" t="s">
        <v>886</v>
      </c>
      <c r="M136" s="99" t="s">
        <v>886</v>
      </c>
      <c r="N136" s="99" t="s">
        <v>886</v>
      </c>
      <c r="O136" s="99" t="s">
        <v>886</v>
      </c>
      <c r="P136" s="99" t="s">
        <v>886</v>
      </c>
      <c r="Q136" s="99" t="s">
        <v>886</v>
      </c>
      <c r="R136" s="99" t="s">
        <v>886</v>
      </c>
      <c r="S136" s="99" t="s">
        <v>886</v>
      </c>
      <c r="T136" s="99">
        <v>4.964921748515934</v>
      </c>
      <c r="U136" s="99">
        <v>4.9871465295629775</v>
      </c>
      <c r="V136" s="99" t="s">
        <v>886</v>
      </c>
      <c r="W136" s="99" t="s">
        <v>886</v>
      </c>
      <c r="X136" s="99" t="s">
        <v>886</v>
      </c>
      <c r="Y136" s="99" t="s">
        <v>886</v>
      </c>
      <c r="Z136" s="99" t="s">
        <v>886</v>
      </c>
      <c r="AA136" s="99" t="s">
        <v>886</v>
      </c>
      <c r="AB136" s="99" t="s">
        <v>886</v>
      </c>
      <c r="AC136" s="128" t="s">
        <v>886</v>
      </c>
      <c r="AD136" s="99" t="s">
        <v>886</v>
      </c>
      <c r="AE136" s="99" t="s">
        <v>886</v>
      </c>
      <c r="AF136" s="128" t="s">
        <v>886</v>
      </c>
      <c r="AG136" s="164" t="s">
        <v>886</v>
      </c>
      <c r="AH136" s="128" t="s">
        <v>886</v>
      </c>
      <c r="AI136" s="128" t="s">
        <v>886</v>
      </c>
      <c r="AJ136" s="128" t="s">
        <v>886</v>
      </c>
    </row>
    <row r="137" spans="1:36" x14ac:dyDescent="0.2">
      <c r="A137" s="38" t="s">
        <v>1368</v>
      </c>
      <c r="B137" s="11" t="s">
        <v>1092</v>
      </c>
      <c r="C137" s="11"/>
      <c r="D137" s="3" t="s">
        <v>1093</v>
      </c>
      <c r="E137" s="38" t="s">
        <v>1088</v>
      </c>
      <c r="F137" s="3" t="s">
        <v>1079</v>
      </c>
      <c r="G137" s="3"/>
      <c r="H137" s="173" t="s">
        <v>886</v>
      </c>
      <c r="I137" s="173" t="s">
        <v>886</v>
      </c>
      <c r="J137" s="173" t="s">
        <v>886</v>
      </c>
      <c r="K137" s="173" t="s">
        <v>886</v>
      </c>
      <c r="L137" s="173" t="s">
        <v>886</v>
      </c>
      <c r="M137" s="173" t="s">
        <v>886</v>
      </c>
      <c r="N137" s="173" t="s">
        <v>886</v>
      </c>
      <c r="O137" s="173" t="s">
        <v>886</v>
      </c>
      <c r="P137" s="173" t="s">
        <v>886</v>
      </c>
      <c r="Q137" s="173" t="s">
        <v>886</v>
      </c>
      <c r="R137" s="173" t="s">
        <v>886</v>
      </c>
      <c r="S137" s="173" t="s">
        <v>886</v>
      </c>
      <c r="T137" s="173" t="s">
        <v>886</v>
      </c>
      <c r="U137" s="173" t="s">
        <v>886</v>
      </c>
      <c r="V137" s="173" t="s">
        <v>886</v>
      </c>
      <c r="W137" s="173">
        <v>4.933018124507484</v>
      </c>
      <c r="X137" s="173">
        <v>3.9050765995794592</v>
      </c>
      <c r="Y137" s="99">
        <v>3.7438566059554717</v>
      </c>
      <c r="Z137" s="99">
        <v>0</v>
      </c>
      <c r="AA137" s="99">
        <v>2.9956806465096975</v>
      </c>
      <c r="AB137" s="99">
        <v>1.9886363636363598</v>
      </c>
      <c r="AC137" s="128">
        <v>1.9896538002387665</v>
      </c>
      <c r="AD137" s="99">
        <v>1.9898556379243093</v>
      </c>
      <c r="AE137" s="99">
        <v>1.9892884468247995</v>
      </c>
      <c r="AF137" s="128">
        <v>1.9879969992498081</v>
      </c>
      <c r="AG137" s="164">
        <v>2.9912958195415174</v>
      </c>
      <c r="AH137" s="128">
        <v>2.9877395548148833</v>
      </c>
      <c r="AI137" s="128">
        <v>1.987979657882577</v>
      </c>
      <c r="AJ137" s="128">
        <v>1.9945602901178663</v>
      </c>
    </row>
    <row r="138" spans="1:36" x14ac:dyDescent="0.2">
      <c r="A138" s="38" t="s">
        <v>1369</v>
      </c>
      <c r="B138" s="11" t="s">
        <v>202</v>
      </c>
      <c r="C138" s="11"/>
      <c r="D138" s="3" t="s">
        <v>203</v>
      </c>
      <c r="E138" s="38" t="s">
        <v>1088</v>
      </c>
      <c r="F138" s="3" t="s">
        <v>1081</v>
      </c>
      <c r="G138" s="3"/>
      <c r="H138" s="99" t="s">
        <v>886</v>
      </c>
      <c r="I138" s="99">
        <v>-4.5054840247973402</v>
      </c>
      <c r="J138" s="99">
        <v>3.1460359946467378</v>
      </c>
      <c r="K138" s="99">
        <v>3.4509469770324301</v>
      </c>
      <c r="L138" s="99">
        <v>7.8210408086858934</v>
      </c>
      <c r="M138" s="99">
        <v>9.5194277579082325</v>
      </c>
      <c r="N138" s="99">
        <v>7.0243020877918951</v>
      </c>
      <c r="O138" s="99">
        <v>4.5029031875814667</v>
      </c>
      <c r="P138" s="99">
        <v>7.4427372717995155</v>
      </c>
      <c r="Q138" s="99">
        <v>5.8823529411764781</v>
      </c>
      <c r="R138" s="99">
        <v>12.313423537913337</v>
      </c>
      <c r="S138" s="99">
        <v>4.7578900660047765</v>
      </c>
      <c r="T138" s="99">
        <v>7.2007963233573946E-2</v>
      </c>
      <c r="U138" s="99">
        <v>2.760788131468118</v>
      </c>
      <c r="V138" s="99">
        <v>3.6164801103891477</v>
      </c>
      <c r="W138" s="99">
        <v>3.965296204645071</v>
      </c>
      <c r="X138" s="99">
        <v>4.2537734316002656</v>
      </c>
      <c r="Y138" s="99">
        <v>2.9524219946269454</v>
      </c>
      <c r="Z138" s="99">
        <v>7.3920361942597879E-2</v>
      </c>
      <c r="AA138" s="99">
        <v>6.9416015520701535E-2</v>
      </c>
      <c r="AB138" s="99">
        <v>7.9150510476310387E-2</v>
      </c>
      <c r="AC138" s="128">
        <v>1.9620911199381696</v>
      </c>
      <c r="AD138" s="99">
        <v>1.9679103371941897</v>
      </c>
      <c r="AE138" s="99">
        <v>3.9025974580979339</v>
      </c>
      <c r="AF138" s="128">
        <v>3.9205363385842906</v>
      </c>
      <c r="AG138" s="164">
        <v>4.0520537318631256</v>
      </c>
      <c r="AH138" s="128">
        <v>4.9638645872955411</v>
      </c>
      <c r="AI138" s="128">
        <v>3.971734009784389</v>
      </c>
      <c r="AJ138" s="128">
        <v>2.9110173922135858</v>
      </c>
    </row>
    <row r="139" spans="1:36" x14ac:dyDescent="0.2">
      <c r="A139" s="199" t="s">
        <v>1739</v>
      </c>
      <c r="B139" s="11" t="s">
        <v>204</v>
      </c>
      <c r="C139" s="11"/>
      <c r="D139" s="3" t="s">
        <v>205</v>
      </c>
      <c r="E139" s="38" t="s">
        <v>1089</v>
      </c>
      <c r="F139" s="3" t="s">
        <v>1077</v>
      </c>
      <c r="G139" s="3"/>
      <c r="H139" s="99" t="s">
        <v>886</v>
      </c>
      <c r="I139" s="99">
        <v>7.5532407407407334</v>
      </c>
      <c r="J139" s="99">
        <v>-7.9913049092826611</v>
      </c>
      <c r="K139" s="99">
        <v>6.1988304093567166</v>
      </c>
      <c r="L139" s="99">
        <v>22.513215859030851</v>
      </c>
      <c r="M139" s="99">
        <v>8.5579187716869427</v>
      </c>
      <c r="N139" s="99">
        <v>7.9296467431808253</v>
      </c>
      <c r="O139" s="99">
        <v>5.5931501173870828</v>
      </c>
      <c r="P139" s="99">
        <v>5.4407533350771615</v>
      </c>
      <c r="Q139" s="99">
        <v>9.2408831555445232</v>
      </c>
      <c r="R139" s="99">
        <v>15.510389462927222</v>
      </c>
      <c r="S139" s="99">
        <v>0.26540843409024717</v>
      </c>
      <c r="T139" s="99">
        <v>3.8039215686274588</v>
      </c>
      <c r="U139" s="99">
        <v>4.9395542123158407</v>
      </c>
      <c r="V139" s="99">
        <v>4.8960489604896082</v>
      </c>
      <c r="W139" s="99">
        <v>4.5045045045044958</v>
      </c>
      <c r="X139" s="99">
        <v>3.4975369458128114</v>
      </c>
      <c r="Y139" s="99">
        <v>2.9747739171823042</v>
      </c>
      <c r="Z139" s="99">
        <v>0</v>
      </c>
      <c r="AA139" s="99">
        <v>0</v>
      </c>
      <c r="AB139" s="99">
        <v>0</v>
      </c>
      <c r="AC139" s="128">
        <v>1.9875202218627264</v>
      </c>
      <c r="AD139" s="99">
        <v>1.9941083163380835</v>
      </c>
      <c r="AE139" s="99">
        <v>3.9917055469155027</v>
      </c>
      <c r="AF139" s="128">
        <v>4.9921663580686504</v>
      </c>
      <c r="AG139" s="164">
        <v>5.9892830495828608</v>
      </c>
      <c r="AH139" s="128" t="s">
        <v>886</v>
      </c>
      <c r="AI139" s="128" t="s">
        <v>886</v>
      </c>
      <c r="AJ139" s="128" t="s">
        <v>886</v>
      </c>
    </row>
    <row r="140" spans="1:36" x14ac:dyDescent="0.2">
      <c r="A140" s="38" t="s">
        <v>1370</v>
      </c>
      <c r="B140" s="11" t="s">
        <v>1226</v>
      </c>
      <c r="C140" s="11"/>
      <c r="D140" s="3" t="s">
        <v>1227</v>
      </c>
      <c r="E140" s="38" t="s">
        <v>1088</v>
      </c>
      <c r="F140" s="123" t="s">
        <v>1079</v>
      </c>
      <c r="G140" s="3"/>
      <c r="H140" s="99" t="s">
        <v>886</v>
      </c>
      <c r="I140" s="99" t="s">
        <v>886</v>
      </c>
      <c r="J140" s="99" t="s">
        <v>886</v>
      </c>
      <c r="K140" s="99" t="s">
        <v>886</v>
      </c>
      <c r="L140" s="99" t="s">
        <v>886</v>
      </c>
      <c r="M140" s="99" t="s">
        <v>886</v>
      </c>
      <c r="N140" s="99" t="s">
        <v>886</v>
      </c>
      <c r="O140" s="99" t="s">
        <v>886</v>
      </c>
      <c r="P140" s="99" t="s">
        <v>886</v>
      </c>
      <c r="Q140" s="99" t="s">
        <v>886</v>
      </c>
      <c r="R140" s="99" t="s">
        <v>886</v>
      </c>
      <c r="S140" s="99" t="s">
        <v>886</v>
      </c>
      <c r="T140" s="99" t="s">
        <v>886</v>
      </c>
      <c r="U140" s="99" t="s">
        <v>886</v>
      </c>
      <c r="V140" s="99" t="s">
        <v>886</v>
      </c>
      <c r="W140" s="99" t="s">
        <v>886</v>
      </c>
      <c r="X140" s="99" t="s">
        <v>886</v>
      </c>
      <c r="Y140" s="99" t="s">
        <v>886</v>
      </c>
      <c r="Z140" s="99" t="s">
        <v>886</v>
      </c>
      <c r="AA140" s="99" t="s">
        <v>886</v>
      </c>
      <c r="AB140" s="99" t="s">
        <v>886</v>
      </c>
      <c r="AC140" s="128" t="s">
        <v>886</v>
      </c>
      <c r="AD140" s="99" t="s">
        <v>886</v>
      </c>
      <c r="AE140" s="99">
        <v>1.9893899204243892</v>
      </c>
      <c r="AF140" s="128">
        <v>1.9939315127871726</v>
      </c>
      <c r="AG140" s="164">
        <v>2.9890919393681825</v>
      </c>
      <c r="AH140" s="128">
        <v>2.9848693259972414</v>
      </c>
      <c r="AI140" s="128">
        <v>1.9901162014157814</v>
      </c>
      <c r="AJ140" s="128">
        <v>1.9905709795704507</v>
      </c>
    </row>
    <row r="141" spans="1:36" x14ac:dyDescent="0.2">
      <c r="A141" s="38" t="s">
        <v>1371</v>
      </c>
      <c r="B141" s="14" t="s">
        <v>960</v>
      </c>
      <c r="C141" s="14"/>
      <c r="D141" s="15" t="s">
        <v>961</v>
      </c>
      <c r="E141" s="38" t="s">
        <v>1089</v>
      </c>
      <c r="F141" s="3" t="s">
        <v>1079</v>
      </c>
      <c r="G141" s="3"/>
      <c r="H141" s="99" t="s">
        <v>886</v>
      </c>
      <c r="I141" s="99" t="s">
        <v>886</v>
      </c>
      <c r="J141" s="99" t="s">
        <v>886</v>
      </c>
      <c r="K141" s="99" t="s">
        <v>886</v>
      </c>
      <c r="L141" s="99" t="s">
        <v>886</v>
      </c>
      <c r="M141" s="99" t="s">
        <v>886</v>
      </c>
      <c r="N141" s="99" t="s">
        <v>886</v>
      </c>
      <c r="O141" s="99" t="s">
        <v>886</v>
      </c>
      <c r="P141" s="99" t="s">
        <v>886</v>
      </c>
      <c r="Q141" s="99" t="s">
        <v>886</v>
      </c>
      <c r="R141" s="99" t="s">
        <v>886</v>
      </c>
      <c r="S141" s="99" t="s">
        <v>886</v>
      </c>
      <c r="T141" s="99">
        <v>3.8684719535783358</v>
      </c>
      <c r="U141" s="99">
        <v>4.8417132216014949</v>
      </c>
      <c r="V141" s="99">
        <v>4.9733570159857834</v>
      </c>
      <c r="W141" s="99">
        <v>4.9069373942470378</v>
      </c>
      <c r="X141" s="99">
        <v>4.8387096774193452</v>
      </c>
      <c r="Y141" s="99">
        <v>3.2307692307692406</v>
      </c>
      <c r="Z141" s="99">
        <v>0</v>
      </c>
      <c r="AA141" s="99">
        <v>0</v>
      </c>
      <c r="AB141" s="99">
        <v>8.1967213114754145</v>
      </c>
      <c r="AC141" s="128">
        <v>1.9283746556473691</v>
      </c>
      <c r="AD141" s="99">
        <v>1.8918918918918948</v>
      </c>
      <c r="AE141" s="99" t="s">
        <v>886</v>
      </c>
      <c r="AF141" s="128" t="s">
        <v>886</v>
      </c>
      <c r="AG141" s="164" t="s">
        <v>886</v>
      </c>
      <c r="AH141" s="128" t="s">
        <v>886</v>
      </c>
      <c r="AI141" s="128" t="s">
        <v>886</v>
      </c>
      <c r="AJ141" s="128" t="s">
        <v>886</v>
      </c>
    </row>
    <row r="142" spans="1:36" x14ac:dyDescent="0.2">
      <c r="A142" s="199" t="s">
        <v>1735</v>
      </c>
      <c r="B142" s="143" t="s">
        <v>1260</v>
      </c>
      <c r="C142" s="143"/>
      <c r="D142" s="165" t="s">
        <v>1261</v>
      </c>
      <c r="E142" s="38" t="s">
        <v>1088</v>
      </c>
      <c r="F142" s="123" t="s">
        <v>1082</v>
      </c>
      <c r="G142" s="3"/>
      <c r="H142" s="99" t="s">
        <v>886</v>
      </c>
      <c r="I142" s="99" t="s">
        <v>886</v>
      </c>
      <c r="J142" s="99" t="s">
        <v>886</v>
      </c>
      <c r="K142" s="99" t="s">
        <v>886</v>
      </c>
      <c r="L142" s="99" t="s">
        <v>886</v>
      </c>
      <c r="M142" s="99" t="s">
        <v>886</v>
      </c>
      <c r="N142" s="99" t="s">
        <v>886</v>
      </c>
      <c r="O142" s="99" t="s">
        <v>886</v>
      </c>
      <c r="P142" s="99" t="s">
        <v>886</v>
      </c>
      <c r="Q142" s="99" t="s">
        <v>886</v>
      </c>
      <c r="R142" s="99" t="s">
        <v>886</v>
      </c>
      <c r="S142" s="99" t="s">
        <v>886</v>
      </c>
      <c r="T142" s="99" t="s">
        <v>886</v>
      </c>
      <c r="U142" s="99" t="s">
        <v>886</v>
      </c>
      <c r="V142" s="99" t="s">
        <v>886</v>
      </c>
      <c r="W142" s="99" t="s">
        <v>886</v>
      </c>
      <c r="X142" s="99" t="s">
        <v>886</v>
      </c>
      <c r="Y142" s="99" t="s">
        <v>886</v>
      </c>
      <c r="Z142" s="99" t="s">
        <v>886</v>
      </c>
      <c r="AA142" s="99" t="s">
        <v>886</v>
      </c>
      <c r="AB142" s="99" t="s">
        <v>886</v>
      </c>
      <c r="AC142" s="128" t="s">
        <v>886</v>
      </c>
      <c r="AD142" s="99" t="s">
        <v>886</v>
      </c>
      <c r="AE142" s="99" t="s">
        <v>886</v>
      </c>
      <c r="AF142" s="128" t="s">
        <v>886</v>
      </c>
      <c r="AG142" s="164" t="s">
        <v>886</v>
      </c>
      <c r="AH142" s="128" t="s">
        <v>886</v>
      </c>
      <c r="AI142" s="128">
        <v>4.0285427274931562</v>
      </c>
      <c r="AJ142" s="128">
        <v>4.8631459776238612</v>
      </c>
    </row>
    <row r="143" spans="1:36" x14ac:dyDescent="0.2">
      <c r="A143" s="38" t="s">
        <v>1372</v>
      </c>
      <c r="B143" s="11" t="s">
        <v>1184</v>
      </c>
      <c r="C143" s="11"/>
      <c r="D143" s="3" t="s">
        <v>207</v>
      </c>
      <c r="E143" s="38" t="s">
        <v>1088</v>
      </c>
      <c r="F143" s="3" t="s">
        <v>1174</v>
      </c>
      <c r="G143" s="3"/>
      <c r="H143" s="99" t="s">
        <v>886</v>
      </c>
      <c r="I143" s="99" t="s">
        <v>886</v>
      </c>
      <c r="J143" s="99" t="s">
        <v>886</v>
      </c>
      <c r="K143" s="99">
        <v>2.204444444444448</v>
      </c>
      <c r="L143" s="99">
        <v>10.610540963645846</v>
      </c>
      <c r="M143" s="99">
        <v>11.039471615033804</v>
      </c>
      <c r="N143" s="99">
        <v>9.2338195722985432</v>
      </c>
      <c r="O143" s="99">
        <v>9.4515752625437699</v>
      </c>
      <c r="P143" s="99">
        <v>9.2750533049040627</v>
      </c>
      <c r="Q143" s="99">
        <v>12.195121951219519</v>
      </c>
      <c r="R143" s="99">
        <v>19.217391304347828</v>
      </c>
      <c r="S143" s="99">
        <v>9.700948212983235</v>
      </c>
      <c r="T143" s="99">
        <v>4.9867021276595693</v>
      </c>
      <c r="U143" s="99">
        <v>4.9398353388220357</v>
      </c>
      <c r="V143" s="99">
        <v>4.9487024743512364</v>
      </c>
      <c r="W143" s="99">
        <v>4.9453709028177286</v>
      </c>
      <c r="X143" s="99">
        <v>4.9863013698630283</v>
      </c>
      <c r="Y143" s="99">
        <v>4.384133611691027</v>
      </c>
      <c r="Z143" s="99">
        <v>0</v>
      </c>
      <c r="AA143" s="99">
        <v>0</v>
      </c>
      <c r="AB143" s="99">
        <v>1.9499999999999886</v>
      </c>
      <c r="AC143" s="128">
        <v>1.9617459538989745</v>
      </c>
      <c r="AD143" s="99">
        <v>0</v>
      </c>
      <c r="AE143" s="99">
        <v>1.9721019721019806</v>
      </c>
      <c r="AF143" s="128">
        <v>1.9811320754717032</v>
      </c>
      <c r="AG143" s="164">
        <v>6.167129201356758</v>
      </c>
      <c r="AH143" s="128">
        <v>11.617775196049962</v>
      </c>
      <c r="AI143" s="128">
        <v>4.3368895827912146</v>
      </c>
      <c r="AJ143" s="128">
        <v>6.2349322470695814</v>
      </c>
    </row>
    <row r="144" spans="1:36" x14ac:dyDescent="0.2">
      <c r="A144" s="38" t="s">
        <v>1373</v>
      </c>
      <c r="B144" s="11" t="s">
        <v>208</v>
      </c>
      <c r="C144" s="11"/>
      <c r="D144" s="3" t="s">
        <v>209</v>
      </c>
      <c r="E144" s="38" t="s">
        <v>1088</v>
      </c>
      <c r="F144" s="3" t="s">
        <v>1076</v>
      </c>
      <c r="G144" s="3"/>
      <c r="H144" s="99" t="s">
        <v>886</v>
      </c>
      <c r="I144" s="99">
        <v>-4.1666666666666572</v>
      </c>
      <c r="J144" s="99">
        <v>0</v>
      </c>
      <c r="K144" s="99">
        <v>-4.9082125603864739</v>
      </c>
      <c r="L144" s="99">
        <v>2.5198130461288457</v>
      </c>
      <c r="M144" s="99">
        <v>6.0753221010901797</v>
      </c>
      <c r="N144" s="99">
        <v>6.0450341025880476</v>
      </c>
      <c r="O144" s="99">
        <v>5.2863436123348038</v>
      </c>
      <c r="P144" s="99">
        <v>4.6443514644351325</v>
      </c>
      <c r="Q144" s="99">
        <v>8.6765293882447025</v>
      </c>
      <c r="R144" s="99">
        <v>5.099337748344368</v>
      </c>
      <c r="S144" s="99">
        <v>6.434222502275432</v>
      </c>
      <c r="T144" s="99">
        <v>4.8546243915274232</v>
      </c>
      <c r="U144" s="99">
        <v>5.99121706398995</v>
      </c>
      <c r="V144" s="99">
        <v>5.617046463450734</v>
      </c>
      <c r="W144" s="99">
        <v>6.4167227079130242</v>
      </c>
      <c r="X144" s="99">
        <v>4.5605350466059349</v>
      </c>
      <c r="Y144" s="99">
        <v>3.0067992948879407</v>
      </c>
      <c r="Z144" s="99">
        <v>1.0414629376100066</v>
      </c>
      <c r="AA144" s="99">
        <v>3.8180498427292378</v>
      </c>
      <c r="AB144" s="99">
        <v>5.9429477020602235</v>
      </c>
      <c r="AC144" s="128">
        <v>0.36517224690923999</v>
      </c>
      <c r="AD144" s="99">
        <v>0.28493775206033245</v>
      </c>
      <c r="AE144" s="99">
        <v>2.4172749923504044</v>
      </c>
      <c r="AF144" s="128">
        <v>2.41143832693127</v>
      </c>
      <c r="AG144" s="164">
        <v>2.1587830798083019</v>
      </c>
      <c r="AH144" s="128">
        <v>3.0024884755027959</v>
      </c>
      <c r="AI144" s="128">
        <v>3.2476533724107748</v>
      </c>
      <c r="AJ144" s="128">
        <v>2.9076681115501111</v>
      </c>
    </row>
    <row r="145" spans="1:36" x14ac:dyDescent="0.2">
      <c r="A145" s="38" t="s">
        <v>1374</v>
      </c>
      <c r="B145" s="11" t="s">
        <v>210</v>
      </c>
      <c r="C145" s="11"/>
      <c r="D145" s="3" t="s">
        <v>211</v>
      </c>
      <c r="E145" s="38" t="s">
        <v>1088</v>
      </c>
      <c r="F145" s="3" t="s">
        <v>1081</v>
      </c>
      <c r="G145" s="3"/>
      <c r="H145" s="99" t="s">
        <v>886</v>
      </c>
      <c r="I145" s="99">
        <v>-0.64611090933419746</v>
      </c>
      <c r="J145" s="99">
        <v>4.7619047619047734</v>
      </c>
      <c r="K145" s="99">
        <v>4.4775022956841042</v>
      </c>
      <c r="L145" s="99">
        <v>8.8384193503023454</v>
      </c>
      <c r="M145" s="99">
        <v>8.1610569158214474</v>
      </c>
      <c r="N145" s="99">
        <v>4.4990965969329011</v>
      </c>
      <c r="O145" s="99">
        <v>7.494784373124503</v>
      </c>
      <c r="P145" s="99">
        <v>7.5039546971167397</v>
      </c>
      <c r="Q145" s="99">
        <v>5.3158076961123726</v>
      </c>
      <c r="R145" s="99">
        <v>5.7648730201594276</v>
      </c>
      <c r="S145" s="99">
        <v>1.5153028940620317</v>
      </c>
      <c r="T145" s="99">
        <v>2.7108894866915989</v>
      </c>
      <c r="U145" s="99">
        <v>2.4785733297844104</v>
      </c>
      <c r="V145" s="99">
        <v>4.8517968271118832</v>
      </c>
      <c r="W145" s="99">
        <v>4.8294244126710453</v>
      </c>
      <c r="X145" s="99">
        <v>4.790305963307091</v>
      </c>
      <c r="Y145" s="99">
        <v>1.5099445271275869</v>
      </c>
      <c r="Z145" s="99">
        <v>0</v>
      </c>
      <c r="AA145" s="99">
        <v>-8.8858084752985178E-4</v>
      </c>
      <c r="AB145" s="99">
        <v>-8.885887433791595E-4</v>
      </c>
      <c r="AC145" s="128">
        <v>-8.8859663932572275E-4</v>
      </c>
      <c r="AD145" s="99">
        <v>-8.8860453543171403E-4</v>
      </c>
      <c r="AE145" s="99">
        <v>3.9889812058470753</v>
      </c>
      <c r="AF145" s="128">
        <v>3.9889253486464327</v>
      </c>
      <c r="AG145" s="164">
        <v>4.4875587548893758</v>
      </c>
      <c r="AH145" s="128">
        <v>4.4882936305081333</v>
      </c>
      <c r="AI145" s="128">
        <v>3.9891615234080913</v>
      </c>
      <c r="AJ145" s="128">
        <v>4.9876954255935209</v>
      </c>
    </row>
    <row r="146" spans="1:36" x14ac:dyDescent="0.2">
      <c r="A146" s="38" t="s">
        <v>1671</v>
      </c>
      <c r="B146" s="11" t="s">
        <v>212</v>
      </c>
      <c r="C146" s="11"/>
      <c r="D146" s="3" t="s">
        <v>213</v>
      </c>
      <c r="E146" s="38" t="s">
        <v>1089</v>
      </c>
      <c r="F146" s="3" t="s">
        <v>1077</v>
      </c>
      <c r="G146" s="3"/>
      <c r="H146" s="99" t="s">
        <v>886</v>
      </c>
      <c r="I146" s="99">
        <v>-0.96851257990229556</v>
      </c>
      <c r="J146" s="99">
        <v>1.4669767239693101</v>
      </c>
      <c r="K146" s="99">
        <v>4.0952707333790244</v>
      </c>
      <c r="L146" s="99">
        <v>12.851851851851876</v>
      </c>
      <c r="M146" s="99">
        <v>15.572694453560871</v>
      </c>
      <c r="N146" s="99">
        <v>4.4867244072128329</v>
      </c>
      <c r="O146" s="99">
        <v>4.5114825383883783</v>
      </c>
      <c r="P146" s="99">
        <v>4.1477051098686673</v>
      </c>
      <c r="Q146" s="99">
        <v>14.794007490636702</v>
      </c>
      <c r="R146" s="99">
        <v>9.1680261011419333</v>
      </c>
      <c r="S146" s="99">
        <v>-2.1318987846184427</v>
      </c>
      <c r="T146" s="99">
        <v>4.6009771986970804</v>
      </c>
      <c r="U146" s="99">
        <v>4.6029583495523525</v>
      </c>
      <c r="V146" s="99">
        <v>2.9025955902874756</v>
      </c>
      <c r="W146" s="99">
        <v>2.9020884187686704</v>
      </c>
      <c r="X146" s="99" t="s">
        <v>886</v>
      </c>
      <c r="Y146" s="99" t="s">
        <v>886</v>
      </c>
      <c r="Z146" s="99" t="s">
        <v>886</v>
      </c>
      <c r="AA146" s="99" t="s">
        <v>886</v>
      </c>
      <c r="AB146" s="99" t="s">
        <v>886</v>
      </c>
      <c r="AC146" s="128" t="s">
        <v>886</v>
      </c>
      <c r="AD146" s="99" t="s">
        <v>886</v>
      </c>
      <c r="AE146" s="99" t="s">
        <v>886</v>
      </c>
      <c r="AF146" s="128" t="s">
        <v>886</v>
      </c>
      <c r="AG146" s="164" t="s">
        <v>886</v>
      </c>
      <c r="AH146" s="128" t="s">
        <v>886</v>
      </c>
      <c r="AI146" s="128" t="s">
        <v>886</v>
      </c>
      <c r="AJ146" s="128" t="s">
        <v>886</v>
      </c>
    </row>
    <row r="147" spans="1:36" x14ac:dyDescent="0.2">
      <c r="A147" s="38" t="s">
        <v>1732</v>
      </c>
      <c r="B147" s="11" t="s">
        <v>1154</v>
      </c>
      <c r="C147" s="11"/>
      <c r="D147" s="3" t="s">
        <v>1155</v>
      </c>
      <c r="E147" s="38" t="s">
        <v>1088</v>
      </c>
      <c r="F147" s="3" t="s">
        <v>1082</v>
      </c>
      <c r="G147" s="3"/>
      <c r="H147" s="99" t="s">
        <v>886</v>
      </c>
      <c r="I147" s="99" t="s">
        <v>886</v>
      </c>
      <c r="J147" s="99" t="s">
        <v>886</v>
      </c>
      <c r="K147" s="99" t="s">
        <v>886</v>
      </c>
      <c r="L147" s="99" t="s">
        <v>886</v>
      </c>
      <c r="M147" s="99" t="s">
        <v>886</v>
      </c>
      <c r="N147" s="99" t="s">
        <v>886</v>
      </c>
      <c r="O147" s="99" t="s">
        <v>886</v>
      </c>
      <c r="P147" s="99" t="s">
        <v>886</v>
      </c>
      <c r="Q147" s="99" t="s">
        <v>886</v>
      </c>
      <c r="R147" s="99" t="s">
        <v>886</v>
      </c>
      <c r="S147" s="99" t="s">
        <v>886</v>
      </c>
      <c r="T147" s="99" t="s">
        <v>886</v>
      </c>
      <c r="U147" s="99" t="s">
        <v>886</v>
      </c>
      <c r="V147" s="99" t="s">
        <v>886</v>
      </c>
      <c r="W147" s="99" t="s">
        <v>886</v>
      </c>
      <c r="X147" s="99" t="s">
        <v>886</v>
      </c>
      <c r="Y147" s="99">
        <v>1.9757157847399185</v>
      </c>
      <c r="Z147" s="99">
        <v>3.5279590756758239E-2</v>
      </c>
      <c r="AA147" s="99">
        <v>5.2165990712978783E-2</v>
      </c>
      <c r="AB147" s="99">
        <v>-7.56379658527635E-2</v>
      </c>
      <c r="AC147" s="128">
        <v>2.1055029690163929</v>
      </c>
      <c r="AD147" s="99">
        <v>2.069283200299421</v>
      </c>
      <c r="AE147" s="99">
        <v>3.9164527684540262</v>
      </c>
      <c r="AF147" s="128">
        <v>3.8523132880040167</v>
      </c>
      <c r="AG147" s="164">
        <v>4.9169187744620757</v>
      </c>
      <c r="AH147" s="128">
        <v>4.9237706143191673</v>
      </c>
      <c r="AI147" s="128">
        <v>3.8931823308047564</v>
      </c>
      <c r="AJ147" s="128">
        <v>2.8697445624539384</v>
      </c>
    </row>
    <row r="148" spans="1:36" x14ac:dyDescent="0.2">
      <c r="A148" s="38" t="s">
        <v>886</v>
      </c>
      <c r="B148" s="11" t="s">
        <v>214</v>
      </c>
      <c r="C148" s="11"/>
      <c r="D148" s="3" t="s">
        <v>215</v>
      </c>
      <c r="E148" s="38" t="s">
        <v>1089</v>
      </c>
      <c r="F148" s="3" t="s">
        <v>1076</v>
      </c>
      <c r="G148" s="3"/>
      <c r="H148" s="99" t="s">
        <v>886</v>
      </c>
      <c r="I148" s="99">
        <v>-38.82672801422148</v>
      </c>
      <c r="J148" s="99">
        <v>30.769230769230774</v>
      </c>
      <c r="K148" s="99">
        <v>45.490196078431353</v>
      </c>
      <c r="L148" s="99">
        <v>12.920035938903879</v>
      </c>
      <c r="M148" s="99">
        <v>2.86441756842774</v>
      </c>
      <c r="N148" s="99">
        <v>4.5018564356435604</v>
      </c>
      <c r="O148" s="99">
        <v>4.5003700962250406</v>
      </c>
      <c r="P148" s="99">
        <v>6.1269301600793256</v>
      </c>
      <c r="Q148" s="99">
        <v>12.48748581725954</v>
      </c>
      <c r="R148" s="99">
        <v>3.2514536608520501</v>
      </c>
      <c r="S148" s="99">
        <v>6.6199287438225269</v>
      </c>
      <c r="T148" s="99">
        <v>3.179907297617774</v>
      </c>
      <c r="U148" s="99">
        <v>2.4759715837860483</v>
      </c>
      <c r="V148" s="99">
        <v>0.89203792435519347</v>
      </c>
      <c r="W148" s="99">
        <v>2.5615116455312403</v>
      </c>
      <c r="X148" s="99" t="s">
        <v>886</v>
      </c>
      <c r="Y148" s="99" t="s">
        <v>886</v>
      </c>
      <c r="Z148" s="99" t="s">
        <v>886</v>
      </c>
      <c r="AA148" s="99" t="s">
        <v>886</v>
      </c>
      <c r="AB148" s="99" t="s">
        <v>886</v>
      </c>
      <c r="AC148" s="128" t="s">
        <v>886</v>
      </c>
      <c r="AD148" s="99" t="s">
        <v>886</v>
      </c>
      <c r="AE148" s="99" t="s">
        <v>886</v>
      </c>
      <c r="AF148" s="128" t="s">
        <v>886</v>
      </c>
      <c r="AG148" s="164" t="s">
        <v>886</v>
      </c>
      <c r="AH148" s="128" t="s">
        <v>886</v>
      </c>
      <c r="AI148" s="128" t="s">
        <v>886</v>
      </c>
      <c r="AJ148" s="128" t="s">
        <v>886</v>
      </c>
    </row>
    <row r="149" spans="1:36" x14ac:dyDescent="0.2">
      <c r="A149" s="38" t="s">
        <v>1375</v>
      </c>
      <c r="B149" s="14" t="s">
        <v>962</v>
      </c>
      <c r="C149" s="14"/>
      <c r="D149" s="15" t="s">
        <v>963</v>
      </c>
      <c r="E149" s="38" t="s">
        <v>1088</v>
      </c>
      <c r="F149" s="3" t="s">
        <v>1079</v>
      </c>
      <c r="G149" s="3"/>
      <c r="H149" s="99" t="s">
        <v>886</v>
      </c>
      <c r="I149" s="99" t="s">
        <v>886</v>
      </c>
      <c r="J149" s="99" t="s">
        <v>886</v>
      </c>
      <c r="K149" s="99" t="s">
        <v>886</v>
      </c>
      <c r="L149" s="99" t="s">
        <v>886</v>
      </c>
      <c r="M149" s="99" t="s">
        <v>886</v>
      </c>
      <c r="N149" s="99" t="s">
        <v>886</v>
      </c>
      <c r="O149" s="99" t="s">
        <v>886</v>
      </c>
      <c r="P149" s="99" t="s">
        <v>886</v>
      </c>
      <c r="Q149" s="99" t="s">
        <v>886</v>
      </c>
      <c r="R149" s="99" t="s">
        <v>886</v>
      </c>
      <c r="S149" s="99" t="s">
        <v>886</v>
      </c>
      <c r="T149" s="99">
        <v>-1.0909090909090935</v>
      </c>
      <c r="U149" s="99">
        <v>4.9019607843137294</v>
      </c>
      <c r="V149" s="99">
        <v>4.2056074766354925</v>
      </c>
      <c r="W149" s="99">
        <v>2.9147982062780216</v>
      </c>
      <c r="X149" s="99">
        <v>3.3769063180827885</v>
      </c>
      <c r="Y149" s="99">
        <v>2.8451001053740868</v>
      </c>
      <c r="Z149" s="99">
        <v>0</v>
      </c>
      <c r="AA149" s="99">
        <v>2.9713114754098342</v>
      </c>
      <c r="AB149" s="99">
        <v>0</v>
      </c>
      <c r="AC149" s="128">
        <v>1.8905472636815857</v>
      </c>
      <c r="AD149" s="99">
        <v>1.953125</v>
      </c>
      <c r="AE149" s="99">
        <v>1.9157088122605526</v>
      </c>
      <c r="AF149" s="128">
        <v>1.9736842105263053</v>
      </c>
      <c r="AG149" s="164">
        <v>2.9493087557603603</v>
      </c>
      <c r="AH149" s="128">
        <v>2.9543419874664245</v>
      </c>
      <c r="AI149" s="128">
        <v>1.9130434782608674</v>
      </c>
      <c r="AJ149" s="128">
        <v>1.9624573378839525</v>
      </c>
    </row>
    <row r="150" spans="1:36" x14ac:dyDescent="0.2">
      <c r="A150" s="38" t="s">
        <v>1376</v>
      </c>
      <c r="B150" s="11" t="s">
        <v>1185</v>
      </c>
      <c r="C150" s="11"/>
      <c r="D150" s="3" t="s">
        <v>217</v>
      </c>
      <c r="E150" s="38" t="s">
        <v>1088</v>
      </c>
      <c r="F150" s="3" t="s">
        <v>1174</v>
      </c>
      <c r="G150" s="3"/>
      <c r="H150" s="99" t="s">
        <v>886</v>
      </c>
      <c r="I150" s="99" t="s">
        <v>886</v>
      </c>
      <c r="J150" s="99" t="s">
        <v>886</v>
      </c>
      <c r="K150" s="99">
        <v>1</v>
      </c>
      <c r="L150" s="99">
        <v>14.85148514851484</v>
      </c>
      <c r="M150" s="99">
        <v>-6.8965517241379359</v>
      </c>
      <c r="N150" s="99">
        <v>3.7037037037036953</v>
      </c>
      <c r="O150" s="99">
        <v>4.4642857142857224</v>
      </c>
      <c r="P150" s="99">
        <v>7.1794871794871824</v>
      </c>
      <c r="Q150" s="99">
        <v>14.194577352472095</v>
      </c>
      <c r="R150" s="99">
        <v>23.463687150837998</v>
      </c>
      <c r="S150" s="99">
        <v>15.045248868778273</v>
      </c>
      <c r="T150" s="99">
        <v>4.916420845624387</v>
      </c>
      <c r="U150" s="99">
        <v>4.9671977507029084</v>
      </c>
      <c r="V150" s="99">
        <v>34.642857142857167</v>
      </c>
      <c r="W150" s="99">
        <v>4.9734748010610019</v>
      </c>
      <c r="X150" s="99">
        <v>3.5375868603916558</v>
      </c>
      <c r="Y150" s="99">
        <v>3.9997288319435995</v>
      </c>
      <c r="Z150" s="99">
        <v>0</v>
      </c>
      <c r="AA150" s="99">
        <v>0</v>
      </c>
      <c r="AB150" s="99">
        <v>1.9946548464897944</v>
      </c>
      <c r="AC150" s="128">
        <v>1.981210455678406</v>
      </c>
      <c r="AD150" s="99">
        <v>1.9803221156859063</v>
      </c>
      <c r="AE150" s="99">
        <v>1.9787377865175371</v>
      </c>
      <c r="AF150" s="128">
        <v>1.9825248568846154</v>
      </c>
      <c r="AG150" s="164">
        <v>7.090522335145355</v>
      </c>
      <c r="AH150" s="128">
        <v>13.242109909512244</v>
      </c>
      <c r="AI150" s="128">
        <v>4.8723445722081538</v>
      </c>
      <c r="AJ150" s="128">
        <v>6.9689648764170222</v>
      </c>
    </row>
    <row r="151" spans="1:36" x14ac:dyDescent="0.2">
      <c r="A151" s="38" t="s">
        <v>1377</v>
      </c>
      <c r="B151" s="11" t="s">
        <v>218</v>
      </c>
      <c r="C151" s="11"/>
      <c r="D151" s="3" t="s">
        <v>219</v>
      </c>
      <c r="E151" s="38" t="s">
        <v>1088</v>
      </c>
      <c r="F151" s="3" t="s">
        <v>1080</v>
      </c>
      <c r="G151" s="3"/>
      <c r="H151" s="99" t="s">
        <v>886</v>
      </c>
      <c r="I151" s="99">
        <v>-25.19982080965741</v>
      </c>
      <c r="J151" s="99">
        <v>41.843971631205676</v>
      </c>
      <c r="K151" s="99">
        <v>2.5888888888888886</v>
      </c>
      <c r="L151" s="99">
        <v>9.0089894942055651</v>
      </c>
      <c r="M151" s="99">
        <v>8.6320642238295875</v>
      </c>
      <c r="N151" s="99">
        <v>9.4589156362039972</v>
      </c>
      <c r="O151" s="99">
        <v>5.8122629054630011</v>
      </c>
      <c r="P151" s="99">
        <v>6.2226574221773205</v>
      </c>
      <c r="Q151" s="99">
        <v>5.7317453945314014</v>
      </c>
      <c r="R151" s="99">
        <v>25.098436269546639</v>
      </c>
      <c r="S151" s="99">
        <v>6.824415467625883</v>
      </c>
      <c r="T151" s="99">
        <v>4.8079047889635973</v>
      </c>
      <c r="U151" s="99">
        <v>2.4909638554216968</v>
      </c>
      <c r="V151" s="99">
        <v>1.901431216386996</v>
      </c>
      <c r="W151" s="99">
        <v>1.894791486416338</v>
      </c>
      <c r="X151" s="99">
        <v>0</v>
      </c>
      <c r="Y151" s="99">
        <v>0</v>
      </c>
      <c r="Z151" s="99">
        <v>0</v>
      </c>
      <c r="AA151" s="99">
        <v>0</v>
      </c>
      <c r="AB151" s="99">
        <v>0</v>
      </c>
      <c r="AC151" s="128">
        <v>0</v>
      </c>
      <c r="AD151" s="99">
        <v>0</v>
      </c>
      <c r="AE151" s="99">
        <v>0</v>
      </c>
      <c r="AF151" s="128">
        <v>2.0001320841942505</v>
      </c>
      <c r="AG151" s="164">
        <v>5.9900289511899629</v>
      </c>
      <c r="AH151" s="128">
        <v>3.9899117716360122</v>
      </c>
      <c r="AI151" s="128">
        <v>3.9895603427295923</v>
      </c>
      <c r="AJ151" s="128">
        <v>4.9905176935802702</v>
      </c>
    </row>
    <row r="152" spans="1:36" x14ac:dyDescent="0.2">
      <c r="A152" s="38" t="s">
        <v>1672</v>
      </c>
      <c r="B152" s="11" t="s">
        <v>220</v>
      </c>
      <c r="C152" s="11"/>
      <c r="D152" s="3" t="s">
        <v>221</v>
      </c>
      <c r="E152" s="38" t="s">
        <v>1089</v>
      </c>
      <c r="F152" s="3" t="s">
        <v>1076</v>
      </c>
      <c r="G152" s="3"/>
      <c r="H152" s="99" t="s">
        <v>886</v>
      </c>
      <c r="I152" s="99">
        <v>-1.997037037037046</v>
      </c>
      <c r="J152" s="99">
        <v>11.561252872173185</v>
      </c>
      <c r="K152" s="99">
        <v>17.062330623306224</v>
      </c>
      <c r="L152" s="99">
        <v>-1.5510695434762454</v>
      </c>
      <c r="M152" s="99">
        <v>9.1003151013497643</v>
      </c>
      <c r="N152" s="99">
        <v>2.5519441331149295</v>
      </c>
      <c r="O152" s="99">
        <v>5.8974358974358978</v>
      </c>
      <c r="P152" s="99">
        <v>4.6957488191164032</v>
      </c>
      <c r="Q152" s="99">
        <v>5.8803457688807867</v>
      </c>
      <c r="R152" s="99">
        <v>3.4769219751495086</v>
      </c>
      <c r="S152" s="99">
        <v>3.6057858675340668</v>
      </c>
      <c r="T152" s="99">
        <v>3.2765531062124182</v>
      </c>
      <c r="U152" s="99">
        <v>2.7748132337246574</v>
      </c>
      <c r="V152" s="99">
        <v>2.9453412630982712</v>
      </c>
      <c r="W152" s="99">
        <v>3.0842121351062417</v>
      </c>
      <c r="X152" s="99" t="s">
        <v>886</v>
      </c>
      <c r="Y152" s="99" t="s">
        <v>886</v>
      </c>
      <c r="Z152" s="99" t="s">
        <v>886</v>
      </c>
      <c r="AA152" s="99" t="s">
        <v>886</v>
      </c>
      <c r="AB152" s="99" t="s">
        <v>886</v>
      </c>
      <c r="AC152" s="128" t="s">
        <v>886</v>
      </c>
      <c r="AD152" s="99" t="s">
        <v>886</v>
      </c>
      <c r="AE152" s="99" t="s">
        <v>886</v>
      </c>
      <c r="AF152" s="128" t="s">
        <v>886</v>
      </c>
      <c r="AG152" s="164" t="s">
        <v>886</v>
      </c>
      <c r="AH152" s="128" t="s">
        <v>886</v>
      </c>
      <c r="AI152" s="128" t="s">
        <v>886</v>
      </c>
      <c r="AJ152" s="128" t="s">
        <v>886</v>
      </c>
    </row>
    <row r="153" spans="1:36" x14ac:dyDescent="0.2">
      <c r="A153" s="38" t="s">
        <v>1378</v>
      </c>
      <c r="B153" s="11" t="s">
        <v>222</v>
      </c>
      <c r="C153" s="11"/>
      <c r="D153" s="3" t="s">
        <v>223</v>
      </c>
      <c r="E153" s="38" t="s">
        <v>1088</v>
      </c>
      <c r="F153" s="3" t="s">
        <v>1076</v>
      </c>
      <c r="G153" s="3"/>
      <c r="H153" s="99" t="s">
        <v>886</v>
      </c>
      <c r="I153" s="99">
        <v>5.2385406922357447</v>
      </c>
      <c r="J153" s="99">
        <v>115.02222222222224</v>
      </c>
      <c r="K153" s="99">
        <v>-0.93013642000828156</v>
      </c>
      <c r="L153" s="99">
        <v>-0.58418527018568511</v>
      </c>
      <c r="M153" s="99">
        <v>65.036726128016795</v>
      </c>
      <c r="N153" s="99">
        <v>2.8738555442523079</v>
      </c>
      <c r="O153" s="99">
        <v>7.5401730531520172</v>
      </c>
      <c r="P153" s="99">
        <v>5.7356321839080522</v>
      </c>
      <c r="Q153" s="99">
        <v>44.091749103163409</v>
      </c>
      <c r="R153" s="99">
        <v>7.2802715956242707</v>
      </c>
      <c r="S153" s="99">
        <v>4.7819971870604974</v>
      </c>
      <c r="T153" s="99">
        <v>3.2818791946308608</v>
      </c>
      <c r="U153" s="99">
        <v>3.9833647410488169</v>
      </c>
      <c r="V153" s="99">
        <v>3.499562554680665</v>
      </c>
      <c r="W153" s="99">
        <v>3.6106750392464591</v>
      </c>
      <c r="X153" s="99">
        <v>4.9067599067599019</v>
      </c>
      <c r="Y153" s="99">
        <v>3.0941006554827197</v>
      </c>
      <c r="Z153" s="99">
        <v>1.4494315426477584</v>
      </c>
      <c r="AA153" s="99">
        <v>1.588060335670292</v>
      </c>
      <c r="AB153" s="99">
        <v>4.208710200240489</v>
      </c>
      <c r="AC153" s="128">
        <v>0.35621111780053116</v>
      </c>
      <c r="AD153" s="99">
        <v>0.3899415087736946</v>
      </c>
      <c r="AE153" s="99">
        <v>3.6402569593147804</v>
      </c>
      <c r="AF153" s="128">
        <v>0.46127234287911545</v>
      </c>
      <c r="AG153" s="164">
        <v>2.5301320068873201</v>
      </c>
      <c r="AH153" s="128">
        <v>1.7026636189765298</v>
      </c>
      <c r="AI153" s="128">
        <v>2.7245206861755689</v>
      </c>
      <c r="AJ153" s="128">
        <v>1.0805500982318215</v>
      </c>
    </row>
    <row r="154" spans="1:36" x14ac:dyDescent="0.2">
      <c r="A154" s="38" t="s">
        <v>1379</v>
      </c>
      <c r="B154" s="11" t="s">
        <v>224</v>
      </c>
      <c r="C154" s="11"/>
      <c r="D154" s="3" t="s">
        <v>225</v>
      </c>
      <c r="E154" s="38" t="s">
        <v>1088</v>
      </c>
      <c r="F154" s="3" t="s">
        <v>1076</v>
      </c>
      <c r="G154" s="3"/>
      <c r="H154" s="99" t="s">
        <v>886</v>
      </c>
      <c r="I154" s="99">
        <v>46.325601560806405</v>
      </c>
      <c r="J154" s="99">
        <v>-1.6592592592592723</v>
      </c>
      <c r="K154" s="99">
        <v>12.609219644471239</v>
      </c>
      <c r="L154" s="99">
        <v>8.173913043478251</v>
      </c>
      <c r="M154" s="99">
        <v>13.381152609448435</v>
      </c>
      <c r="N154" s="99">
        <v>-0.40357766143105778</v>
      </c>
      <c r="O154" s="99">
        <v>3.8111926404556016</v>
      </c>
      <c r="P154" s="99">
        <v>4.8106340331258508</v>
      </c>
      <c r="Q154" s="99">
        <v>7.136386512330148</v>
      </c>
      <c r="R154" s="99">
        <v>6.2382562946260833</v>
      </c>
      <c r="S154" s="99">
        <v>5.836575875486389</v>
      </c>
      <c r="T154" s="99">
        <v>6.5675133689839527</v>
      </c>
      <c r="U154" s="99">
        <v>3.3401285871099304</v>
      </c>
      <c r="V154" s="99">
        <v>4.5523520485584186</v>
      </c>
      <c r="W154" s="99">
        <v>5.23947750362845</v>
      </c>
      <c r="X154" s="99">
        <v>1.08260929526962</v>
      </c>
      <c r="Y154" s="99">
        <v>4.9730540964595207</v>
      </c>
      <c r="Z154" s="99">
        <v>1.228229789446317</v>
      </c>
      <c r="AA154" s="99">
        <v>0.89876099377286778</v>
      </c>
      <c r="AB154" s="99">
        <v>1.0943564293440176</v>
      </c>
      <c r="AC154" s="128">
        <v>1.1265655484926862</v>
      </c>
      <c r="AD154" s="99">
        <v>1.9790888722927669</v>
      </c>
      <c r="AE154" s="99">
        <v>7.0120834859025871</v>
      </c>
      <c r="AF154" s="128">
        <v>7.8414599372683247</v>
      </c>
      <c r="AG154" s="164">
        <v>6.7107350608143879</v>
      </c>
      <c r="AH154" s="128">
        <v>4.0487635660835686</v>
      </c>
      <c r="AI154" s="128">
        <v>3.6340255286721357</v>
      </c>
      <c r="AJ154" s="128">
        <v>3.0699940254607321</v>
      </c>
    </row>
    <row r="155" spans="1:36" x14ac:dyDescent="0.2">
      <c r="A155" s="38" t="s">
        <v>1673</v>
      </c>
      <c r="B155" s="11" t="s">
        <v>226</v>
      </c>
      <c r="C155" s="11"/>
      <c r="D155" s="3" t="s">
        <v>227</v>
      </c>
      <c r="E155" s="38" t="s">
        <v>1089</v>
      </c>
      <c r="F155" s="3" t="s">
        <v>1076</v>
      </c>
      <c r="G155" s="3"/>
      <c r="H155" s="99" t="s">
        <v>886</v>
      </c>
      <c r="I155" s="99">
        <v>1.3573573573573583</v>
      </c>
      <c r="J155" s="99">
        <v>1.3273287508888387</v>
      </c>
      <c r="K155" s="99">
        <v>6.6549707602339083</v>
      </c>
      <c r="L155" s="99">
        <v>5.8888035968856371</v>
      </c>
      <c r="M155" s="99">
        <v>13.193869096934534</v>
      </c>
      <c r="N155" s="99">
        <v>5.3888380603842592</v>
      </c>
      <c r="O155" s="99">
        <v>0.33857105651532038</v>
      </c>
      <c r="P155" s="99">
        <v>9.3009171136874755</v>
      </c>
      <c r="Q155" s="99">
        <v>18.206285126256631</v>
      </c>
      <c r="R155" s="99">
        <v>4.1317886559967718</v>
      </c>
      <c r="S155" s="99">
        <v>10.977491961414771</v>
      </c>
      <c r="T155" s="99">
        <v>4.9429217129280971</v>
      </c>
      <c r="U155" s="99">
        <v>4.8702374378796236</v>
      </c>
      <c r="V155" s="99">
        <v>5.5655012636899812</v>
      </c>
      <c r="W155" s="99">
        <v>5.9703725871614495</v>
      </c>
      <c r="X155" s="99">
        <v>4.8103172361856394</v>
      </c>
      <c r="Y155" s="99">
        <v>2.7797736662475359</v>
      </c>
      <c r="Z155" s="99">
        <v>0.41508279809498561</v>
      </c>
      <c r="AA155" s="99">
        <v>0.16969802454094918</v>
      </c>
      <c r="AB155" s="99">
        <v>2.2370878762868642</v>
      </c>
      <c r="AC155" s="128">
        <v>3.0676410605030568</v>
      </c>
      <c r="AD155" s="99">
        <v>3.0752741363673675</v>
      </c>
      <c r="AE155" s="99">
        <v>3.4034554471284784</v>
      </c>
      <c r="AF155" s="128">
        <v>3.9450783214078466</v>
      </c>
      <c r="AG155" s="164">
        <v>3.0586046511628107</v>
      </c>
      <c r="AH155" s="128" t="s">
        <v>886</v>
      </c>
      <c r="AI155" s="128" t="s">
        <v>886</v>
      </c>
      <c r="AJ155" s="128" t="s">
        <v>886</v>
      </c>
    </row>
    <row r="156" spans="1:36" x14ac:dyDescent="0.2">
      <c r="A156" s="38" t="s">
        <v>1380</v>
      </c>
      <c r="B156" s="11" t="s">
        <v>228</v>
      </c>
      <c r="C156" s="11"/>
      <c r="D156" s="3" t="s">
        <v>229</v>
      </c>
      <c r="E156" s="38" t="s">
        <v>1088</v>
      </c>
      <c r="F156" s="3" t="s">
        <v>1076</v>
      </c>
      <c r="G156" s="3"/>
      <c r="H156" s="99" t="s">
        <v>886</v>
      </c>
      <c r="I156" s="99">
        <v>-8.2470448089434569</v>
      </c>
      <c r="J156" s="99">
        <v>0</v>
      </c>
      <c r="K156" s="99">
        <v>2.5766503545390833</v>
      </c>
      <c r="L156" s="99">
        <v>10.524778502580091</v>
      </c>
      <c r="M156" s="99">
        <v>12.63213530655392</v>
      </c>
      <c r="N156" s="99">
        <v>6.7495698420147079</v>
      </c>
      <c r="O156" s="99">
        <v>2.3884533665469831</v>
      </c>
      <c r="P156" s="99">
        <v>2.6976744186046631</v>
      </c>
      <c r="Q156" s="99">
        <v>3.1145484949832678</v>
      </c>
      <c r="R156" s="99">
        <v>4.5881478478275568</v>
      </c>
      <c r="S156" s="99">
        <v>4.1542834991601012</v>
      </c>
      <c r="T156" s="99">
        <v>4.5158488927485791</v>
      </c>
      <c r="U156" s="99">
        <v>3.1040417828951234</v>
      </c>
      <c r="V156" s="99">
        <v>1.5945199171079878</v>
      </c>
      <c r="W156" s="99">
        <v>1.8131338886055772</v>
      </c>
      <c r="X156" s="99">
        <v>0.97946463353552815</v>
      </c>
      <c r="Y156" s="99">
        <v>2.5682006062276201</v>
      </c>
      <c r="Z156" s="99">
        <v>0.55880930632422121</v>
      </c>
      <c r="AA156" s="99">
        <v>3.6013892599519011</v>
      </c>
      <c r="AB156" s="99">
        <v>3.0532776316468215</v>
      </c>
      <c r="AC156" s="128">
        <v>1.1360792753115412</v>
      </c>
      <c r="AD156" s="99">
        <v>-8.9073634204284158E-2</v>
      </c>
      <c r="AE156" s="99">
        <v>-0.83209509658247471</v>
      </c>
      <c r="AF156" s="128">
        <v>0.69923084606933195</v>
      </c>
      <c r="AG156" s="164">
        <v>1.85993453030453</v>
      </c>
      <c r="AH156" s="128">
        <v>1.1880995276817519</v>
      </c>
      <c r="AI156" s="128">
        <v>4.6917857658437923</v>
      </c>
      <c r="AJ156" s="128">
        <v>2.3671630814487985</v>
      </c>
    </row>
    <row r="157" spans="1:36" x14ac:dyDescent="0.2">
      <c r="A157" s="38" t="s">
        <v>1381</v>
      </c>
      <c r="B157" s="11" t="s">
        <v>230</v>
      </c>
      <c r="C157" s="11"/>
      <c r="D157" s="3" t="s">
        <v>231</v>
      </c>
      <c r="E157" s="38" t="s">
        <v>1088</v>
      </c>
      <c r="F157" s="3" t="s">
        <v>1076</v>
      </c>
      <c r="G157" s="3"/>
      <c r="H157" s="99" t="s">
        <v>886</v>
      </c>
      <c r="I157" s="99">
        <v>-32.909540954095405</v>
      </c>
      <c r="J157" s="99">
        <v>7.5465369780311846</v>
      </c>
      <c r="K157" s="99">
        <v>22.797442694526751</v>
      </c>
      <c r="L157" s="99">
        <v>4.4825396825396808</v>
      </c>
      <c r="M157" s="99">
        <v>16.407389402041801</v>
      </c>
      <c r="N157" s="99">
        <v>4.4790144080183723</v>
      </c>
      <c r="O157" s="99">
        <v>11.19216548416108</v>
      </c>
      <c r="P157" s="99">
        <v>11.395704143075406</v>
      </c>
      <c r="Q157" s="99">
        <v>12.077450584913251</v>
      </c>
      <c r="R157" s="99">
        <v>12.179671753527231</v>
      </c>
      <c r="S157" s="99">
        <v>6.9366016427104853</v>
      </c>
      <c r="T157" s="99">
        <v>6.8046804680468114</v>
      </c>
      <c r="U157" s="99">
        <v>6.6239676386313846</v>
      </c>
      <c r="V157" s="99">
        <v>5.9279165349351786</v>
      </c>
      <c r="W157" s="99">
        <v>3.8750435258419174</v>
      </c>
      <c r="X157" s="99">
        <v>3.0696293458480852</v>
      </c>
      <c r="Y157" s="99">
        <v>2.1883566417321134</v>
      </c>
      <c r="Z157" s="99">
        <v>-6.8200418295901954E-2</v>
      </c>
      <c r="AA157" s="99">
        <v>-0.12284453341825952</v>
      </c>
      <c r="AB157" s="99">
        <v>-2.7332361516045012E-2</v>
      </c>
      <c r="AC157" s="128">
        <v>0.46933381937483976</v>
      </c>
      <c r="AD157" s="99">
        <v>-0.6168080185042446</v>
      </c>
      <c r="AE157" s="99">
        <v>0.42440560397938309</v>
      </c>
      <c r="AF157" s="128">
        <v>1.8494955921112499</v>
      </c>
      <c r="AG157" s="164">
        <v>3.0027216347655372</v>
      </c>
      <c r="AH157" s="128">
        <v>3.0754569869184678</v>
      </c>
      <c r="AI157" s="128">
        <v>5.954782316355689</v>
      </c>
      <c r="AJ157" s="128">
        <v>2.4630151112521239</v>
      </c>
    </row>
    <row r="158" spans="1:36" x14ac:dyDescent="0.2">
      <c r="A158" s="38" t="s">
        <v>1382</v>
      </c>
      <c r="B158" s="11" t="s">
        <v>232</v>
      </c>
      <c r="C158" s="11"/>
      <c r="D158" s="3" t="s">
        <v>233</v>
      </c>
      <c r="E158" s="38" t="s">
        <v>1088</v>
      </c>
      <c r="F158" s="3" t="s">
        <v>1076</v>
      </c>
      <c r="G158" s="3"/>
      <c r="H158" s="99" t="s">
        <v>886</v>
      </c>
      <c r="I158" s="99">
        <v>93.333333333333343</v>
      </c>
      <c r="J158" s="99">
        <v>1.7318007662835271</v>
      </c>
      <c r="K158" s="99">
        <v>13.196746007833696</v>
      </c>
      <c r="L158" s="99">
        <v>14.705882352941174</v>
      </c>
      <c r="M158" s="99">
        <v>5.5342847198050862</v>
      </c>
      <c r="N158" s="99">
        <v>0.97845206684257846</v>
      </c>
      <c r="O158" s="99">
        <v>3.7778987479586164</v>
      </c>
      <c r="P158" s="99">
        <v>4.3013008812421418</v>
      </c>
      <c r="Q158" s="99">
        <v>8.5998792999396443</v>
      </c>
      <c r="R158" s="99">
        <v>3.3620450125034722</v>
      </c>
      <c r="S158" s="99">
        <v>2.7150537634408494</v>
      </c>
      <c r="T158" s="99">
        <v>3.410974439501004</v>
      </c>
      <c r="U158" s="99">
        <v>2.4633035262358476</v>
      </c>
      <c r="V158" s="99">
        <v>4.2565453647291207</v>
      </c>
      <c r="W158" s="99">
        <v>5.488430861565206</v>
      </c>
      <c r="X158" s="99">
        <v>3.2340170684234124</v>
      </c>
      <c r="Y158" s="99">
        <v>3.3937635968092934</v>
      </c>
      <c r="Z158" s="99">
        <v>0.26651704306352997</v>
      </c>
      <c r="AA158" s="99">
        <v>0.78343592613319402</v>
      </c>
      <c r="AB158" s="99">
        <v>4.6571349250416318</v>
      </c>
      <c r="AC158" s="128">
        <v>3.0638636514357831</v>
      </c>
      <c r="AD158" s="99">
        <v>2.5545331703236585</v>
      </c>
      <c r="AE158" s="99">
        <v>7.1840883423265334</v>
      </c>
      <c r="AF158" s="128">
        <v>7.8382017210091748</v>
      </c>
      <c r="AG158" s="164">
        <v>4.5163391597003555</v>
      </c>
      <c r="AH158" s="128">
        <v>4.7834216266749774</v>
      </c>
      <c r="AI158" s="128">
        <v>4.8921933085501967</v>
      </c>
      <c r="AJ158" s="128">
        <v>3.5866175219733503</v>
      </c>
    </row>
    <row r="159" spans="1:36" x14ac:dyDescent="0.2">
      <c r="A159" s="38" t="s">
        <v>1383</v>
      </c>
      <c r="B159" s="11" t="s">
        <v>234</v>
      </c>
      <c r="C159" s="11"/>
      <c r="D159" s="3" t="s">
        <v>235</v>
      </c>
      <c r="E159" s="38" t="s">
        <v>1089</v>
      </c>
      <c r="F159" s="3" t="s">
        <v>1076</v>
      </c>
      <c r="G159" s="3"/>
      <c r="H159" s="99" t="s">
        <v>886</v>
      </c>
      <c r="I159" s="99">
        <v>53.846153846153868</v>
      </c>
      <c r="J159" s="99">
        <v>1.2555555555555458</v>
      </c>
      <c r="K159" s="99">
        <v>3.752880500384066</v>
      </c>
      <c r="L159" s="99">
        <v>6.9910100475938606</v>
      </c>
      <c r="M159" s="99">
        <v>7.3250296559905053</v>
      </c>
      <c r="N159" s="99">
        <v>1.1144883485309123</v>
      </c>
      <c r="O159" s="99">
        <v>8.8722900346146787</v>
      </c>
      <c r="P159" s="99">
        <v>3.3048862115127235</v>
      </c>
      <c r="Q159" s="99">
        <v>4.6327043006398299</v>
      </c>
      <c r="R159" s="99">
        <v>8.0733802925923044</v>
      </c>
      <c r="S159" s="99">
        <v>6.6322876378742279</v>
      </c>
      <c r="T159" s="99">
        <v>4.379365932294462</v>
      </c>
      <c r="U159" s="99">
        <v>3.3011583011582957</v>
      </c>
      <c r="V159" s="99">
        <v>2.8032143524575019</v>
      </c>
      <c r="W159" s="99">
        <v>5.2535902563170254</v>
      </c>
      <c r="X159" s="99">
        <v>4.7495682210708168</v>
      </c>
      <c r="Y159" s="99">
        <v>3.3745534487496656</v>
      </c>
      <c r="Z159" s="99">
        <v>0.77090754426072294</v>
      </c>
      <c r="AA159" s="99">
        <v>3.5454257676479841</v>
      </c>
      <c r="AB159" s="99">
        <v>5.1207581779272573</v>
      </c>
      <c r="AC159" s="128">
        <v>2.0890892346469014</v>
      </c>
      <c r="AD159" s="99">
        <v>0.57449435001424298</v>
      </c>
      <c r="AE159" s="99">
        <v>4.2911768871264577</v>
      </c>
      <c r="AF159" s="128">
        <v>4.3137787434365471</v>
      </c>
      <c r="AG159" s="164">
        <v>7.4115860273378242</v>
      </c>
      <c r="AH159" s="128">
        <v>5.2397689168989681</v>
      </c>
      <c r="AI159" s="128">
        <v>4.9059500959692803</v>
      </c>
      <c r="AJ159" s="128" t="s">
        <v>886</v>
      </c>
    </row>
    <row r="160" spans="1:36" x14ac:dyDescent="0.2">
      <c r="A160" s="38" t="s">
        <v>1384</v>
      </c>
      <c r="B160" s="11" t="s">
        <v>236</v>
      </c>
      <c r="C160" s="126"/>
      <c r="D160" s="3" t="s">
        <v>237</v>
      </c>
      <c r="E160" s="38" t="s">
        <v>1088</v>
      </c>
      <c r="F160" s="3" t="s">
        <v>1082</v>
      </c>
      <c r="G160" s="3"/>
      <c r="H160" s="99" t="s">
        <v>886</v>
      </c>
      <c r="I160" s="99" t="s">
        <v>886</v>
      </c>
      <c r="J160" s="99" t="s">
        <v>886</v>
      </c>
      <c r="K160" s="99" t="s">
        <v>886</v>
      </c>
      <c r="L160" s="99">
        <v>4.8344228144529922</v>
      </c>
      <c r="M160" s="99">
        <v>5.6475263807043774</v>
      </c>
      <c r="N160" s="99">
        <v>4.1055376113943112</v>
      </c>
      <c r="O160" s="99">
        <v>7.598185805422645</v>
      </c>
      <c r="P160" s="99">
        <v>4.9389721379438356</v>
      </c>
      <c r="Q160" s="99">
        <v>5.7085158741544149</v>
      </c>
      <c r="R160" s="99">
        <v>3.9627526306998533</v>
      </c>
      <c r="S160" s="99">
        <v>-0.36550588424307762</v>
      </c>
      <c r="T160" s="99">
        <v>4.9413448359267846</v>
      </c>
      <c r="U160" s="99">
        <v>4.9237949811288075</v>
      </c>
      <c r="V160" s="99">
        <v>3.9385285664597944</v>
      </c>
      <c r="W160" s="99">
        <v>4.966668721435056</v>
      </c>
      <c r="X160" s="99">
        <v>3.8448954252204146</v>
      </c>
      <c r="Y160" s="99">
        <v>1.431572144126676</v>
      </c>
      <c r="Z160" s="99">
        <v>3.8231171148211729E-2</v>
      </c>
      <c r="AA160" s="99">
        <v>8.4394904458591213E-2</v>
      </c>
      <c r="AB160" s="99">
        <v>0.13046314416178006</v>
      </c>
      <c r="AC160" s="128">
        <v>5.4023993008667226E-2</v>
      </c>
      <c r="AD160" s="99">
        <v>7.7816068224034751E-2</v>
      </c>
      <c r="AE160" s="99">
        <v>3.9520454473325195</v>
      </c>
      <c r="AF160" s="128">
        <v>4.9741636581512205</v>
      </c>
      <c r="AG160" s="164">
        <v>5.8087454738464661</v>
      </c>
      <c r="AH160" s="128">
        <v>3.0283872652432819</v>
      </c>
      <c r="AI160" s="128">
        <v>4.0492229707196712</v>
      </c>
      <c r="AJ160" s="128">
        <v>3.423054980416798</v>
      </c>
    </row>
    <row r="161" spans="1:36" x14ac:dyDescent="0.2">
      <c r="A161" s="38" t="s">
        <v>1385</v>
      </c>
      <c r="B161" s="11" t="s">
        <v>238</v>
      </c>
      <c r="C161" s="11"/>
      <c r="D161" s="3" t="s">
        <v>239</v>
      </c>
      <c r="E161" s="38" t="s">
        <v>1088</v>
      </c>
      <c r="F161" s="3" t="s">
        <v>1076</v>
      </c>
      <c r="G161" s="3"/>
      <c r="H161" s="99" t="s">
        <v>886</v>
      </c>
      <c r="I161" s="99">
        <v>9.0846127207664864</v>
      </c>
      <c r="J161" s="99">
        <v>-2.3809523809523796</v>
      </c>
      <c r="K161" s="99">
        <v>20.227642276422756</v>
      </c>
      <c r="L161" s="99">
        <v>6.9605986836173344</v>
      </c>
      <c r="M161" s="99">
        <v>5.2179044086656035</v>
      </c>
      <c r="N161" s="99">
        <v>4.7428296747316239</v>
      </c>
      <c r="O161" s="99">
        <v>6.9297843047269509</v>
      </c>
      <c r="P161" s="99">
        <v>6.809728183118736</v>
      </c>
      <c r="Q161" s="99">
        <v>5.9134744173586995</v>
      </c>
      <c r="R161" s="99">
        <v>6.101802086626634</v>
      </c>
      <c r="S161" s="99">
        <v>6.4123957091775736</v>
      </c>
      <c r="T161" s="99">
        <v>5.0795250896057382</v>
      </c>
      <c r="U161" s="99">
        <v>3.1231679368970902</v>
      </c>
      <c r="V161" s="99">
        <v>2.7494960979895495</v>
      </c>
      <c r="W161" s="99">
        <v>3.2644233187465517</v>
      </c>
      <c r="X161" s="99">
        <v>2.6400389673648164</v>
      </c>
      <c r="Y161" s="99">
        <v>3.0656795747912042</v>
      </c>
      <c r="Z161" s="99">
        <v>-3.071185192006638</v>
      </c>
      <c r="AA161" s="99">
        <v>1.6436273811220445</v>
      </c>
      <c r="AB161" s="99">
        <v>-0.2804131420292606</v>
      </c>
      <c r="AC161" s="128">
        <v>-1.2232272578150738</v>
      </c>
      <c r="AD161" s="99">
        <v>-0.43651546783070039</v>
      </c>
      <c r="AE161" s="99">
        <v>-0.1286694624475837</v>
      </c>
      <c r="AF161" s="128">
        <v>4.7716753352133878E-3</v>
      </c>
      <c r="AG161" s="164">
        <v>0.22902948754650598</v>
      </c>
      <c r="AH161" s="128">
        <v>2.7896791392935327</v>
      </c>
      <c r="AI161" s="128">
        <v>2.5611337532419398</v>
      </c>
      <c r="AJ161" s="128">
        <v>2.1494694061865069</v>
      </c>
    </row>
    <row r="162" spans="1:36" x14ac:dyDescent="0.2">
      <c r="A162" s="38" t="s">
        <v>1386</v>
      </c>
      <c r="B162" s="126" t="s">
        <v>1263</v>
      </c>
      <c r="C162" s="126"/>
      <c r="D162" s="123" t="s">
        <v>1262</v>
      </c>
      <c r="E162" s="38" t="s">
        <v>1088</v>
      </c>
      <c r="F162" s="123" t="s">
        <v>1076</v>
      </c>
      <c r="G162" s="3"/>
      <c r="H162" s="99" t="s">
        <v>886</v>
      </c>
      <c r="I162" s="99" t="s">
        <v>886</v>
      </c>
      <c r="J162" s="99" t="s">
        <v>886</v>
      </c>
      <c r="K162" s="99" t="s">
        <v>886</v>
      </c>
      <c r="L162" s="99" t="s">
        <v>886</v>
      </c>
      <c r="M162" s="99" t="s">
        <v>886</v>
      </c>
      <c r="N162" s="99" t="s">
        <v>886</v>
      </c>
      <c r="O162" s="99" t="s">
        <v>886</v>
      </c>
      <c r="P162" s="99" t="s">
        <v>886</v>
      </c>
      <c r="Q162" s="99" t="s">
        <v>886</v>
      </c>
      <c r="R162" s="99" t="s">
        <v>886</v>
      </c>
      <c r="S162" s="99" t="s">
        <v>886</v>
      </c>
      <c r="T162" s="99" t="s">
        <v>886</v>
      </c>
      <c r="U162" s="99" t="s">
        <v>886</v>
      </c>
      <c r="V162" s="99" t="s">
        <v>886</v>
      </c>
      <c r="W162" s="99" t="s">
        <v>886</v>
      </c>
      <c r="X162" s="99" t="s">
        <v>886</v>
      </c>
      <c r="Y162" s="99" t="s">
        <v>886</v>
      </c>
      <c r="Z162" s="99" t="s">
        <v>886</v>
      </c>
      <c r="AA162" s="99" t="s">
        <v>886</v>
      </c>
      <c r="AB162" s="99" t="s">
        <v>886</v>
      </c>
      <c r="AC162" s="128" t="s">
        <v>886</v>
      </c>
      <c r="AD162" s="99" t="s">
        <v>886</v>
      </c>
      <c r="AE162" s="99" t="s">
        <v>886</v>
      </c>
      <c r="AF162" s="128" t="s">
        <v>886</v>
      </c>
      <c r="AG162" s="164" t="s">
        <v>886</v>
      </c>
      <c r="AH162" s="128" t="s">
        <v>886</v>
      </c>
      <c r="AI162" s="128">
        <v>3.2253968253968202</v>
      </c>
      <c r="AJ162" s="128">
        <v>0.26653544921474792</v>
      </c>
    </row>
    <row r="163" spans="1:36" x14ac:dyDescent="0.2">
      <c r="A163" s="199" t="s">
        <v>1710</v>
      </c>
      <c r="B163" s="11" t="s">
        <v>240</v>
      </c>
      <c r="C163" s="11"/>
      <c r="D163" s="3" t="s">
        <v>241</v>
      </c>
      <c r="E163" s="38" t="s">
        <v>1088</v>
      </c>
      <c r="F163" s="3" t="s">
        <v>1077</v>
      </c>
      <c r="G163" s="3"/>
      <c r="H163" s="99" t="s">
        <v>886</v>
      </c>
      <c r="I163" s="99">
        <v>10.996180776575429</v>
      </c>
      <c r="J163" s="99">
        <v>-8.9851510496671807</v>
      </c>
      <c r="K163" s="99">
        <v>8.9157927899545371</v>
      </c>
      <c r="L163" s="99">
        <v>9.1714876033057777</v>
      </c>
      <c r="M163" s="99">
        <v>8.6602698764170327</v>
      </c>
      <c r="N163" s="99">
        <v>8.3218671078986119</v>
      </c>
      <c r="O163" s="99">
        <v>8.5298988632161326</v>
      </c>
      <c r="P163" s="99">
        <v>9.8373285134374413</v>
      </c>
      <c r="Q163" s="99">
        <v>4.8976233510480682</v>
      </c>
      <c r="R163" s="99">
        <v>19.640216538723635</v>
      </c>
      <c r="S163" s="99">
        <v>-1.1295852455316435</v>
      </c>
      <c r="T163" s="99">
        <v>4.2427602400208855</v>
      </c>
      <c r="U163" s="99">
        <v>4.708274675426253</v>
      </c>
      <c r="V163" s="99">
        <v>4.3412010755900781</v>
      </c>
      <c r="W163" s="99">
        <v>3.9429602267846349</v>
      </c>
      <c r="X163" s="99">
        <v>3.5344352617079835</v>
      </c>
      <c r="Y163" s="99">
        <v>2.7326184711172488</v>
      </c>
      <c r="Z163" s="99">
        <v>0</v>
      </c>
      <c r="AA163" s="99">
        <v>0</v>
      </c>
      <c r="AB163" s="99">
        <v>0</v>
      </c>
      <c r="AC163" s="128">
        <v>1.9502719502719534</v>
      </c>
      <c r="AD163" s="99">
        <v>1.951070802530297</v>
      </c>
      <c r="AE163" s="99">
        <v>3.9844509232264347</v>
      </c>
      <c r="AF163" s="128">
        <v>4.989216391085538</v>
      </c>
      <c r="AG163" s="164">
        <v>5.9915091755683436</v>
      </c>
      <c r="AH163" s="128">
        <v>2.991149299050333</v>
      </c>
      <c r="AI163" s="128">
        <v>3.9894617990214432</v>
      </c>
      <c r="AJ163" s="128">
        <v>3.4865484376885019</v>
      </c>
    </row>
    <row r="164" spans="1:36" x14ac:dyDescent="0.2">
      <c r="A164" s="38" t="s">
        <v>1387</v>
      </c>
      <c r="B164" s="14" t="s">
        <v>964</v>
      </c>
      <c r="C164" s="14"/>
      <c r="D164" s="15" t="s">
        <v>965</v>
      </c>
      <c r="E164" s="38" t="s">
        <v>1088</v>
      </c>
      <c r="F164" s="3" t="s">
        <v>1079</v>
      </c>
      <c r="G164" s="3"/>
      <c r="H164" s="99" t="s">
        <v>886</v>
      </c>
      <c r="I164" s="99" t="s">
        <v>886</v>
      </c>
      <c r="J164" s="99" t="s">
        <v>886</v>
      </c>
      <c r="K164" s="99" t="s">
        <v>886</v>
      </c>
      <c r="L164" s="99" t="s">
        <v>886</v>
      </c>
      <c r="M164" s="99" t="s">
        <v>886</v>
      </c>
      <c r="N164" s="99" t="s">
        <v>886</v>
      </c>
      <c r="O164" s="99" t="s">
        <v>886</v>
      </c>
      <c r="P164" s="99" t="s">
        <v>886</v>
      </c>
      <c r="Q164" s="99" t="s">
        <v>886</v>
      </c>
      <c r="R164" s="99" t="s">
        <v>886</v>
      </c>
      <c r="S164" s="99" t="s">
        <v>886</v>
      </c>
      <c r="T164" s="99">
        <v>4.9373040752351187</v>
      </c>
      <c r="U164" s="99">
        <v>4.9439880507841707</v>
      </c>
      <c r="V164" s="99">
        <v>4.8961001992598767</v>
      </c>
      <c r="W164" s="99">
        <v>4.5590230664857501</v>
      </c>
      <c r="X164" s="99">
        <v>3.919024137036061</v>
      </c>
      <c r="Y164" s="99">
        <v>2.2227772227772107</v>
      </c>
      <c r="Z164" s="99">
        <v>0</v>
      </c>
      <c r="AA164" s="99">
        <v>0</v>
      </c>
      <c r="AB164" s="99">
        <v>0</v>
      </c>
      <c r="AC164" s="128">
        <v>1.9423405814805728</v>
      </c>
      <c r="AD164" s="99">
        <v>1.9412822049131195</v>
      </c>
      <c r="AE164" s="99">
        <v>1.9395791700952181</v>
      </c>
      <c r="AF164" s="128">
        <v>1.9372693726937396</v>
      </c>
      <c r="AG164" s="164">
        <v>2.9411764705882248</v>
      </c>
      <c r="AH164" s="128">
        <v>2.9340659340659325</v>
      </c>
      <c r="AI164" s="128">
        <v>1.9856944592719028</v>
      </c>
      <c r="AJ164" s="128">
        <v>1.988904009211772</v>
      </c>
    </row>
    <row r="165" spans="1:36" x14ac:dyDescent="0.2">
      <c r="A165" s="38" t="s">
        <v>886</v>
      </c>
      <c r="B165" s="5" t="s">
        <v>918</v>
      </c>
      <c r="C165" s="5"/>
      <c r="D165" s="3" t="s">
        <v>865</v>
      </c>
      <c r="E165" s="38" t="s">
        <v>1089</v>
      </c>
      <c r="F165" s="3" t="s">
        <v>1076</v>
      </c>
      <c r="G165" s="3"/>
      <c r="H165" s="99" t="s">
        <v>886</v>
      </c>
      <c r="I165" s="99">
        <v>37.5</v>
      </c>
      <c r="J165" s="99">
        <v>29.555555555555543</v>
      </c>
      <c r="K165" s="99" t="s">
        <v>886</v>
      </c>
      <c r="L165" s="99" t="s">
        <v>886</v>
      </c>
      <c r="M165" s="99" t="s">
        <v>886</v>
      </c>
      <c r="N165" s="99" t="s">
        <v>886</v>
      </c>
      <c r="O165" s="99" t="s">
        <v>886</v>
      </c>
      <c r="P165" s="99" t="s">
        <v>886</v>
      </c>
      <c r="Q165" s="99" t="s">
        <v>886</v>
      </c>
      <c r="R165" s="99" t="s">
        <v>886</v>
      </c>
      <c r="S165" s="99" t="s">
        <v>886</v>
      </c>
      <c r="T165" s="99" t="s">
        <v>886</v>
      </c>
      <c r="U165" s="99" t="s">
        <v>886</v>
      </c>
      <c r="V165" s="99" t="s">
        <v>886</v>
      </c>
      <c r="W165" s="99" t="s">
        <v>886</v>
      </c>
      <c r="X165" s="99" t="s">
        <v>886</v>
      </c>
      <c r="Y165" s="99" t="s">
        <v>886</v>
      </c>
      <c r="Z165" s="99" t="s">
        <v>886</v>
      </c>
      <c r="AA165" s="99" t="s">
        <v>886</v>
      </c>
      <c r="AB165" s="99" t="s">
        <v>886</v>
      </c>
      <c r="AC165" s="128" t="s">
        <v>886</v>
      </c>
      <c r="AD165" s="99" t="s">
        <v>886</v>
      </c>
      <c r="AE165" s="99" t="s">
        <v>886</v>
      </c>
      <c r="AF165" s="128" t="s">
        <v>886</v>
      </c>
      <c r="AG165" s="164" t="s">
        <v>886</v>
      </c>
      <c r="AH165" s="128" t="s">
        <v>886</v>
      </c>
      <c r="AI165" s="128" t="s">
        <v>886</v>
      </c>
      <c r="AJ165" s="128" t="s">
        <v>886</v>
      </c>
    </row>
    <row r="166" spans="1:36" x14ac:dyDescent="0.2">
      <c r="A166" s="38" t="s">
        <v>1388</v>
      </c>
      <c r="B166" s="11" t="s">
        <v>242</v>
      </c>
      <c r="C166" s="11"/>
      <c r="D166" s="3" t="s">
        <v>243</v>
      </c>
      <c r="E166" s="38" t="s">
        <v>1088</v>
      </c>
      <c r="F166" s="3" t="s">
        <v>1076</v>
      </c>
      <c r="G166" s="3"/>
      <c r="H166" s="99" t="s">
        <v>886</v>
      </c>
      <c r="I166" s="99">
        <v>-21.48406636818541</v>
      </c>
      <c r="J166" s="99">
        <v>-1.8867924528301927</v>
      </c>
      <c r="K166" s="99">
        <v>-6.9572649572649539</v>
      </c>
      <c r="L166" s="99">
        <v>-3.4080470328862731</v>
      </c>
      <c r="M166" s="99">
        <v>3.7470280551592907</v>
      </c>
      <c r="N166" s="99">
        <v>4.7025391878265737</v>
      </c>
      <c r="O166" s="99">
        <v>5.9446681842059093</v>
      </c>
      <c r="P166" s="99">
        <v>3.7187009338071277</v>
      </c>
      <c r="Q166" s="99">
        <v>4.4856983507290096</v>
      </c>
      <c r="R166" s="99">
        <v>38.264450205886845</v>
      </c>
      <c r="S166" s="99">
        <v>4.897418927862347</v>
      </c>
      <c r="T166" s="99">
        <v>1.997896950578351</v>
      </c>
      <c r="U166" s="99">
        <v>2.4999999999999858</v>
      </c>
      <c r="V166" s="99">
        <v>2.4993713854664321</v>
      </c>
      <c r="W166" s="99">
        <v>3.8023746442939768</v>
      </c>
      <c r="X166" s="99">
        <v>3.4409415323533636</v>
      </c>
      <c r="Y166" s="99">
        <v>2.4400274160383901</v>
      </c>
      <c r="Z166" s="99">
        <v>0</v>
      </c>
      <c r="AA166" s="99">
        <v>0</v>
      </c>
      <c r="AB166" s="99">
        <v>0</v>
      </c>
      <c r="AC166" s="128">
        <v>0</v>
      </c>
      <c r="AD166" s="99">
        <v>0</v>
      </c>
      <c r="AE166" s="99">
        <v>1.9269369731031771</v>
      </c>
      <c r="AF166" s="128">
        <v>1.9298936589208227</v>
      </c>
      <c r="AG166" s="164">
        <v>2.8979907264296667</v>
      </c>
      <c r="AH166" s="128">
        <v>2.9624066424667417</v>
      </c>
      <c r="AI166" s="128">
        <v>2.0018640839648327</v>
      </c>
      <c r="AJ166" s="128">
        <v>1.9983314131341627</v>
      </c>
    </row>
    <row r="167" spans="1:36" x14ac:dyDescent="0.2">
      <c r="A167" s="38" t="s">
        <v>1389</v>
      </c>
      <c r="B167" s="11" t="s">
        <v>244</v>
      </c>
      <c r="C167" s="11"/>
      <c r="D167" s="3" t="s">
        <v>245</v>
      </c>
      <c r="E167" s="38" t="s">
        <v>1088</v>
      </c>
      <c r="F167" s="3" t="s">
        <v>1076</v>
      </c>
      <c r="G167" s="3"/>
      <c r="H167" s="99" t="s">
        <v>886</v>
      </c>
      <c r="I167" s="99">
        <v>-49.069958847736629</v>
      </c>
      <c r="J167" s="99">
        <v>12.718164188752425</v>
      </c>
      <c r="K167" s="99">
        <v>32.028673835125431</v>
      </c>
      <c r="L167" s="99">
        <v>29.775219893582374</v>
      </c>
      <c r="M167" s="99">
        <v>4.3427328257049709</v>
      </c>
      <c r="N167" s="99">
        <v>4.6992782678428284</v>
      </c>
      <c r="O167" s="99">
        <v>0.72763480392154634</v>
      </c>
      <c r="P167" s="99">
        <v>8.212303246901385</v>
      </c>
      <c r="Q167" s="99">
        <v>6.4155716393788254</v>
      </c>
      <c r="R167" s="99">
        <v>4.5430533544638081</v>
      </c>
      <c r="S167" s="99">
        <v>3.0192016169782647</v>
      </c>
      <c r="T167" s="99">
        <v>1.6615573267933854</v>
      </c>
      <c r="U167" s="99">
        <v>1.9540437850551911</v>
      </c>
      <c r="V167" s="99">
        <v>2.8926353149955446</v>
      </c>
      <c r="W167" s="99">
        <v>2.6790847418649975</v>
      </c>
      <c r="X167" s="99">
        <v>2.1276595744680975</v>
      </c>
      <c r="Y167" s="99">
        <v>3.2565789473684106</v>
      </c>
      <c r="Z167" s="99">
        <v>-2.1238186258884184E-2</v>
      </c>
      <c r="AA167" s="99">
        <v>-0.10090281465745932</v>
      </c>
      <c r="AB167" s="99">
        <v>0.16479719313167607</v>
      </c>
      <c r="AC167" s="128">
        <v>0.17514064324382073</v>
      </c>
      <c r="AD167" s="99">
        <v>2.3788079470198786</v>
      </c>
      <c r="AE167" s="99">
        <v>9.8323328503413521E-2</v>
      </c>
      <c r="AF167" s="128">
        <v>0.69275706974099016</v>
      </c>
      <c r="AG167" s="164">
        <v>0.65718539816193022</v>
      </c>
      <c r="AH167" s="128">
        <v>1.5863300178525774</v>
      </c>
      <c r="AI167" s="128">
        <v>0.93392247439245679</v>
      </c>
      <c r="AJ167" s="128">
        <v>0.56710775047258299</v>
      </c>
    </row>
    <row r="168" spans="1:36" x14ac:dyDescent="0.2">
      <c r="A168" s="38" t="s">
        <v>1390</v>
      </c>
      <c r="B168" s="11" t="s">
        <v>246</v>
      </c>
      <c r="C168" s="11"/>
      <c r="D168" s="3" t="s">
        <v>247</v>
      </c>
      <c r="E168" s="38" t="s">
        <v>1088</v>
      </c>
      <c r="F168" s="3" t="s">
        <v>1076</v>
      </c>
      <c r="G168" s="3"/>
      <c r="H168" s="99" t="s">
        <v>886</v>
      </c>
      <c r="I168" s="99">
        <v>-9.2301381102146962</v>
      </c>
      <c r="J168" s="99">
        <v>28.803856583308232</v>
      </c>
      <c r="K168" s="99">
        <v>18.982456140350877</v>
      </c>
      <c r="L168" s="99">
        <v>4.6987122775975649</v>
      </c>
      <c r="M168" s="99">
        <v>9.013238193596834</v>
      </c>
      <c r="N168" s="99">
        <v>2.4976315562828404</v>
      </c>
      <c r="O168" s="99">
        <v>4.5038232081337668</v>
      </c>
      <c r="P168" s="99">
        <v>4.4946530513789469</v>
      </c>
      <c r="Q168" s="99">
        <v>5.2939365958756497</v>
      </c>
      <c r="R168" s="99">
        <v>5.1300789242911549</v>
      </c>
      <c r="S168" s="99">
        <v>3.3018212150702055</v>
      </c>
      <c r="T168" s="99">
        <v>3.963394118834529</v>
      </c>
      <c r="U168" s="99">
        <v>4.8996763754045105</v>
      </c>
      <c r="V168" s="99">
        <v>5.769112112050351</v>
      </c>
      <c r="W168" s="99">
        <v>5.0985882627464747</v>
      </c>
      <c r="X168" s="99">
        <v>4.6902753108348065</v>
      </c>
      <c r="Y168" s="99">
        <v>3.2447908382376056</v>
      </c>
      <c r="Z168" s="99">
        <v>0.59056128999127111</v>
      </c>
      <c r="AA168" s="99">
        <v>0.55135797426997613</v>
      </c>
      <c r="AB168" s="99">
        <v>2.4573517465475305</v>
      </c>
      <c r="AC168" s="128">
        <v>2.1159563924677771</v>
      </c>
      <c r="AD168" s="99">
        <v>5.0371233076139221</v>
      </c>
      <c r="AE168" s="99">
        <v>4.0748440748440862</v>
      </c>
      <c r="AF168" s="128">
        <v>4.9007857237981067</v>
      </c>
      <c r="AG168" s="164">
        <v>2.0820109178621315</v>
      </c>
      <c r="AH168" s="128">
        <v>1.1275546159267069</v>
      </c>
      <c r="AI168" s="128">
        <v>3.1768805083008722</v>
      </c>
      <c r="AJ168" s="128">
        <v>2.4990067540723166</v>
      </c>
    </row>
    <row r="169" spans="1:36" x14ac:dyDescent="0.2">
      <c r="A169" s="38" t="s">
        <v>1674</v>
      </c>
      <c r="B169" s="11" t="s">
        <v>248</v>
      </c>
      <c r="C169" s="11"/>
      <c r="D169" s="3" t="s">
        <v>249</v>
      </c>
      <c r="E169" s="38" t="s">
        <v>1089</v>
      </c>
      <c r="F169" s="3" t="s">
        <v>1076</v>
      </c>
      <c r="G169" s="3"/>
      <c r="H169" s="99" t="s">
        <v>886</v>
      </c>
      <c r="I169" s="99">
        <v>-1.2399868319982374</v>
      </c>
      <c r="J169" s="99">
        <v>0</v>
      </c>
      <c r="K169" s="99">
        <v>15.933333333333337</v>
      </c>
      <c r="L169" s="99">
        <v>18.478052520605701</v>
      </c>
      <c r="M169" s="99">
        <v>-5.4360135900339657</v>
      </c>
      <c r="N169" s="99">
        <v>4.4995722840034205</v>
      </c>
      <c r="O169" s="99">
        <v>4.5022920759659542</v>
      </c>
      <c r="P169" s="99">
        <v>4.8879837067209877</v>
      </c>
      <c r="Q169" s="99">
        <v>7.4981329350261205</v>
      </c>
      <c r="R169" s="99">
        <v>3.5987216895928924</v>
      </c>
      <c r="S169" s="99">
        <v>4.4997317596566546</v>
      </c>
      <c r="T169" s="99">
        <v>3.9016877366360632</v>
      </c>
      <c r="U169" s="99">
        <v>3.8972268544253126</v>
      </c>
      <c r="V169" s="99">
        <v>3.5964807989537633</v>
      </c>
      <c r="W169" s="99">
        <v>1.968210248465013</v>
      </c>
      <c r="X169" s="99" t="s">
        <v>886</v>
      </c>
      <c r="Y169" s="99" t="s">
        <v>886</v>
      </c>
      <c r="Z169" s="99" t="s">
        <v>886</v>
      </c>
      <c r="AA169" s="99" t="s">
        <v>886</v>
      </c>
      <c r="AB169" s="99" t="s">
        <v>886</v>
      </c>
      <c r="AC169" s="128" t="s">
        <v>886</v>
      </c>
      <c r="AD169" s="99" t="s">
        <v>886</v>
      </c>
      <c r="AE169" s="99" t="s">
        <v>886</v>
      </c>
      <c r="AF169" s="128" t="s">
        <v>886</v>
      </c>
      <c r="AG169" s="164" t="s">
        <v>886</v>
      </c>
      <c r="AH169" s="128" t="s">
        <v>886</v>
      </c>
      <c r="AI169" s="128" t="s">
        <v>886</v>
      </c>
      <c r="AJ169" s="128" t="s">
        <v>886</v>
      </c>
    </row>
    <row r="170" spans="1:36" x14ac:dyDescent="0.2">
      <c r="A170" s="38" t="s">
        <v>1391</v>
      </c>
      <c r="B170" s="11" t="s">
        <v>250</v>
      </c>
      <c r="C170" s="11"/>
      <c r="D170" s="3" t="s">
        <v>251</v>
      </c>
      <c r="E170" s="38" t="s">
        <v>1088</v>
      </c>
      <c r="F170" s="3" t="s">
        <v>1076</v>
      </c>
      <c r="G170" s="3"/>
      <c r="H170" s="99" t="s">
        <v>886</v>
      </c>
      <c r="I170" s="99">
        <v>-24.285714285714292</v>
      </c>
      <c r="J170" s="99">
        <v>-11.320754716981128</v>
      </c>
      <c r="K170" s="99">
        <v>3.6312056737588705</v>
      </c>
      <c r="L170" s="99">
        <v>3.5495939410530042</v>
      </c>
      <c r="M170" s="99">
        <v>1.5597462107860309</v>
      </c>
      <c r="N170" s="99">
        <v>2.4989154013015167</v>
      </c>
      <c r="O170" s="99">
        <v>0.22856175399982703</v>
      </c>
      <c r="P170" s="99">
        <v>5.23648648648647</v>
      </c>
      <c r="Q170" s="99">
        <v>9.4863563402889213</v>
      </c>
      <c r="R170" s="99">
        <v>19.960416361237378</v>
      </c>
      <c r="S170" s="99">
        <v>6.9294225481209821</v>
      </c>
      <c r="T170" s="99">
        <v>4.5831190353734286</v>
      </c>
      <c r="U170" s="99">
        <v>4.1910278126878353</v>
      </c>
      <c r="V170" s="99">
        <v>-5.2443885043089722E-3</v>
      </c>
      <c r="W170" s="99">
        <v>-5.2446635548335507E-3</v>
      </c>
      <c r="X170" s="99">
        <v>4.877792929822732</v>
      </c>
      <c r="Y170" s="99">
        <v>5.0010002000391296E-3</v>
      </c>
      <c r="Z170" s="99">
        <v>-5.0007501125151066E-3</v>
      </c>
      <c r="AA170" s="99">
        <v>-1.000200040009247E-2</v>
      </c>
      <c r="AB170" s="99">
        <v>1.9505851755526606</v>
      </c>
      <c r="AC170" s="128">
        <v>0</v>
      </c>
      <c r="AD170" s="99">
        <v>0</v>
      </c>
      <c r="AE170" s="99">
        <v>1.9279827315541676</v>
      </c>
      <c r="AF170" s="128">
        <v>1.9252057563652114</v>
      </c>
      <c r="AG170" s="164">
        <v>1.8841195636775554</v>
      </c>
      <c r="AH170" s="128">
        <v>2.9199110122358318</v>
      </c>
      <c r="AI170" s="128">
        <v>2.2516436999009182</v>
      </c>
      <c r="AJ170" s="128">
        <v>2.202061129216947</v>
      </c>
    </row>
    <row r="171" spans="1:36" x14ac:dyDescent="0.2">
      <c r="A171" s="38" t="s">
        <v>1392</v>
      </c>
      <c r="B171" s="11" t="s">
        <v>252</v>
      </c>
      <c r="C171" s="11"/>
      <c r="D171" s="3" t="s">
        <v>253</v>
      </c>
      <c r="E171" s="38" t="s">
        <v>1088</v>
      </c>
      <c r="F171" s="3" t="s">
        <v>1080</v>
      </c>
      <c r="G171" s="3"/>
      <c r="H171" s="99" t="s">
        <v>886</v>
      </c>
      <c r="I171" s="99">
        <v>-3.308981521272031</v>
      </c>
      <c r="J171" s="99">
        <v>21.316959064327492</v>
      </c>
      <c r="K171" s="99">
        <v>5.3795576808129084</v>
      </c>
      <c r="L171" s="99">
        <v>1.7547069694252855</v>
      </c>
      <c r="M171" s="99">
        <v>4.9557649428180923</v>
      </c>
      <c r="N171" s="99">
        <v>7.5246710526315894</v>
      </c>
      <c r="O171" s="99">
        <v>7.4442319949012017</v>
      </c>
      <c r="P171" s="99">
        <v>8.8281528057895287</v>
      </c>
      <c r="Q171" s="99">
        <v>6.4386454997615488</v>
      </c>
      <c r="R171" s="99">
        <v>15.001920368710771</v>
      </c>
      <c r="S171" s="99">
        <v>5.9424678274034903</v>
      </c>
      <c r="T171" s="99">
        <v>2.3737469264233084</v>
      </c>
      <c r="U171" s="99">
        <v>2.4942263279445598</v>
      </c>
      <c r="V171" s="99">
        <v>3.4520054078413693</v>
      </c>
      <c r="W171" s="99">
        <v>3.9379682871580428</v>
      </c>
      <c r="X171" s="99">
        <v>2.4811399832355363</v>
      </c>
      <c r="Y171" s="99">
        <v>0</v>
      </c>
      <c r="Z171" s="99">
        <v>0</v>
      </c>
      <c r="AA171" s="99">
        <v>0</v>
      </c>
      <c r="AB171" s="99">
        <v>0</v>
      </c>
      <c r="AC171" s="128">
        <v>0</v>
      </c>
      <c r="AD171" s="99">
        <v>0</v>
      </c>
      <c r="AE171" s="99">
        <v>3.9833142483232553</v>
      </c>
      <c r="AF171" s="128">
        <v>4.9870211594430947</v>
      </c>
      <c r="AG171" s="164">
        <v>4.9898853674983146</v>
      </c>
      <c r="AH171" s="128">
        <v>3.9891529294226791</v>
      </c>
      <c r="AI171" s="128">
        <v>3.9870985451550878</v>
      </c>
      <c r="AJ171" s="128">
        <v>4.9891110671154202</v>
      </c>
    </row>
    <row r="172" spans="1:36" x14ac:dyDescent="0.2">
      <c r="A172" s="38" t="s">
        <v>1393</v>
      </c>
      <c r="B172" s="11" t="s">
        <v>254</v>
      </c>
      <c r="C172" s="11"/>
      <c r="D172" s="3" t="s">
        <v>255</v>
      </c>
      <c r="E172" s="38" t="s">
        <v>1088</v>
      </c>
      <c r="F172" s="3" t="s">
        <v>1076</v>
      </c>
      <c r="G172" s="3"/>
      <c r="H172" s="99" t="s">
        <v>886</v>
      </c>
      <c r="I172" s="99">
        <v>-57.603864734299513</v>
      </c>
      <c r="J172" s="99">
        <v>94.849589790337262</v>
      </c>
      <c r="K172" s="99">
        <v>3.929824561403521</v>
      </c>
      <c r="L172" s="99">
        <v>10.11703803736215</v>
      </c>
      <c r="M172" s="99">
        <v>10.168625447112916</v>
      </c>
      <c r="N172" s="99">
        <v>4.4526901669758701</v>
      </c>
      <c r="O172" s="99">
        <v>5.7992895204262993</v>
      </c>
      <c r="P172" s="99">
        <v>11.651137412910259</v>
      </c>
      <c r="Q172" s="99">
        <v>9.6007818960980558</v>
      </c>
      <c r="R172" s="99">
        <v>11.743723418850323</v>
      </c>
      <c r="S172" s="99">
        <v>3.9472068753836851</v>
      </c>
      <c r="T172" s="99">
        <v>4.0985058760999209</v>
      </c>
      <c r="U172" s="99">
        <v>3.9995461507913888</v>
      </c>
      <c r="V172" s="99">
        <v>4.3803185686231814</v>
      </c>
      <c r="W172" s="99">
        <v>2.1165403710478188</v>
      </c>
      <c r="X172" s="99">
        <v>2.824974411463657</v>
      </c>
      <c r="Y172" s="99">
        <v>2.1302010750547424</v>
      </c>
      <c r="Z172" s="99">
        <v>0.22417153996102002</v>
      </c>
      <c r="AA172" s="99">
        <v>0.38412914519108199</v>
      </c>
      <c r="AB172" s="99">
        <v>0.92516347783968911</v>
      </c>
      <c r="AC172" s="128">
        <v>0.54233058168553505</v>
      </c>
      <c r="AD172" s="99">
        <v>0.47734975416486858</v>
      </c>
      <c r="AE172" s="99">
        <v>0.44182621502208974</v>
      </c>
      <c r="AF172" s="128">
        <v>0.34528426828115411</v>
      </c>
      <c r="AG172" s="164">
        <v>2.4982323827480446</v>
      </c>
      <c r="AH172" s="128">
        <v>1.1128995171303835</v>
      </c>
      <c r="AI172" s="128">
        <v>1.0051394005548664</v>
      </c>
      <c r="AJ172" s="128">
        <v>2.7017291066270644E-2</v>
      </c>
    </row>
    <row r="173" spans="1:36" x14ac:dyDescent="0.2">
      <c r="A173" s="38" t="s">
        <v>1394</v>
      </c>
      <c r="B173" s="11" t="s">
        <v>256</v>
      </c>
      <c r="C173" s="11"/>
      <c r="D173" s="3" t="s">
        <v>257</v>
      </c>
      <c r="E173" s="38" t="s">
        <v>1088</v>
      </c>
      <c r="F173" s="3" t="s">
        <v>1076</v>
      </c>
      <c r="G173" s="3"/>
      <c r="H173" s="99" t="s">
        <v>886</v>
      </c>
      <c r="I173" s="99">
        <v>-24.186379928315404</v>
      </c>
      <c r="J173" s="99">
        <v>10.62783661119515</v>
      </c>
      <c r="K173" s="99">
        <v>22.564102564102569</v>
      </c>
      <c r="L173" s="99">
        <v>5.4672245467224627</v>
      </c>
      <c r="M173" s="99">
        <v>7.6963766199418018</v>
      </c>
      <c r="N173" s="99">
        <v>6.1149312377210236</v>
      </c>
      <c r="O173" s="99">
        <v>18.491090025457083</v>
      </c>
      <c r="P173" s="99">
        <v>7.5</v>
      </c>
      <c r="Q173" s="99">
        <v>5.9956395348837361</v>
      </c>
      <c r="R173" s="99">
        <v>4.0023997257456045</v>
      </c>
      <c r="S173" s="99">
        <v>4.7466007416563656</v>
      </c>
      <c r="T173" s="99">
        <v>4.9012666194634562</v>
      </c>
      <c r="U173" s="99">
        <v>4.8972551372431212</v>
      </c>
      <c r="V173" s="99">
        <v>4.7472653177950832</v>
      </c>
      <c r="W173" s="99">
        <v>4.4979864855641267</v>
      </c>
      <c r="X173" s="99">
        <v>3.8994121489222664</v>
      </c>
      <c r="Y173" s="99">
        <v>2.5020431256679529</v>
      </c>
      <c r="Z173" s="99">
        <v>0</v>
      </c>
      <c r="AA173" s="99">
        <v>2.5022999080036783</v>
      </c>
      <c r="AB173" s="99">
        <v>1.9924609585352755</v>
      </c>
      <c r="AC173" s="128">
        <v>1.9007391763463444</v>
      </c>
      <c r="AD173" s="99">
        <v>1.9689119170984481</v>
      </c>
      <c r="AE173" s="99">
        <v>2.7947154471544611</v>
      </c>
      <c r="AF173" s="128">
        <v>2.7187345526445972</v>
      </c>
      <c r="AG173" s="164">
        <v>2.9836381135707413</v>
      </c>
      <c r="AH173" s="128">
        <v>2.9906542056074903</v>
      </c>
      <c r="AI173" s="128">
        <v>2.4954627949183239</v>
      </c>
      <c r="AJ173" s="128">
        <v>2.4347056219566126</v>
      </c>
    </row>
    <row r="174" spans="1:36" x14ac:dyDescent="0.2">
      <c r="A174" s="38" t="s">
        <v>1395</v>
      </c>
      <c r="B174" s="11" t="s">
        <v>258</v>
      </c>
      <c r="C174" s="11"/>
      <c r="D174" s="3" t="s">
        <v>259</v>
      </c>
      <c r="E174" s="38" t="s">
        <v>1088</v>
      </c>
      <c r="F174" s="3" t="s">
        <v>1076</v>
      </c>
      <c r="G174" s="3"/>
      <c r="H174" s="99" t="s">
        <v>886</v>
      </c>
      <c r="I174" s="99">
        <v>7.9288939051918703</v>
      </c>
      <c r="J174" s="99">
        <v>7.3594771241830159</v>
      </c>
      <c r="K174" s="99">
        <v>-5.1868988189455649</v>
      </c>
      <c r="L174" s="99">
        <v>23.78322845768588</v>
      </c>
      <c r="M174" s="99">
        <v>1.7014213092644468</v>
      </c>
      <c r="N174" s="99">
        <v>4.99846985616648</v>
      </c>
      <c r="O174" s="99">
        <v>8.5300689789177113</v>
      </c>
      <c r="P174" s="99">
        <v>8.5131143138483623</v>
      </c>
      <c r="Q174" s="99">
        <v>5.9231149975251611</v>
      </c>
      <c r="R174" s="99">
        <v>3.0919003115264871</v>
      </c>
      <c r="S174" s="99">
        <v>7.7132280728261691</v>
      </c>
      <c r="T174" s="99">
        <v>4.8323748071258166</v>
      </c>
      <c r="U174" s="99">
        <v>5.051180838964342</v>
      </c>
      <c r="V174" s="99">
        <v>2.4519169532543543</v>
      </c>
      <c r="W174" s="99">
        <v>3.8167464412258312</v>
      </c>
      <c r="X174" s="99">
        <v>2.6285851146637924</v>
      </c>
      <c r="Y174" s="99">
        <v>8.168028004666894E-2</v>
      </c>
      <c r="Z174" s="99">
        <v>5.8295441296678518E-3</v>
      </c>
      <c r="AA174" s="99">
        <v>0.35558146313027805</v>
      </c>
      <c r="AB174" s="99">
        <v>0.63894052044608429</v>
      </c>
      <c r="AC174" s="128">
        <v>0.11543345261457727</v>
      </c>
      <c r="AD174" s="99">
        <v>5.7650178715551448E-2</v>
      </c>
      <c r="AE174" s="99">
        <v>3.312975339940083</v>
      </c>
      <c r="AF174" s="128">
        <v>3.0282750543751069</v>
      </c>
      <c r="AG174" s="164">
        <v>3.605066580058458</v>
      </c>
      <c r="AH174" s="128">
        <v>3.0668756530825458</v>
      </c>
      <c r="AI174" s="128">
        <v>3.1733157601257167</v>
      </c>
      <c r="AJ174" s="128">
        <v>2.6236918390409292</v>
      </c>
    </row>
    <row r="175" spans="1:36" x14ac:dyDescent="0.2">
      <c r="A175" s="199" t="s">
        <v>1711</v>
      </c>
      <c r="B175" s="11" t="s">
        <v>260</v>
      </c>
      <c r="C175" s="11"/>
      <c r="D175" s="3" t="s">
        <v>261</v>
      </c>
      <c r="E175" s="38" t="s">
        <v>1088</v>
      </c>
      <c r="F175" s="3" t="s">
        <v>1077</v>
      </c>
      <c r="G175" s="3"/>
      <c r="H175" s="99" t="s">
        <v>886</v>
      </c>
      <c r="I175" s="99">
        <v>3.9074074074074048</v>
      </c>
      <c r="J175" s="99">
        <v>-3.7604705043664239</v>
      </c>
      <c r="K175" s="99">
        <v>6.4814814814814952</v>
      </c>
      <c r="L175" s="99">
        <v>5.6521739130434696</v>
      </c>
      <c r="M175" s="99">
        <v>14.888888888888886</v>
      </c>
      <c r="N175" s="99">
        <v>7.1889103803997472</v>
      </c>
      <c r="O175" s="99">
        <v>8.2706766917293209</v>
      </c>
      <c r="P175" s="99">
        <v>7.9444444444444429</v>
      </c>
      <c r="Q175" s="99">
        <v>9.7786927431806419</v>
      </c>
      <c r="R175" s="99">
        <v>16.736990154711663</v>
      </c>
      <c r="S175" s="99">
        <v>-0.54216867469880015</v>
      </c>
      <c r="T175" s="99">
        <v>2.9376135675348394</v>
      </c>
      <c r="U175" s="99">
        <v>4.6484260076492916</v>
      </c>
      <c r="V175" s="99">
        <v>4.5356573891856442</v>
      </c>
      <c r="W175" s="99">
        <v>4.2492155983863569</v>
      </c>
      <c r="X175" s="99">
        <v>1.9004213603921301</v>
      </c>
      <c r="Y175" s="99">
        <v>1.8987341772152035</v>
      </c>
      <c r="Z175" s="99">
        <v>0</v>
      </c>
      <c r="AA175" s="99">
        <v>0</v>
      </c>
      <c r="AB175" s="99">
        <v>0</v>
      </c>
      <c r="AC175" s="128">
        <v>0</v>
      </c>
      <c r="AD175" s="99">
        <v>0</v>
      </c>
      <c r="AE175" s="99">
        <v>3.9917184265010341</v>
      </c>
      <c r="AF175" s="128">
        <v>2.9704547264473913</v>
      </c>
      <c r="AG175" s="164">
        <v>4.9883990719257421</v>
      </c>
      <c r="AH175" s="128">
        <v>3.9852670349908026</v>
      </c>
      <c r="AI175" s="128">
        <v>3.988381977897415</v>
      </c>
      <c r="AJ175" s="128">
        <v>1.4987396961646027</v>
      </c>
    </row>
    <row r="176" spans="1:36" x14ac:dyDescent="0.2">
      <c r="A176" s="38" t="s">
        <v>1396</v>
      </c>
      <c r="B176" s="14" t="s">
        <v>966</v>
      </c>
      <c r="C176" s="14"/>
      <c r="D176" s="139" t="s">
        <v>1242</v>
      </c>
      <c r="E176" s="38" t="s">
        <v>1088</v>
      </c>
      <c r="F176" s="3" t="s">
        <v>1079</v>
      </c>
      <c r="G176" s="3"/>
      <c r="H176" s="99" t="s">
        <v>886</v>
      </c>
      <c r="I176" s="99" t="s">
        <v>886</v>
      </c>
      <c r="J176" s="99" t="s">
        <v>886</v>
      </c>
      <c r="K176" s="99" t="s">
        <v>886</v>
      </c>
      <c r="L176" s="99" t="s">
        <v>886</v>
      </c>
      <c r="M176" s="99" t="s">
        <v>886</v>
      </c>
      <c r="N176" s="99" t="s">
        <v>886</v>
      </c>
      <c r="O176" s="99" t="s">
        <v>886</v>
      </c>
      <c r="P176" s="99" t="s">
        <v>886</v>
      </c>
      <c r="Q176" s="99" t="s">
        <v>886</v>
      </c>
      <c r="R176" s="99" t="s">
        <v>886</v>
      </c>
      <c r="S176" s="99" t="s">
        <v>886</v>
      </c>
      <c r="T176" s="99">
        <v>1.2759170653907432</v>
      </c>
      <c r="U176" s="99">
        <v>1.8897637795275699</v>
      </c>
      <c r="V176" s="99">
        <v>2.9366306027820599</v>
      </c>
      <c r="W176" s="99">
        <v>3.9039039039039096</v>
      </c>
      <c r="X176" s="99">
        <v>3.7572254335260169</v>
      </c>
      <c r="Y176" s="99">
        <v>2.7855153203342695</v>
      </c>
      <c r="Z176" s="99">
        <v>0</v>
      </c>
      <c r="AA176" s="99">
        <v>0</v>
      </c>
      <c r="AB176" s="99">
        <v>0</v>
      </c>
      <c r="AC176" s="128">
        <v>0</v>
      </c>
      <c r="AD176" s="99">
        <v>0</v>
      </c>
      <c r="AE176" s="99">
        <v>1.8970189701897011</v>
      </c>
      <c r="AF176" s="128">
        <v>1.9946808510638236</v>
      </c>
      <c r="AG176" s="164">
        <v>1.9556714471968606</v>
      </c>
      <c r="AH176" s="128">
        <v>2.941176470588247</v>
      </c>
      <c r="AI176" s="128">
        <v>1.9875776397515477</v>
      </c>
      <c r="AJ176" s="128">
        <v>0</v>
      </c>
    </row>
    <row r="177" spans="1:36" x14ac:dyDescent="0.2">
      <c r="A177" s="38" t="s">
        <v>1397</v>
      </c>
      <c r="B177" s="11" t="s">
        <v>1210</v>
      </c>
      <c r="C177" s="11"/>
      <c r="D177" s="140" t="s">
        <v>1241</v>
      </c>
      <c r="E177" s="38" t="s">
        <v>1088</v>
      </c>
      <c r="F177" s="3" t="s">
        <v>1174</v>
      </c>
      <c r="G177" s="3"/>
      <c r="H177" s="99" t="s">
        <v>886</v>
      </c>
      <c r="I177" s="99" t="s">
        <v>886</v>
      </c>
      <c r="J177" s="99" t="s">
        <v>886</v>
      </c>
      <c r="K177" s="99">
        <v>2.4761904761904816</v>
      </c>
      <c r="L177" s="99">
        <v>11.710037174721194</v>
      </c>
      <c r="M177" s="99">
        <v>15.141430948419284</v>
      </c>
      <c r="N177" s="99">
        <v>4.4797687861271527</v>
      </c>
      <c r="O177" s="99">
        <v>4.4260027662517416</v>
      </c>
      <c r="P177" s="99">
        <v>4.5033112582781456</v>
      </c>
      <c r="Q177" s="99">
        <v>9.3789607097591841</v>
      </c>
      <c r="R177" s="99">
        <v>19.698725376593273</v>
      </c>
      <c r="S177" s="99">
        <v>6.776379477250714</v>
      </c>
      <c r="T177" s="99">
        <v>5.5303717135086288</v>
      </c>
      <c r="U177" s="99">
        <v>5.9278350515463956</v>
      </c>
      <c r="V177" s="99">
        <v>4.9472830494728299</v>
      </c>
      <c r="W177" s="99">
        <v>4.9459041731066549</v>
      </c>
      <c r="X177" s="99">
        <v>4.9337260677466901</v>
      </c>
      <c r="Y177" s="99">
        <v>3.0175438596491233</v>
      </c>
      <c r="Z177" s="99">
        <v>0</v>
      </c>
      <c r="AA177" s="99">
        <v>3.4741144414169014</v>
      </c>
      <c r="AB177" s="99">
        <v>3.4891375905200732</v>
      </c>
      <c r="AC177" s="128">
        <v>1.9720101781170563</v>
      </c>
      <c r="AD177" s="99">
        <v>1.9962570180910744</v>
      </c>
      <c r="AE177" s="99">
        <v>3.3639143730886722</v>
      </c>
      <c r="AF177" s="128">
        <v>3.2544378698224907</v>
      </c>
      <c r="AG177" s="164">
        <v>7.6217765042979835</v>
      </c>
      <c r="AH177" s="128">
        <v>14.164004259850893</v>
      </c>
      <c r="AI177" s="128">
        <v>2.9384328358208922</v>
      </c>
      <c r="AJ177" s="128">
        <v>4.9841413683733604</v>
      </c>
    </row>
    <row r="178" spans="1:36" x14ac:dyDescent="0.2">
      <c r="A178" s="38" t="s">
        <v>1398</v>
      </c>
      <c r="B178" s="11" t="s">
        <v>263</v>
      </c>
      <c r="C178" s="11"/>
      <c r="D178" s="3" t="s">
        <v>264</v>
      </c>
      <c r="E178" s="38" t="s">
        <v>1088</v>
      </c>
      <c r="F178" s="3" t="s">
        <v>1076</v>
      </c>
      <c r="G178" s="3"/>
      <c r="H178" s="99" t="s">
        <v>886</v>
      </c>
      <c r="I178" s="99">
        <v>-22.895695009638047</v>
      </c>
      <c r="J178" s="99">
        <v>0</v>
      </c>
      <c r="K178" s="99">
        <v>-9.6527777777777715</v>
      </c>
      <c r="L178" s="99">
        <v>6.364335126825523</v>
      </c>
      <c r="M178" s="99">
        <v>-2.4859083682613061</v>
      </c>
      <c r="N178" s="99">
        <v>17.696754112939075</v>
      </c>
      <c r="O178" s="99">
        <v>3.9037904546026994</v>
      </c>
      <c r="P178" s="99">
        <v>4.4964246757968738</v>
      </c>
      <c r="Q178" s="99">
        <v>7.5040593829737787</v>
      </c>
      <c r="R178" s="99">
        <v>5.6640414284173062</v>
      </c>
      <c r="S178" s="99">
        <v>4.9009597712885551</v>
      </c>
      <c r="T178" s="99">
        <v>1.5378625656998395</v>
      </c>
      <c r="U178" s="99">
        <v>2.5019171779141232</v>
      </c>
      <c r="V178" s="99">
        <v>2.8990928644907967</v>
      </c>
      <c r="W178" s="99">
        <v>4.4987730618922086</v>
      </c>
      <c r="X178" s="99">
        <v>3.8963297964863273</v>
      </c>
      <c r="Y178" s="99">
        <v>4.5035995312238555</v>
      </c>
      <c r="Z178" s="99">
        <v>0</v>
      </c>
      <c r="AA178" s="99">
        <v>0</v>
      </c>
      <c r="AB178" s="99">
        <v>4.0051265619993615</v>
      </c>
      <c r="AC178" s="128">
        <v>1.9870609981515575</v>
      </c>
      <c r="AD178" s="99">
        <v>1.9861048180033425</v>
      </c>
      <c r="AE178" s="99">
        <v>3.7023324694557491</v>
      </c>
      <c r="AF178" s="128">
        <v>3.5701535166012155</v>
      </c>
      <c r="AG178" s="164">
        <v>3.4470872113064432</v>
      </c>
      <c r="AH178" s="128">
        <v>3.3322225924691695</v>
      </c>
      <c r="AI178" s="128">
        <v>3.2247662044501801</v>
      </c>
      <c r="AJ178" s="128">
        <v>3.1240237425804436</v>
      </c>
    </row>
    <row r="179" spans="1:36" x14ac:dyDescent="0.2">
      <c r="A179" s="38" t="s">
        <v>1399</v>
      </c>
      <c r="B179" s="11" t="s">
        <v>265</v>
      </c>
      <c r="C179" s="11"/>
      <c r="D179" s="3" t="s">
        <v>266</v>
      </c>
      <c r="E179" s="38" t="s">
        <v>1088</v>
      </c>
      <c r="F179" s="3" t="s">
        <v>1076</v>
      </c>
      <c r="G179" s="3"/>
      <c r="H179" s="99" t="s">
        <v>886</v>
      </c>
      <c r="I179" s="99">
        <v>0</v>
      </c>
      <c r="J179" s="99">
        <v>10.612794612794602</v>
      </c>
      <c r="K179" s="99">
        <v>5.0894922683550448</v>
      </c>
      <c r="L179" s="99">
        <v>4.5881126173096902</v>
      </c>
      <c r="M179" s="99">
        <v>5.2841475573280263</v>
      </c>
      <c r="N179" s="99">
        <v>4.4507575757575637</v>
      </c>
      <c r="O179" s="99">
        <v>3.1731640979147926</v>
      </c>
      <c r="P179" s="99">
        <v>2.8998242530755789</v>
      </c>
      <c r="Q179" s="99">
        <v>4.9530315969257117</v>
      </c>
      <c r="R179" s="99">
        <v>8.7062652563059402</v>
      </c>
      <c r="S179" s="99">
        <v>2.5449101796407092</v>
      </c>
      <c r="T179" s="99">
        <v>2.4087591240875952</v>
      </c>
      <c r="U179" s="99">
        <v>1.9244476122594278</v>
      </c>
      <c r="V179" s="99">
        <v>3.0069930069930138</v>
      </c>
      <c r="W179" s="99">
        <v>2.9871011541072789</v>
      </c>
      <c r="X179" s="99">
        <v>2.7027027027026946</v>
      </c>
      <c r="Y179" s="99">
        <v>0</v>
      </c>
      <c r="Z179" s="99">
        <v>0</v>
      </c>
      <c r="AA179" s="99">
        <v>0</v>
      </c>
      <c r="AB179" s="99">
        <v>0</v>
      </c>
      <c r="AC179" s="128">
        <v>0</v>
      </c>
      <c r="AD179" s="99">
        <v>0</v>
      </c>
      <c r="AE179" s="99">
        <v>3.5658251319355294</v>
      </c>
      <c r="AF179" s="128">
        <v>3.4430519212229616</v>
      </c>
      <c r="AG179" s="164">
        <v>3.3284516043136758</v>
      </c>
      <c r="AH179" s="128">
        <v>3.2212343770132712</v>
      </c>
      <c r="AI179" s="128">
        <v>3.1207090250904956</v>
      </c>
      <c r="AJ179" s="128">
        <v>3.0262680062946372</v>
      </c>
    </row>
    <row r="180" spans="1:36" x14ac:dyDescent="0.2">
      <c r="A180" s="38" t="s">
        <v>1400</v>
      </c>
      <c r="B180" s="11" t="s">
        <v>267</v>
      </c>
      <c r="C180" s="11"/>
      <c r="D180" s="3" t="s">
        <v>268</v>
      </c>
      <c r="E180" s="38" t="s">
        <v>1088</v>
      </c>
      <c r="F180" s="3" t="s">
        <v>1076</v>
      </c>
      <c r="G180" s="3"/>
      <c r="H180" s="99" t="s">
        <v>886</v>
      </c>
      <c r="I180" s="99">
        <v>-27.690414330644046</v>
      </c>
      <c r="J180" s="99">
        <v>44.667170953101362</v>
      </c>
      <c r="K180" s="99">
        <v>11.921568627450995</v>
      </c>
      <c r="L180" s="99">
        <v>7.7318383555244026</v>
      </c>
      <c r="M180" s="99">
        <v>8.2393755420641952</v>
      </c>
      <c r="N180" s="99">
        <v>4.4370993589743648</v>
      </c>
      <c r="O180" s="99">
        <v>6.9626930085355383</v>
      </c>
      <c r="P180" s="99">
        <v>6.1418452434322717</v>
      </c>
      <c r="Q180" s="99">
        <v>23.31474911302584</v>
      </c>
      <c r="R180" s="99">
        <v>33.806000822030427</v>
      </c>
      <c r="S180" s="99">
        <v>8.1093534019351665</v>
      </c>
      <c r="T180" s="99">
        <v>3.6605578443907945</v>
      </c>
      <c r="U180" s="99">
        <v>3.2617633622658673</v>
      </c>
      <c r="V180" s="99">
        <v>4.3974517784462819</v>
      </c>
      <c r="W180" s="99">
        <v>4.1825578438850783</v>
      </c>
      <c r="X180" s="99">
        <v>4.478340451494816</v>
      </c>
      <c r="Y180" s="99">
        <v>2.9081990189208113</v>
      </c>
      <c r="Z180" s="99">
        <v>0.39723073430938882</v>
      </c>
      <c r="AA180" s="99">
        <v>0.88175446529506019</v>
      </c>
      <c r="AB180" s="99">
        <v>2.6557597489914571</v>
      </c>
      <c r="AC180" s="128">
        <v>1.1206927919077403</v>
      </c>
      <c r="AD180" s="99">
        <v>1.2450073764887826</v>
      </c>
      <c r="AE180" s="99">
        <v>4.2008742936347154</v>
      </c>
      <c r="AF180" s="128">
        <v>2.254510726832426</v>
      </c>
      <c r="AG180" s="164">
        <v>2.5450300200133391</v>
      </c>
      <c r="AH180" s="128">
        <v>-0.18215528738249054</v>
      </c>
      <c r="AI180" s="128">
        <v>0.66803532440447011</v>
      </c>
      <c r="AJ180" s="128">
        <v>-0.13272044542277128</v>
      </c>
    </row>
    <row r="181" spans="1:36" x14ac:dyDescent="0.2">
      <c r="A181" s="38" t="s">
        <v>1401</v>
      </c>
      <c r="B181" s="11" t="s">
        <v>607</v>
      </c>
      <c r="C181" s="11"/>
      <c r="D181" s="123" t="s">
        <v>1257</v>
      </c>
      <c r="E181" s="38" t="s">
        <v>1088</v>
      </c>
      <c r="F181" s="3" t="s">
        <v>1076</v>
      </c>
      <c r="G181" s="3"/>
      <c r="H181" s="99" t="s">
        <v>886</v>
      </c>
      <c r="I181" s="99">
        <v>-5.3571428571428612</v>
      </c>
      <c r="J181" s="99">
        <v>4.7211740041928749</v>
      </c>
      <c r="K181" s="99">
        <v>-5.0928891736066646</v>
      </c>
      <c r="L181" s="99">
        <v>0</v>
      </c>
      <c r="M181" s="99">
        <v>6.0833614579817805</v>
      </c>
      <c r="N181" s="99">
        <v>0</v>
      </c>
      <c r="O181" s="99">
        <v>8.8920703093931479</v>
      </c>
      <c r="P181" s="99">
        <v>5.9016872397925653</v>
      </c>
      <c r="Q181" s="99">
        <v>8.9040623491275284</v>
      </c>
      <c r="R181" s="99">
        <v>9.4996833438885346</v>
      </c>
      <c r="S181" s="99">
        <v>19.924812030075188</v>
      </c>
      <c r="T181" s="99">
        <v>9.6648179406800097</v>
      </c>
      <c r="U181" s="99">
        <v>5.0925722327279175</v>
      </c>
      <c r="V181" s="99">
        <v>3.9335481441185038</v>
      </c>
      <c r="W181" s="99">
        <v>4.7550026170632549</v>
      </c>
      <c r="X181" s="99">
        <v>4.773618264278582</v>
      </c>
      <c r="Y181" s="99">
        <v>3.0264123257520197</v>
      </c>
      <c r="Z181" s="99">
        <v>-4.2727434573620826E-2</v>
      </c>
      <c r="AA181" s="99">
        <v>0.92615680547143597</v>
      </c>
      <c r="AB181" s="99">
        <v>2.149437052200625</v>
      </c>
      <c r="AC181" s="128">
        <v>-0.58392647363693095</v>
      </c>
      <c r="AD181" s="99">
        <v>-0.90710040663122271</v>
      </c>
      <c r="AE181" s="99">
        <v>3.7808641975308532</v>
      </c>
      <c r="AF181" s="128">
        <v>3.3322068266306237</v>
      </c>
      <c r="AG181" s="164">
        <v>4.0031397174254302</v>
      </c>
      <c r="AH181" s="128">
        <v>1.4339622641509342</v>
      </c>
      <c r="AI181" s="128">
        <v>3.4040178571428603</v>
      </c>
      <c r="AJ181" s="128">
        <v>2.2755891347364559</v>
      </c>
    </row>
    <row r="182" spans="1:36" x14ac:dyDescent="0.2">
      <c r="A182" s="38" t="s">
        <v>1675</v>
      </c>
      <c r="B182" s="11" t="s">
        <v>269</v>
      </c>
      <c r="C182" s="11"/>
      <c r="D182" s="3" t="s">
        <v>270</v>
      </c>
      <c r="E182" s="38" t="s">
        <v>1089</v>
      </c>
      <c r="F182" s="3" t="s">
        <v>1076</v>
      </c>
      <c r="G182" s="3"/>
      <c r="H182" s="99" t="s">
        <v>886</v>
      </c>
      <c r="I182" s="99">
        <v>10.730158730158749</v>
      </c>
      <c r="J182" s="99">
        <v>-25.802752293577996</v>
      </c>
      <c r="K182" s="99">
        <v>111.32148377125196</v>
      </c>
      <c r="L182" s="99">
        <v>27.811300054854655</v>
      </c>
      <c r="M182" s="99">
        <v>27.582260371959947</v>
      </c>
      <c r="N182" s="99">
        <v>-0.41489123121776572</v>
      </c>
      <c r="O182" s="99">
        <v>28.589122846526294</v>
      </c>
      <c r="P182" s="99">
        <v>15.026269702276721</v>
      </c>
      <c r="Q182" s="99">
        <v>9.0819123020706343</v>
      </c>
      <c r="R182" s="99">
        <v>8.6956521739130608</v>
      </c>
      <c r="S182" s="99">
        <v>8.0385232744783366</v>
      </c>
      <c r="T182" s="99">
        <v>4.938491709752185</v>
      </c>
      <c r="U182" s="99">
        <v>2.6277041567561241</v>
      </c>
      <c r="V182" s="99">
        <v>2.990839863149759</v>
      </c>
      <c r="W182" s="99">
        <v>3.1879554222031743</v>
      </c>
      <c r="X182" s="99">
        <v>4.7925645152915592</v>
      </c>
      <c r="Y182" s="99">
        <v>4.1571697552274429</v>
      </c>
      <c r="Z182" s="99">
        <v>0.61367204224347915</v>
      </c>
      <c r="AA182" s="99">
        <v>2.6666666666666572</v>
      </c>
      <c r="AB182" s="99">
        <v>-0.41908446163765234</v>
      </c>
      <c r="AC182" s="128">
        <v>2.2799796512972259</v>
      </c>
      <c r="AD182" s="99">
        <v>0.90884427563753256</v>
      </c>
      <c r="AE182" s="99">
        <v>-9.4098669175957106E-2</v>
      </c>
      <c r="AF182" s="128">
        <v>2.9018658055256497</v>
      </c>
      <c r="AG182" s="164">
        <v>3.1077016955062486</v>
      </c>
      <c r="AH182" s="128" t="s">
        <v>886</v>
      </c>
      <c r="AI182" s="128" t="s">
        <v>886</v>
      </c>
      <c r="AJ182" s="128" t="s">
        <v>886</v>
      </c>
    </row>
    <row r="183" spans="1:36" x14ac:dyDescent="0.2">
      <c r="A183" s="38" t="s">
        <v>1402</v>
      </c>
      <c r="B183" s="11" t="s">
        <v>271</v>
      </c>
      <c r="C183" s="11"/>
      <c r="D183" s="3" t="s">
        <v>272</v>
      </c>
      <c r="E183" s="38" t="s">
        <v>1088</v>
      </c>
      <c r="F183" s="3" t="s">
        <v>1076</v>
      </c>
      <c r="G183" s="3"/>
      <c r="H183" s="99" t="s">
        <v>886</v>
      </c>
      <c r="I183" s="99">
        <v>4.6685495929556424</v>
      </c>
      <c r="J183" s="99">
        <v>-18.746031746031761</v>
      </c>
      <c r="K183" s="99">
        <v>22.103926548153936</v>
      </c>
      <c r="L183" s="99">
        <v>3.3197344212462951</v>
      </c>
      <c r="M183" s="99">
        <v>5.8222359863734994</v>
      </c>
      <c r="N183" s="99">
        <v>3.1606672519754113</v>
      </c>
      <c r="O183" s="99">
        <v>7.8794326241134769</v>
      </c>
      <c r="P183" s="99">
        <v>3.6618236802314073</v>
      </c>
      <c r="Q183" s="99">
        <v>6.1897513952308429</v>
      </c>
      <c r="R183" s="99">
        <v>5.8528428093645601</v>
      </c>
      <c r="S183" s="99">
        <v>2.5445723313021915</v>
      </c>
      <c r="T183" s="99">
        <v>3.1416781292984837</v>
      </c>
      <c r="U183" s="99">
        <v>0.47476795049610132</v>
      </c>
      <c r="V183" s="99">
        <v>2.3254579240775257</v>
      </c>
      <c r="W183" s="99">
        <v>3.725418979920093</v>
      </c>
      <c r="X183" s="99">
        <v>3.0863888749937445</v>
      </c>
      <c r="Y183" s="99">
        <v>2.2418478260869392</v>
      </c>
      <c r="Z183" s="99">
        <v>1.7940199335548073</v>
      </c>
      <c r="AA183" s="99">
        <v>2.2099962700484923</v>
      </c>
      <c r="AB183" s="99">
        <v>1.3958580421494275</v>
      </c>
      <c r="AC183" s="128">
        <v>0.93125787295302853</v>
      </c>
      <c r="AD183" s="99">
        <v>1.1722754624470699</v>
      </c>
      <c r="AE183" s="99">
        <v>3.4011807207683598</v>
      </c>
      <c r="AF183" s="128">
        <v>3.1146144013634469</v>
      </c>
      <c r="AG183" s="164">
        <v>3.165158464526252</v>
      </c>
      <c r="AH183" s="128">
        <v>3.8691072215324196</v>
      </c>
      <c r="AI183" s="128">
        <v>3.1080091003740318</v>
      </c>
      <c r="AJ183" s="128">
        <v>3.1115598937880975</v>
      </c>
    </row>
    <row r="184" spans="1:36" x14ac:dyDescent="0.2">
      <c r="A184" s="38" t="s">
        <v>1403</v>
      </c>
      <c r="B184" s="11" t="s">
        <v>273</v>
      </c>
      <c r="C184" s="11"/>
      <c r="D184" s="3" t="s">
        <v>274</v>
      </c>
      <c r="E184" s="38" t="s">
        <v>1088</v>
      </c>
      <c r="F184" s="3" t="s">
        <v>1076</v>
      </c>
      <c r="G184" s="3"/>
      <c r="H184" s="99" t="s">
        <v>886</v>
      </c>
      <c r="I184" s="99">
        <v>10.34482758620689</v>
      </c>
      <c r="J184" s="99">
        <v>3.125</v>
      </c>
      <c r="K184" s="99">
        <v>16.83501683501683</v>
      </c>
      <c r="L184" s="99">
        <v>7.2507204610951135</v>
      </c>
      <c r="M184" s="99">
        <v>4.1917454858125325</v>
      </c>
      <c r="N184" s="99">
        <v>0.18568186507117446</v>
      </c>
      <c r="O184" s="99">
        <v>3.1816309719933997</v>
      </c>
      <c r="P184" s="99">
        <v>3.3429797425406775</v>
      </c>
      <c r="Q184" s="99">
        <v>19.727694090382371</v>
      </c>
      <c r="R184" s="99">
        <v>4.0890394386644147</v>
      </c>
      <c r="S184" s="99">
        <v>10.049589338292279</v>
      </c>
      <c r="T184" s="99">
        <v>5.1397592058016102</v>
      </c>
      <c r="U184" s="99">
        <v>5.7456639657135042</v>
      </c>
      <c r="V184" s="99">
        <v>4.7748717623963017</v>
      </c>
      <c r="W184" s="99">
        <v>11.296464188576621</v>
      </c>
      <c r="X184" s="99">
        <v>5.7945041816009706</v>
      </c>
      <c r="Y184" s="99">
        <v>4.5428879420974226</v>
      </c>
      <c r="Z184" s="99">
        <v>0.63831876657174291</v>
      </c>
      <c r="AA184" s="99">
        <v>2.7712724434035891</v>
      </c>
      <c r="AB184" s="99">
        <v>1.3815039878465711</v>
      </c>
      <c r="AC184" s="128">
        <v>0.31842659798642092</v>
      </c>
      <c r="AD184" s="99">
        <v>0.1073612472576313</v>
      </c>
      <c r="AE184" s="99">
        <v>2.7744101464142412</v>
      </c>
      <c r="AF184" s="128">
        <v>2.9127535048319109</v>
      </c>
      <c r="AG184" s="164">
        <v>3.0727857867125064</v>
      </c>
      <c r="AH184" s="128">
        <v>2.57912745936697</v>
      </c>
      <c r="AI184" s="128">
        <v>2.3141391819205159</v>
      </c>
      <c r="AJ184" s="128">
        <v>1.9439237101638318</v>
      </c>
    </row>
    <row r="185" spans="1:36" x14ac:dyDescent="0.2">
      <c r="A185" s="38" t="s">
        <v>1404</v>
      </c>
      <c r="B185" s="11" t="s">
        <v>275</v>
      </c>
      <c r="C185" s="11"/>
      <c r="D185" s="3" t="s">
        <v>276</v>
      </c>
      <c r="E185" s="38" t="s">
        <v>1088</v>
      </c>
      <c r="F185" s="3" t="s">
        <v>1081</v>
      </c>
      <c r="G185" s="3"/>
      <c r="H185" s="99" t="s">
        <v>886</v>
      </c>
      <c r="I185" s="99">
        <v>-5.6537102473498209</v>
      </c>
      <c r="J185" s="99">
        <v>9.5513940907199242</v>
      </c>
      <c r="K185" s="99">
        <v>8.3646088158874363</v>
      </c>
      <c r="L185" s="99">
        <v>9.962421828991296</v>
      </c>
      <c r="M185" s="99">
        <v>6.48661744641241</v>
      </c>
      <c r="N185" s="99">
        <v>4.4114477308106785</v>
      </c>
      <c r="O185" s="99">
        <v>4.4819597678739314</v>
      </c>
      <c r="P185" s="99">
        <v>4.6782727053193014</v>
      </c>
      <c r="Q185" s="99">
        <v>6.4647036617591596</v>
      </c>
      <c r="R185" s="99">
        <v>9.8080351426685866</v>
      </c>
      <c r="S185" s="99">
        <v>4.9844376474387246</v>
      </c>
      <c r="T185" s="99">
        <v>4.8306619732749994</v>
      </c>
      <c r="U185" s="99">
        <v>4.2364178715219509</v>
      </c>
      <c r="V185" s="99">
        <v>3.4989366360167651</v>
      </c>
      <c r="W185" s="99">
        <v>3.8966238828746356</v>
      </c>
      <c r="X185" s="99">
        <v>2.989914854321654</v>
      </c>
      <c r="Y185" s="99">
        <v>1.8998736241624812</v>
      </c>
      <c r="Z185" s="99">
        <v>6.9284704709104972E-4</v>
      </c>
      <c r="AA185" s="99">
        <v>-6.9284224674959205E-4</v>
      </c>
      <c r="AB185" s="99">
        <v>2.7713881883357772E-3</v>
      </c>
      <c r="AC185" s="128">
        <v>-2.0784835384035638E-3</v>
      </c>
      <c r="AD185" s="99">
        <v>1.9496580823512355</v>
      </c>
      <c r="AE185" s="99">
        <v>3.991926440906024</v>
      </c>
      <c r="AF185" s="128">
        <v>4.9921252638526648</v>
      </c>
      <c r="AG185" s="164">
        <v>4.994398107805309</v>
      </c>
      <c r="AH185" s="128">
        <v>3.9897085674990063</v>
      </c>
      <c r="AI185" s="128">
        <v>3.9899893965133826</v>
      </c>
      <c r="AJ185" s="128">
        <v>4.9897759479861623</v>
      </c>
    </row>
    <row r="186" spans="1:36" x14ac:dyDescent="0.2">
      <c r="A186" s="38" t="s">
        <v>1405</v>
      </c>
      <c r="B186" s="11" t="s">
        <v>277</v>
      </c>
      <c r="C186" s="11"/>
      <c r="D186" s="3" t="s">
        <v>278</v>
      </c>
      <c r="E186" s="38" t="s">
        <v>1088</v>
      </c>
      <c r="F186" s="3" t="s">
        <v>1076</v>
      </c>
      <c r="G186" s="3"/>
      <c r="H186" s="99" t="s">
        <v>886</v>
      </c>
      <c r="I186" s="99">
        <v>5.7142857142857224</v>
      </c>
      <c r="J186" s="99">
        <v>1.3573573573573583</v>
      </c>
      <c r="K186" s="99">
        <v>1.8487793315951677</v>
      </c>
      <c r="L186" s="99">
        <v>5.3060274610193119</v>
      </c>
      <c r="M186" s="99">
        <v>5.2486187845303789</v>
      </c>
      <c r="N186" s="99">
        <v>3.8740157480314963</v>
      </c>
      <c r="O186" s="99">
        <v>3.9822114412775562</v>
      </c>
      <c r="P186" s="99">
        <v>3.1006998444790099</v>
      </c>
      <c r="Q186" s="99">
        <v>9.4371641368907291</v>
      </c>
      <c r="R186" s="99">
        <v>3.2908339076498976</v>
      </c>
      <c r="S186" s="99">
        <v>7.0809007506255028</v>
      </c>
      <c r="T186" s="99">
        <v>4.6576836202196574</v>
      </c>
      <c r="U186" s="99">
        <v>3.0363920517972645</v>
      </c>
      <c r="V186" s="99">
        <v>2.9252437703141965</v>
      </c>
      <c r="W186" s="99">
        <v>3.1017543859648953</v>
      </c>
      <c r="X186" s="99">
        <v>2.4503130955622225</v>
      </c>
      <c r="Y186" s="99">
        <v>1.9200106298166304</v>
      </c>
      <c r="Z186" s="99">
        <v>0.39110879342936755</v>
      </c>
      <c r="AA186" s="99">
        <v>4.6750211025258182</v>
      </c>
      <c r="AB186" s="99">
        <v>3.4551206500837282</v>
      </c>
      <c r="AC186" s="128">
        <v>0.69552704161170986</v>
      </c>
      <c r="AD186" s="99">
        <v>0.1071811361200492</v>
      </c>
      <c r="AE186" s="99">
        <v>0.67213894837021559</v>
      </c>
      <c r="AF186" s="128">
        <v>3.704579025110788</v>
      </c>
      <c r="AG186" s="164">
        <v>3.3671376481312576</v>
      </c>
      <c r="AH186" s="128">
        <v>0.52361792426831588</v>
      </c>
      <c r="AI186" s="128">
        <v>2.9992323719706171</v>
      </c>
      <c r="AJ186" s="128">
        <v>2.8267234495608209</v>
      </c>
    </row>
    <row r="187" spans="1:36" x14ac:dyDescent="0.2">
      <c r="A187" s="38" t="s">
        <v>886</v>
      </c>
      <c r="B187" s="5" t="s">
        <v>919</v>
      </c>
      <c r="C187" s="5"/>
      <c r="D187" s="3" t="s">
        <v>866</v>
      </c>
      <c r="E187" s="38" t="s">
        <v>1089</v>
      </c>
      <c r="F187" s="3" t="s">
        <v>1076</v>
      </c>
      <c r="G187" s="3"/>
      <c r="H187" s="99" t="s">
        <v>886</v>
      </c>
      <c r="I187" s="99">
        <v>-1.5451934910433351</v>
      </c>
      <c r="J187" s="99">
        <v>-9.375</v>
      </c>
      <c r="K187" s="99">
        <v>8.812260536398469</v>
      </c>
      <c r="L187" s="99">
        <v>8.4507042253521263</v>
      </c>
      <c r="M187" s="99" t="s">
        <v>886</v>
      </c>
      <c r="N187" s="99" t="s">
        <v>886</v>
      </c>
      <c r="O187" s="99" t="s">
        <v>886</v>
      </c>
      <c r="P187" s="99" t="s">
        <v>886</v>
      </c>
      <c r="Q187" s="99" t="s">
        <v>886</v>
      </c>
      <c r="R187" s="99" t="s">
        <v>886</v>
      </c>
      <c r="S187" s="99" t="s">
        <v>886</v>
      </c>
      <c r="T187" s="99" t="s">
        <v>886</v>
      </c>
      <c r="U187" s="99" t="s">
        <v>886</v>
      </c>
      <c r="V187" s="99" t="s">
        <v>886</v>
      </c>
      <c r="W187" s="99" t="s">
        <v>886</v>
      </c>
      <c r="X187" s="99" t="s">
        <v>886</v>
      </c>
      <c r="Y187" s="99" t="s">
        <v>886</v>
      </c>
      <c r="Z187" s="99" t="s">
        <v>886</v>
      </c>
      <c r="AA187" s="99" t="s">
        <v>886</v>
      </c>
      <c r="AB187" s="99" t="s">
        <v>886</v>
      </c>
      <c r="AC187" s="128" t="s">
        <v>886</v>
      </c>
      <c r="AD187" s="99" t="s">
        <v>886</v>
      </c>
      <c r="AE187" s="99" t="s">
        <v>886</v>
      </c>
      <c r="AF187" s="128" t="s">
        <v>886</v>
      </c>
      <c r="AG187" s="164" t="s">
        <v>886</v>
      </c>
      <c r="AH187" s="128" t="s">
        <v>886</v>
      </c>
      <c r="AI187" s="128" t="s">
        <v>886</v>
      </c>
      <c r="AJ187" s="128" t="s">
        <v>886</v>
      </c>
    </row>
    <row r="188" spans="1:36" x14ac:dyDescent="0.2">
      <c r="A188" s="38" t="s">
        <v>886</v>
      </c>
      <c r="B188" s="5" t="s">
        <v>920</v>
      </c>
      <c r="C188" s="5"/>
      <c r="D188" s="3" t="s">
        <v>867</v>
      </c>
      <c r="E188" s="38" t="s">
        <v>1089</v>
      </c>
      <c r="F188" s="3" t="s">
        <v>1076</v>
      </c>
      <c r="G188" s="3"/>
      <c r="H188" s="99" t="s">
        <v>886</v>
      </c>
      <c r="I188" s="99">
        <v>-2.3528181532991681</v>
      </c>
      <c r="J188" s="99">
        <v>-21.685585778539306</v>
      </c>
      <c r="K188" s="99" t="s">
        <v>886</v>
      </c>
      <c r="L188" s="99" t="s">
        <v>886</v>
      </c>
      <c r="M188" s="99" t="s">
        <v>886</v>
      </c>
      <c r="N188" s="99" t="s">
        <v>886</v>
      </c>
      <c r="O188" s="99" t="s">
        <v>886</v>
      </c>
      <c r="P188" s="99" t="s">
        <v>886</v>
      </c>
      <c r="Q188" s="99" t="s">
        <v>886</v>
      </c>
      <c r="R188" s="99" t="s">
        <v>886</v>
      </c>
      <c r="S188" s="99" t="s">
        <v>886</v>
      </c>
      <c r="T188" s="99" t="s">
        <v>886</v>
      </c>
      <c r="U188" s="99" t="s">
        <v>886</v>
      </c>
      <c r="V188" s="99" t="s">
        <v>886</v>
      </c>
      <c r="W188" s="99" t="s">
        <v>886</v>
      </c>
      <c r="X188" s="99" t="s">
        <v>886</v>
      </c>
      <c r="Y188" s="99" t="s">
        <v>886</v>
      </c>
      <c r="Z188" s="99" t="s">
        <v>886</v>
      </c>
      <c r="AA188" s="99" t="s">
        <v>886</v>
      </c>
      <c r="AB188" s="99" t="s">
        <v>886</v>
      </c>
      <c r="AC188" s="128" t="s">
        <v>886</v>
      </c>
      <c r="AD188" s="99" t="s">
        <v>886</v>
      </c>
      <c r="AE188" s="99" t="s">
        <v>886</v>
      </c>
      <c r="AF188" s="128" t="s">
        <v>886</v>
      </c>
      <c r="AG188" s="164" t="s">
        <v>886</v>
      </c>
      <c r="AH188" s="128" t="s">
        <v>886</v>
      </c>
      <c r="AI188" s="128" t="s">
        <v>886</v>
      </c>
      <c r="AJ188" s="128" t="s">
        <v>886</v>
      </c>
    </row>
    <row r="189" spans="1:36" x14ac:dyDescent="0.2">
      <c r="A189" s="38" t="s">
        <v>1406</v>
      </c>
      <c r="B189" s="11" t="s">
        <v>279</v>
      </c>
      <c r="C189" s="11"/>
      <c r="D189" s="3" t="s">
        <v>280</v>
      </c>
      <c r="E189" s="38" t="s">
        <v>1088</v>
      </c>
      <c r="F189" s="3" t="s">
        <v>1076</v>
      </c>
      <c r="G189" s="3"/>
      <c r="H189" s="99" t="s">
        <v>886</v>
      </c>
      <c r="I189" s="99">
        <v>-22.052287581699346</v>
      </c>
      <c r="J189" s="99">
        <v>-7.5465369780311988</v>
      </c>
      <c r="K189" s="99">
        <v>29.729729729729712</v>
      </c>
      <c r="L189" s="99">
        <v>27.908277404921719</v>
      </c>
      <c r="M189" s="99">
        <v>15.981635330126792</v>
      </c>
      <c r="N189" s="99">
        <v>8.4825636192271503</v>
      </c>
      <c r="O189" s="99">
        <v>2.5369244135534359</v>
      </c>
      <c r="P189" s="99">
        <v>7.0157600406710827</v>
      </c>
      <c r="Q189" s="99">
        <v>7.2525732383214745</v>
      </c>
      <c r="R189" s="99">
        <v>4.6508194300900527</v>
      </c>
      <c r="S189" s="99">
        <v>7.8089729119638918</v>
      </c>
      <c r="T189" s="99">
        <v>3.0229666950205996</v>
      </c>
      <c r="U189" s="99">
        <v>3.1375039695141282</v>
      </c>
      <c r="V189" s="99">
        <v>3.2822218116879185</v>
      </c>
      <c r="W189" s="99">
        <v>4.0603386596708759</v>
      </c>
      <c r="X189" s="99">
        <v>3.7643958058786353</v>
      </c>
      <c r="Y189" s="99">
        <v>2.50138045278851</v>
      </c>
      <c r="Z189" s="99">
        <v>-3.2322361687235457E-2</v>
      </c>
      <c r="AA189" s="99">
        <v>5.927682276229973E-2</v>
      </c>
      <c r="AB189" s="99">
        <v>0.23158121499353967</v>
      </c>
      <c r="AC189" s="128">
        <v>3.7612164848743745E-2</v>
      </c>
      <c r="AD189" s="99">
        <v>0.17724782468577782</v>
      </c>
      <c r="AE189" s="99">
        <v>2.7397994745590015</v>
      </c>
      <c r="AF189" s="128">
        <v>2.7345788539818505</v>
      </c>
      <c r="AG189" s="164">
        <v>2.9513359748044143</v>
      </c>
      <c r="AH189" s="128">
        <v>2.8667291656387262</v>
      </c>
      <c r="AI189" s="128">
        <v>2.4079048349961774</v>
      </c>
      <c r="AJ189" s="128">
        <v>2.3372365339578498</v>
      </c>
    </row>
    <row r="190" spans="1:36" x14ac:dyDescent="0.2">
      <c r="A190" s="199" t="s">
        <v>1712</v>
      </c>
      <c r="B190" s="11" t="s">
        <v>281</v>
      </c>
      <c r="C190" s="11"/>
      <c r="D190" s="3" t="s">
        <v>282</v>
      </c>
      <c r="E190" s="38" t="s">
        <v>1088</v>
      </c>
      <c r="F190" s="3" t="s">
        <v>1077</v>
      </c>
      <c r="G190" s="3"/>
      <c r="H190" s="99" t="s">
        <v>886</v>
      </c>
      <c r="I190" s="99">
        <v>-1.9965311994954504</v>
      </c>
      <c r="J190" s="99">
        <v>-9.0497737556561049</v>
      </c>
      <c r="K190" s="99">
        <v>1.4107241569928135</v>
      </c>
      <c r="L190" s="99">
        <v>5.8652944639469666</v>
      </c>
      <c r="M190" s="99">
        <v>10.63374044858196</v>
      </c>
      <c r="N190" s="99">
        <v>7.4968352073869937</v>
      </c>
      <c r="O190" s="99">
        <v>9.821103856744557</v>
      </c>
      <c r="P190" s="99">
        <v>7.3469580849654648</v>
      </c>
      <c r="Q190" s="99">
        <v>9.6278994608728823</v>
      </c>
      <c r="R190" s="99">
        <v>13.070336473394349</v>
      </c>
      <c r="S190" s="99">
        <v>5.3270285964849933</v>
      </c>
      <c r="T190" s="99">
        <v>3.8525586210000426</v>
      </c>
      <c r="U190" s="99">
        <v>3.4918743228602409</v>
      </c>
      <c r="V190" s="99">
        <v>3.4326811343864847</v>
      </c>
      <c r="W190" s="99">
        <v>4.8936256351086058</v>
      </c>
      <c r="X190" s="99">
        <v>2.8532280942134634</v>
      </c>
      <c r="Y190" s="99">
        <v>2.3040696474473208</v>
      </c>
      <c r="Z190" s="99">
        <v>0</v>
      </c>
      <c r="AA190" s="99">
        <v>0</v>
      </c>
      <c r="AB190" s="99">
        <v>0</v>
      </c>
      <c r="AC190" s="128">
        <v>0</v>
      </c>
      <c r="AD190" s="99">
        <v>0</v>
      </c>
      <c r="AE190" s="99">
        <v>3.9899128839981701</v>
      </c>
      <c r="AF190" s="128">
        <v>3.9902646361143157</v>
      </c>
      <c r="AG190" s="164">
        <v>4.4901039635025342</v>
      </c>
      <c r="AH190" s="128">
        <v>4.9902208227493805</v>
      </c>
      <c r="AI190" s="128">
        <v>3.9901058978124571</v>
      </c>
      <c r="AJ190" s="128">
        <v>4.7497993042547568</v>
      </c>
    </row>
    <row r="191" spans="1:36" x14ac:dyDescent="0.2">
      <c r="A191" s="38" t="s">
        <v>1407</v>
      </c>
      <c r="B191" s="11" t="s">
        <v>1186</v>
      </c>
      <c r="C191" s="11"/>
      <c r="D191" s="3" t="s">
        <v>284</v>
      </c>
      <c r="E191" s="38" t="s">
        <v>1088</v>
      </c>
      <c r="F191" s="3" t="s">
        <v>1174</v>
      </c>
      <c r="G191" s="3"/>
      <c r="H191" s="99" t="s">
        <v>886</v>
      </c>
      <c r="I191" s="99" t="s">
        <v>886</v>
      </c>
      <c r="J191" s="99" t="s">
        <v>886</v>
      </c>
      <c r="K191" s="99">
        <v>-8.8888888888888573E-2</v>
      </c>
      <c r="L191" s="99">
        <v>13.812277580071168</v>
      </c>
      <c r="M191" s="99">
        <v>12.839554426421728</v>
      </c>
      <c r="N191" s="99">
        <v>19.328022168340837</v>
      </c>
      <c r="O191" s="99">
        <v>13.178519593613942</v>
      </c>
      <c r="P191" s="99">
        <v>5.2192869966658009</v>
      </c>
      <c r="Q191" s="99">
        <v>14.576477757464971</v>
      </c>
      <c r="R191" s="99">
        <v>51.675353685778106</v>
      </c>
      <c r="S191" s="99">
        <v>9.9025177081141607</v>
      </c>
      <c r="T191" s="99">
        <v>3.9499712845383073</v>
      </c>
      <c r="U191" s="99">
        <v>4.9478207489257215</v>
      </c>
      <c r="V191" s="99">
        <v>4.9894712213383201</v>
      </c>
      <c r="W191" s="99">
        <v>4.9919215555184024</v>
      </c>
      <c r="X191" s="99">
        <v>2.9397718227646834</v>
      </c>
      <c r="Y191" s="99">
        <v>2.9382957884426872</v>
      </c>
      <c r="Z191" s="99">
        <v>0</v>
      </c>
      <c r="AA191" s="99">
        <v>0</v>
      </c>
      <c r="AB191" s="99">
        <v>1.9980970504281714</v>
      </c>
      <c r="AC191" s="128">
        <v>1.9884131971720231</v>
      </c>
      <c r="AD191" s="99">
        <v>0</v>
      </c>
      <c r="AE191" s="99">
        <v>1.2419968227988409</v>
      </c>
      <c r="AF191" s="128">
        <v>1.9875421996101039</v>
      </c>
      <c r="AG191" s="164">
        <v>5.5946664180148264</v>
      </c>
      <c r="AH191" s="128">
        <v>10.596494326460327</v>
      </c>
      <c r="AI191" s="128">
        <v>2.6987105273663659</v>
      </c>
      <c r="AJ191" s="128">
        <v>4.9873663751214705</v>
      </c>
    </row>
    <row r="192" spans="1:36" x14ac:dyDescent="0.2">
      <c r="A192" s="38" t="s">
        <v>1408</v>
      </c>
      <c r="B192" s="11" t="s">
        <v>285</v>
      </c>
      <c r="C192" s="11"/>
      <c r="D192" s="3" t="s">
        <v>286</v>
      </c>
      <c r="E192" s="38" t="s">
        <v>1088</v>
      </c>
      <c r="F192" s="3" t="s">
        <v>1076</v>
      </c>
      <c r="G192" s="3"/>
      <c r="H192" s="99" t="s">
        <v>886</v>
      </c>
      <c r="I192" s="99">
        <v>-22.938921960368589</v>
      </c>
      <c r="J192" s="99">
        <v>5.9576719576719626</v>
      </c>
      <c r="K192" s="99">
        <v>8.7086787176670271</v>
      </c>
      <c r="L192" s="99">
        <v>-5.5581074873679341</v>
      </c>
      <c r="M192" s="99">
        <v>8.6575875486381477</v>
      </c>
      <c r="N192" s="99">
        <v>9.8030438675022396</v>
      </c>
      <c r="O192" s="99">
        <v>4.3620057072971861</v>
      </c>
      <c r="P192" s="99">
        <v>9.9375</v>
      </c>
      <c r="Q192" s="99">
        <v>5.8840250142126109</v>
      </c>
      <c r="R192" s="99">
        <v>4.899328859060418</v>
      </c>
      <c r="S192" s="99">
        <v>11.535508637236092</v>
      </c>
      <c r="T192" s="99">
        <v>2.6386737796133701</v>
      </c>
      <c r="U192" s="99">
        <v>2.4422958698932575</v>
      </c>
      <c r="V192" s="99">
        <v>3.998908892525904</v>
      </c>
      <c r="W192" s="99">
        <v>3.7979331689660683</v>
      </c>
      <c r="X192" s="99">
        <v>2.4965886693283323</v>
      </c>
      <c r="Y192" s="99">
        <v>0</v>
      </c>
      <c r="Z192" s="99">
        <v>0</v>
      </c>
      <c r="AA192" s="99">
        <v>0</v>
      </c>
      <c r="AB192" s="99">
        <v>0</v>
      </c>
      <c r="AC192" s="128">
        <v>0</v>
      </c>
      <c r="AD192" s="99">
        <v>0</v>
      </c>
      <c r="AE192" s="99">
        <v>2.4653616685567759</v>
      </c>
      <c r="AF192" s="128">
        <v>2.4060439824840074</v>
      </c>
      <c r="AG192" s="164">
        <v>2.9979794182604103</v>
      </c>
      <c r="AH192" s="128">
        <v>2.9928372644737467</v>
      </c>
      <c r="AI192" s="128">
        <v>2.2148394241417568</v>
      </c>
      <c r="AJ192" s="128">
        <v>2.1668472372697725</v>
      </c>
    </row>
    <row r="193" spans="1:36" x14ac:dyDescent="0.2">
      <c r="A193" s="38" t="s">
        <v>1409</v>
      </c>
      <c r="B193" s="11" t="s">
        <v>287</v>
      </c>
      <c r="C193" s="11"/>
      <c r="D193" s="3" t="s">
        <v>288</v>
      </c>
      <c r="E193" s="38" t="s">
        <v>1088</v>
      </c>
      <c r="F193" s="3" t="s">
        <v>1076</v>
      </c>
      <c r="G193" s="3"/>
      <c r="H193" s="99" t="s">
        <v>886</v>
      </c>
      <c r="I193" s="99">
        <v>2.427921092564489</v>
      </c>
      <c r="J193" s="99">
        <v>0</v>
      </c>
      <c r="K193" s="99">
        <v>1.5449735449735442</v>
      </c>
      <c r="L193" s="99">
        <v>10.90037515631515</v>
      </c>
      <c r="M193" s="99">
        <v>37.962788949445581</v>
      </c>
      <c r="N193" s="99">
        <v>4.032148208690927</v>
      </c>
      <c r="O193" s="99">
        <v>11.968050281524171</v>
      </c>
      <c r="P193" s="99">
        <v>7.3792538884340786</v>
      </c>
      <c r="Q193" s="99">
        <v>23.949030712263124</v>
      </c>
      <c r="R193" s="99">
        <v>10.350584307178636</v>
      </c>
      <c r="S193" s="99">
        <v>4.8411497730710806</v>
      </c>
      <c r="T193" s="99">
        <v>5.156831472620965</v>
      </c>
      <c r="U193" s="99">
        <v>5.0122779141990463</v>
      </c>
      <c r="V193" s="99">
        <v>4.7317744154057806</v>
      </c>
      <c r="W193" s="99">
        <v>5.0236406619385434</v>
      </c>
      <c r="X193" s="99">
        <v>4.7708372412930515</v>
      </c>
      <c r="Y193" s="99">
        <v>2.5662449271902688</v>
      </c>
      <c r="Z193" s="99">
        <v>0.13964855114627994</v>
      </c>
      <c r="AA193" s="99">
        <v>3.3585124927367787</v>
      </c>
      <c r="AB193" s="99">
        <v>2.445468855408123</v>
      </c>
      <c r="AC193" s="128">
        <v>1.9041870164078434</v>
      </c>
      <c r="AD193" s="99">
        <v>1.9332256327409869</v>
      </c>
      <c r="AE193" s="99">
        <v>3.1644566538116203</v>
      </c>
      <c r="AF193" s="128">
        <v>2.7089307660794759</v>
      </c>
      <c r="AG193" s="164">
        <v>3.1011616891858163</v>
      </c>
      <c r="AH193" s="128">
        <v>3.0707481019391691</v>
      </c>
      <c r="AI193" s="128">
        <v>2.6555315754902997</v>
      </c>
      <c r="AJ193" s="128">
        <v>2.7148080438756845</v>
      </c>
    </row>
    <row r="194" spans="1:36" x14ac:dyDescent="0.2">
      <c r="A194" s="38" t="s">
        <v>886</v>
      </c>
      <c r="B194" s="5" t="s">
        <v>921</v>
      </c>
      <c r="C194" s="5"/>
      <c r="D194" s="3" t="s">
        <v>868</v>
      </c>
      <c r="E194" s="38" t="s">
        <v>1089</v>
      </c>
      <c r="F194" s="3" t="s">
        <v>1076</v>
      </c>
      <c r="G194" s="3"/>
      <c r="H194" s="99" t="s">
        <v>886</v>
      </c>
      <c r="I194" s="99">
        <v>-26.388888888888886</v>
      </c>
      <c r="J194" s="99">
        <v>12.268343815513632</v>
      </c>
      <c r="K194" s="99" t="s">
        <v>886</v>
      </c>
      <c r="L194" s="99" t="s">
        <v>886</v>
      </c>
      <c r="M194" s="99" t="s">
        <v>886</v>
      </c>
      <c r="N194" s="99" t="s">
        <v>886</v>
      </c>
      <c r="O194" s="99" t="s">
        <v>886</v>
      </c>
      <c r="P194" s="99" t="s">
        <v>886</v>
      </c>
      <c r="Q194" s="99" t="s">
        <v>886</v>
      </c>
      <c r="R194" s="99" t="s">
        <v>886</v>
      </c>
      <c r="S194" s="99" t="s">
        <v>886</v>
      </c>
      <c r="T194" s="99" t="s">
        <v>886</v>
      </c>
      <c r="U194" s="99" t="s">
        <v>886</v>
      </c>
      <c r="V194" s="99" t="s">
        <v>886</v>
      </c>
      <c r="W194" s="99" t="s">
        <v>886</v>
      </c>
      <c r="X194" s="99" t="s">
        <v>886</v>
      </c>
      <c r="Y194" s="99" t="s">
        <v>886</v>
      </c>
      <c r="Z194" s="99" t="s">
        <v>886</v>
      </c>
      <c r="AA194" s="99" t="s">
        <v>886</v>
      </c>
      <c r="AB194" s="99" t="s">
        <v>886</v>
      </c>
      <c r="AC194" s="128" t="s">
        <v>886</v>
      </c>
      <c r="AD194" s="99" t="s">
        <v>886</v>
      </c>
      <c r="AE194" s="99" t="s">
        <v>886</v>
      </c>
      <c r="AF194" s="128" t="s">
        <v>886</v>
      </c>
      <c r="AG194" s="164" t="s">
        <v>886</v>
      </c>
      <c r="AH194" s="128" t="s">
        <v>886</v>
      </c>
      <c r="AI194" s="128" t="s">
        <v>886</v>
      </c>
      <c r="AJ194" s="128" t="s">
        <v>886</v>
      </c>
    </row>
    <row r="195" spans="1:36" x14ac:dyDescent="0.2">
      <c r="A195" s="38" t="s">
        <v>1410</v>
      </c>
      <c r="B195" s="11" t="s">
        <v>289</v>
      </c>
      <c r="C195" s="11"/>
      <c r="D195" s="3" t="s">
        <v>290</v>
      </c>
      <c r="E195" s="38" t="s">
        <v>1088</v>
      </c>
      <c r="F195" s="3" t="s">
        <v>1076</v>
      </c>
      <c r="G195" s="3"/>
      <c r="H195" s="99" t="s">
        <v>886</v>
      </c>
      <c r="I195" s="99">
        <v>-17.73476702508961</v>
      </c>
      <c r="J195" s="99">
        <v>-45.102823283374008</v>
      </c>
      <c r="K195" s="99">
        <v>113.5873015873016</v>
      </c>
      <c r="L195" s="99">
        <v>16.409036860879894</v>
      </c>
      <c r="M195" s="99">
        <v>6.2308478038815167</v>
      </c>
      <c r="N195" s="99">
        <v>18.4375</v>
      </c>
      <c r="O195" s="99">
        <v>0.87274203369189252</v>
      </c>
      <c r="P195" s="99">
        <v>6.6498993963782738</v>
      </c>
      <c r="Q195" s="99">
        <v>3.2261107442694197</v>
      </c>
      <c r="R195" s="99">
        <v>5.9490084985835523</v>
      </c>
      <c r="S195" s="99">
        <v>6.5551147145075106</v>
      </c>
      <c r="T195" s="99">
        <v>4.4600938967136301</v>
      </c>
      <c r="U195" s="99">
        <v>4.6571096474234679</v>
      </c>
      <c r="V195" s="99">
        <v>5.1384569820820332</v>
      </c>
      <c r="W195" s="99">
        <v>2.7746478873239369</v>
      </c>
      <c r="X195" s="99">
        <v>4.7142661367685292</v>
      </c>
      <c r="Y195" s="99">
        <v>1.6948043449810086</v>
      </c>
      <c r="Z195" s="99">
        <v>0.10938807026575148</v>
      </c>
      <c r="AA195" s="99">
        <v>0.23139220979560093</v>
      </c>
      <c r="AB195" s="99">
        <v>0.43606515326408157</v>
      </c>
      <c r="AC195" s="128">
        <v>0.81726471714977933</v>
      </c>
      <c r="AD195" s="99">
        <v>0.32298923369220578</v>
      </c>
      <c r="AE195" s="99">
        <v>0.83328072722681501</v>
      </c>
      <c r="AF195" s="128">
        <v>2.9487259750829553</v>
      </c>
      <c r="AG195" s="164">
        <v>3.3507662369253177</v>
      </c>
      <c r="AH195" s="128">
        <v>3.8658428949691181</v>
      </c>
      <c r="AI195" s="128">
        <v>3.653976886471777</v>
      </c>
      <c r="AJ195" s="128">
        <v>3.5415641908509534</v>
      </c>
    </row>
    <row r="196" spans="1:36" x14ac:dyDescent="0.2">
      <c r="A196" s="38" t="s">
        <v>1760</v>
      </c>
      <c r="B196" s="11" t="s">
        <v>291</v>
      </c>
      <c r="C196" s="11"/>
      <c r="D196" s="3" t="s">
        <v>292</v>
      </c>
      <c r="E196" s="38" t="s">
        <v>1088</v>
      </c>
      <c r="F196" s="3" t="s">
        <v>1084</v>
      </c>
      <c r="G196" s="3"/>
      <c r="H196" s="99" t="s">
        <v>886</v>
      </c>
      <c r="I196" s="99" t="s">
        <v>886</v>
      </c>
      <c r="J196" s="99" t="s">
        <v>886</v>
      </c>
      <c r="K196" s="99" t="s">
        <v>886</v>
      </c>
      <c r="L196" s="99" t="s">
        <v>886</v>
      </c>
      <c r="M196" s="99" t="s">
        <v>886</v>
      </c>
      <c r="N196" s="99" t="s">
        <v>886</v>
      </c>
      <c r="O196" s="99" t="s">
        <v>886</v>
      </c>
      <c r="P196" s="99">
        <v>22.686615709871518</v>
      </c>
      <c r="Q196" s="99">
        <v>15.243902439024382</v>
      </c>
      <c r="R196" s="99">
        <v>29.054520358868189</v>
      </c>
      <c r="S196" s="99">
        <v>7.5445632798573996</v>
      </c>
      <c r="T196" s="99">
        <v>5.506982140637291</v>
      </c>
      <c r="U196" s="99">
        <v>13.349304846437832</v>
      </c>
      <c r="V196" s="99">
        <v>5.2908769619902216</v>
      </c>
      <c r="W196" s="99">
        <v>1.9547189680136938</v>
      </c>
      <c r="X196" s="99">
        <v>0</v>
      </c>
      <c r="Y196" s="99">
        <v>0</v>
      </c>
      <c r="Z196" s="99">
        <v>0</v>
      </c>
      <c r="AA196" s="99">
        <v>-1.0005809825059657</v>
      </c>
      <c r="AB196" s="99">
        <v>-1.2</v>
      </c>
      <c r="AC196" s="128">
        <v>-1.320132013201325</v>
      </c>
      <c r="AD196" s="99">
        <v>-1.3377926421404673</v>
      </c>
      <c r="AE196" s="99">
        <v>-6.4406779661016937</v>
      </c>
      <c r="AF196" s="128">
        <v>1.4565231464366057</v>
      </c>
      <c r="AG196" s="164">
        <v>5.0746360683978864</v>
      </c>
      <c r="AH196" s="128">
        <v>8.931788056962219</v>
      </c>
      <c r="AI196" s="128">
        <v>3.6067517394153148</v>
      </c>
      <c r="AJ196" s="128">
        <v>9.5130544764658147</v>
      </c>
    </row>
    <row r="197" spans="1:36" x14ac:dyDescent="0.2">
      <c r="A197" s="38" t="s">
        <v>1411</v>
      </c>
      <c r="B197" s="126" t="s">
        <v>1246</v>
      </c>
      <c r="C197" s="126"/>
      <c r="D197" s="123" t="s">
        <v>1244</v>
      </c>
      <c r="E197" s="38" t="s">
        <v>1088</v>
      </c>
      <c r="F197" s="123" t="s">
        <v>1235</v>
      </c>
      <c r="G197" s="3"/>
      <c r="H197" s="99" t="s">
        <v>886</v>
      </c>
      <c r="I197" s="99" t="s">
        <v>886</v>
      </c>
      <c r="J197" s="99" t="s">
        <v>886</v>
      </c>
      <c r="K197" s="99" t="s">
        <v>886</v>
      </c>
      <c r="L197" s="99" t="s">
        <v>886</v>
      </c>
      <c r="M197" s="99" t="s">
        <v>886</v>
      </c>
      <c r="N197" s="99" t="s">
        <v>886</v>
      </c>
      <c r="O197" s="99" t="s">
        <v>886</v>
      </c>
      <c r="P197" s="99" t="s">
        <v>886</v>
      </c>
      <c r="Q197" s="99" t="s">
        <v>886</v>
      </c>
      <c r="R197" s="99" t="s">
        <v>886</v>
      </c>
      <c r="S197" s="99" t="s">
        <v>886</v>
      </c>
      <c r="T197" s="99" t="s">
        <v>886</v>
      </c>
      <c r="U197" s="99" t="s">
        <v>886</v>
      </c>
      <c r="V197" s="99" t="s">
        <v>886</v>
      </c>
      <c r="W197" s="99" t="s">
        <v>886</v>
      </c>
      <c r="X197" s="99" t="s">
        <v>886</v>
      </c>
      <c r="Y197" s="99" t="s">
        <v>886</v>
      </c>
      <c r="Z197" s="99" t="s">
        <v>886</v>
      </c>
      <c r="AA197" s="99" t="s">
        <v>886</v>
      </c>
      <c r="AB197" s="99" t="s">
        <v>886</v>
      </c>
      <c r="AC197" s="99" t="s">
        <v>886</v>
      </c>
      <c r="AD197" s="99" t="s">
        <v>886</v>
      </c>
      <c r="AE197" s="99" t="s">
        <v>886</v>
      </c>
      <c r="AF197" s="128" t="s">
        <v>886</v>
      </c>
      <c r="AG197" s="164" t="s">
        <v>886</v>
      </c>
      <c r="AH197" s="128" t="s">
        <v>886</v>
      </c>
      <c r="AI197" s="128">
        <v>5.0428643469490719</v>
      </c>
      <c r="AJ197" s="128">
        <v>4.8007681228996635</v>
      </c>
    </row>
    <row r="198" spans="1:36" x14ac:dyDescent="0.2">
      <c r="B198" s="126" t="s">
        <v>1247</v>
      </c>
      <c r="C198" s="126"/>
      <c r="D198" s="123" t="s">
        <v>1243</v>
      </c>
      <c r="E198" s="38" t="s">
        <v>1088</v>
      </c>
      <c r="F198" s="123" t="s">
        <v>1174</v>
      </c>
      <c r="G198" s="3"/>
      <c r="H198" s="99" t="s">
        <v>886</v>
      </c>
      <c r="I198" s="99" t="s">
        <v>886</v>
      </c>
      <c r="J198" s="99" t="s">
        <v>886</v>
      </c>
      <c r="K198" s="99" t="s">
        <v>886</v>
      </c>
      <c r="L198" s="99" t="s">
        <v>886</v>
      </c>
      <c r="M198" s="99" t="s">
        <v>886</v>
      </c>
      <c r="N198" s="99" t="s">
        <v>886</v>
      </c>
      <c r="O198" s="99" t="s">
        <v>886</v>
      </c>
      <c r="P198" s="99" t="s">
        <v>886</v>
      </c>
      <c r="Q198" s="99" t="s">
        <v>886</v>
      </c>
      <c r="R198" s="99" t="s">
        <v>886</v>
      </c>
      <c r="S198" s="99" t="s">
        <v>886</v>
      </c>
      <c r="T198" s="99" t="s">
        <v>886</v>
      </c>
      <c r="U198" s="99" t="s">
        <v>886</v>
      </c>
      <c r="V198" s="99" t="s">
        <v>886</v>
      </c>
      <c r="W198" s="99" t="s">
        <v>886</v>
      </c>
      <c r="X198" s="99" t="s">
        <v>886</v>
      </c>
      <c r="Y198" s="99" t="s">
        <v>886</v>
      </c>
      <c r="Z198" s="99" t="s">
        <v>886</v>
      </c>
      <c r="AA198" s="99" t="s">
        <v>886</v>
      </c>
      <c r="AB198" s="99" t="s">
        <v>886</v>
      </c>
      <c r="AC198" s="99" t="s">
        <v>886</v>
      </c>
      <c r="AD198" s="99" t="s">
        <v>886</v>
      </c>
      <c r="AE198" s="99" t="s">
        <v>886</v>
      </c>
      <c r="AF198" s="128" t="s">
        <v>886</v>
      </c>
      <c r="AG198" s="164" t="s">
        <v>886</v>
      </c>
      <c r="AH198" s="128" t="s">
        <v>886</v>
      </c>
      <c r="AI198" s="128">
        <v>18.193632228719949</v>
      </c>
      <c r="AJ198" s="128">
        <v>0</v>
      </c>
    </row>
    <row r="199" spans="1:36" x14ac:dyDescent="0.2">
      <c r="A199" s="38" t="s">
        <v>1753</v>
      </c>
      <c r="B199" s="11" t="s">
        <v>293</v>
      </c>
      <c r="C199" s="11"/>
      <c r="D199" s="184" t="s">
        <v>294</v>
      </c>
      <c r="E199" s="38" t="s">
        <v>1089</v>
      </c>
      <c r="F199" s="3" t="s">
        <v>1085</v>
      </c>
      <c r="G199" s="3"/>
      <c r="H199" s="99" t="s">
        <v>886</v>
      </c>
      <c r="I199" s="99">
        <v>6.6350710900473899</v>
      </c>
      <c r="J199" s="99">
        <v>12.5</v>
      </c>
      <c r="K199" s="99">
        <v>23.901234567901227</v>
      </c>
      <c r="L199" s="99">
        <v>5.9386209645276864</v>
      </c>
      <c r="M199" s="99">
        <v>2.6711813393528843</v>
      </c>
      <c r="N199" s="99">
        <v>5.9728838402345303</v>
      </c>
      <c r="O199" s="99">
        <v>3.0082987551867149</v>
      </c>
      <c r="P199" s="99">
        <v>3.9274924471299073</v>
      </c>
      <c r="Q199" s="99">
        <v>4.9418604651162923</v>
      </c>
      <c r="R199" s="99">
        <v>22.99168975069253</v>
      </c>
      <c r="S199" s="99">
        <v>6.7567567567567579</v>
      </c>
      <c r="T199" s="99">
        <v>4.8523206751054886</v>
      </c>
      <c r="U199" s="99">
        <v>3.6887994634473529</v>
      </c>
      <c r="V199" s="99">
        <v>3.492884864165589</v>
      </c>
      <c r="W199" s="99">
        <v>3.4999999999999858</v>
      </c>
      <c r="X199" s="99">
        <v>3.4017713365539493</v>
      </c>
      <c r="Y199" s="99">
        <v>2.4917266887288321</v>
      </c>
      <c r="Z199" s="99">
        <v>0</v>
      </c>
      <c r="AA199" s="99">
        <v>0</v>
      </c>
      <c r="AB199" s="99">
        <v>9.4776828110161517</v>
      </c>
      <c r="AC199" s="128">
        <v>0</v>
      </c>
      <c r="AD199" s="99">
        <v>0</v>
      </c>
      <c r="AE199" s="99">
        <v>1.9777931991672437</v>
      </c>
      <c r="AF199" s="128">
        <v>1.9904729499829799</v>
      </c>
      <c r="AG199" s="164" t="s">
        <v>886</v>
      </c>
      <c r="AH199" s="128" t="s">
        <v>886</v>
      </c>
      <c r="AI199" s="128" t="s">
        <v>886</v>
      </c>
      <c r="AJ199" s="128" t="s">
        <v>886</v>
      </c>
    </row>
    <row r="200" spans="1:36" x14ac:dyDescent="0.2">
      <c r="A200" s="38" t="s">
        <v>1411</v>
      </c>
      <c r="B200" s="11" t="s">
        <v>1187</v>
      </c>
      <c r="C200" s="11"/>
      <c r="D200" s="184" t="s">
        <v>296</v>
      </c>
      <c r="E200" s="38" t="s">
        <v>1089</v>
      </c>
      <c r="F200" s="3" t="s">
        <v>1174</v>
      </c>
      <c r="G200" s="3"/>
      <c r="H200" s="99" t="s">
        <v>886</v>
      </c>
      <c r="I200" s="99">
        <v>5.4047561854431763</v>
      </c>
      <c r="J200" s="99">
        <v>2.5524156791248771</v>
      </c>
      <c r="K200" s="99">
        <v>1.9111111111111114</v>
      </c>
      <c r="L200" s="99">
        <v>17.967727867422596</v>
      </c>
      <c r="M200" s="99">
        <v>4.0295748613678342</v>
      </c>
      <c r="N200" s="99">
        <v>7.0007107320540172</v>
      </c>
      <c r="O200" s="99">
        <v>4.1514447027565637</v>
      </c>
      <c r="P200" s="99">
        <v>3.0931122448979664</v>
      </c>
      <c r="Q200" s="99">
        <v>6.4955150015465506</v>
      </c>
      <c r="R200" s="99">
        <v>33.096137089747316</v>
      </c>
      <c r="S200" s="99">
        <v>7.4959083469721577</v>
      </c>
      <c r="T200" s="99">
        <v>6.9935038570848604</v>
      </c>
      <c r="U200" s="99">
        <v>4.9900388957404544</v>
      </c>
      <c r="V200" s="99">
        <v>4.9878015722417928</v>
      </c>
      <c r="W200" s="99">
        <v>7.4963421981237559</v>
      </c>
      <c r="X200" s="99">
        <v>7.4939951961569164</v>
      </c>
      <c r="Y200" s="99">
        <v>7.5003724117384394</v>
      </c>
      <c r="Z200" s="99">
        <v>0</v>
      </c>
      <c r="AA200" s="99">
        <v>0</v>
      </c>
      <c r="AB200" s="99">
        <v>3.4642832397976804</v>
      </c>
      <c r="AC200" s="128">
        <v>1.9888836804393017</v>
      </c>
      <c r="AD200" s="99">
        <v>0</v>
      </c>
      <c r="AE200" s="99">
        <v>3.2829940906106359</v>
      </c>
      <c r="AF200" s="128">
        <v>3.1786395422759073</v>
      </c>
      <c r="AG200" s="164" t="s">
        <v>886</v>
      </c>
      <c r="AH200" s="128" t="s">
        <v>886</v>
      </c>
      <c r="AI200" s="128" t="s">
        <v>886</v>
      </c>
      <c r="AJ200" s="128" t="s">
        <v>886</v>
      </c>
    </row>
    <row r="201" spans="1:36" x14ac:dyDescent="0.2">
      <c r="A201" s="38" t="s">
        <v>1412</v>
      </c>
      <c r="B201" s="11" t="s">
        <v>297</v>
      </c>
      <c r="C201" s="11"/>
      <c r="D201" s="3" t="s">
        <v>298</v>
      </c>
      <c r="E201" s="38" t="s">
        <v>1088</v>
      </c>
      <c r="F201" s="3" t="s">
        <v>1083</v>
      </c>
      <c r="G201" s="3"/>
      <c r="H201" s="99" t="s">
        <v>886</v>
      </c>
      <c r="I201" s="99">
        <v>-25.635555555555555</v>
      </c>
      <c r="J201" s="99">
        <v>22.493643100862798</v>
      </c>
      <c r="K201" s="99">
        <v>19.624576406507813</v>
      </c>
      <c r="L201" s="99">
        <v>6.8135975320360558</v>
      </c>
      <c r="M201" s="99">
        <v>6.8816129301008147</v>
      </c>
      <c r="N201" s="99">
        <v>-0.85483409982592207</v>
      </c>
      <c r="O201" s="99">
        <v>-2.5721998008281304</v>
      </c>
      <c r="P201" s="99">
        <v>2.2648716258927095</v>
      </c>
      <c r="Q201" s="99">
        <v>2.5500743059300106</v>
      </c>
      <c r="R201" s="99">
        <v>10.799476762080644</v>
      </c>
      <c r="S201" s="99">
        <v>4.0973644918226313</v>
      </c>
      <c r="T201" s="99">
        <v>2.8731222967188046</v>
      </c>
      <c r="U201" s="99">
        <v>0.94465040369213682</v>
      </c>
      <c r="V201" s="99">
        <v>3.0001606081696082</v>
      </c>
      <c r="W201" s="99">
        <v>1.9813507697745223</v>
      </c>
      <c r="X201" s="99">
        <v>0</v>
      </c>
      <c r="Y201" s="99">
        <v>1.0193368194677532E-3</v>
      </c>
      <c r="Z201" s="99">
        <v>0</v>
      </c>
      <c r="AA201" s="99">
        <v>0</v>
      </c>
      <c r="AB201" s="99">
        <v>0</v>
      </c>
      <c r="AC201" s="128">
        <v>0</v>
      </c>
      <c r="AD201" s="99">
        <v>0</v>
      </c>
      <c r="AE201" s="99">
        <v>3.9896436434803784</v>
      </c>
      <c r="AF201" s="128">
        <v>4.9893156109706016</v>
      </c>
      <c r="AG201" s="164">
        <v>5.9892818463606945</v>
      </c>
      <c r="AH201" s="128">
        <v>2.9897025272411781</v>
      </c>
      <c r="AI201" s="128">
        <v>3.990010007099043</v>
      </c>
      <c r="AJ201" s="128">
        <v>4.9892253787567311</v>
      </c>
    </row>
    <row r="202" spans="1:36" x14ac:dyDescent="0.2">
      <c r="A202" s="38" t="s">
        <v>1413</v>
      </c>
      <c r="B202" s="11" t="s">
        <v>299</v>
      </c>
      <c r="C202" s="11"/>
      <c r="D202" s="3" t="s">
        <v>300</v>
      </c>
      <c r="E202" s="38" t="s">
        <v>1088</v>
      </c>
      <c r="F202" s="3" t="s">
        <v>1076</v>
      </c>
      <c r="G202" s="3"/>
      <c r="H202" s="99" t="s">
        <v>886</v>
      </c>
      <c r="I202" s="99">
        <v>-26.261447297539959</v>
      </c>
      <c r="J202" s="99">
        <v>5.4791184707171539</v>
      </c>
      <c r="K202" s="99">
        <v>9.2693062449497887</v>
      </c>
      <c r="L202" s="99">
        <v>8.3984787661102871</v>
      </c>
      <c r="M202" s="99">
        <v>6.1982262937335406</v>
      </c>
      <c r="N202" s="99">
        <v>-2.6521060842433712</v>
      </c>
      <c r="O202" s="99">
        <v>5.448717948717956</v>
      </c>
      <c r="P202" s="99">
        <v>6.3382799928482143</v>
      </c>
      <c r="Q202" s="99">
        <v>8.49936948297605</v>
      </c>
      <c r="R202" s="99">
        <v>7.3376724004339025</v>
      </c>
      <c r="S202" s="99">
        <v>3.6309824586732162</v>
      </c>
      <c r="T202" s="99">
        <v>3.1067149623850838</v>
      </c>
      <c r="U202" s="99">
        <v>2.8509660856641119</v>
      </c>
      <c r="V202" s="99">
        <v>1.5698896479243274</v>
      </c>
      <c r="W202" s="99">
        <v>3.3693332471059989</v>
      </c>
      <c r="X202" s="99">
        <v>2.2647647647647631</v>
      </c>
      <c r="Y202" s="99">
        <v>1.7802520494310414</v>
      </c>
      <c r="Z202" s="99">
        <v>9.0160485664483758E-2</v>
      </c>
      <c r="AA202" s="99">
        <v>-0.12611097766034618</v>
      </c>
      <c r="AB202" s="99">
        <v>2.050387829956108</v>
      </c>
      <c r="AC202" s="128">
        <v>2.0975724723073297</v>
      </c>
      <c r="AD202" s="99">
        <v>2.4180517082179165</v>
      </c>
      <c r="AE202" s="99">
        <v>3.2794275088747327</v>
      </c>
      <c r="AF202" s="128">
        <v>3.4699110698892532</v>
      </c>
      <c r="AG202" s="164">
        <v>3.0319008700237182</v>
      </c>
      <c r="AH202" s="128">
        <v>3.6182190378710288</v>
      </c>
      <c r="AI202" s="128">
        <v>3.4079122833012399</v>
      </c>
      <c r="AJ202" s="128">
        <v>3.0138033147060237</v>
      </c>
    </row>
    <row r="203" spans="1:36" x14ac:dyDescent="0.2">
      <c r="A203" s="38" t="s">
        <v>1414</v>
      </c>
      <c r="B203" s="11" t="s">
        <v>301</v>
      </c>
      <c r="C203" s="11"/>
      <c r="D203" s="3" t="s">
        <v>302</v>
      </c>
      <c r="E203" s="38" t="s">
        <v>1088</v>
      </c>
      <c r="F203" s="3" t="s">
        <v>1083</v>
      </c>
      <c r="G203" s="3"/>
      <c r="H203" s="99" t="s">
        <v>886</v>
      </c>
      <c r="I203" s="99">
        <v>-8.6324338485721768</v>
      </c>
      <c r="J203" s="99">
        <v>41.935483870967744</v>
      </c>
      <c r="K203" s="99">
        <v>10.545454545454547</v>
      </c>
      <c r="L203" s="99">
        <v>-9.1635338345864739</v>
      </c>
      <c r="M203" s="99">
        <v>-2.8582514226590803</v>
      </c>
      <c r="N203" s="99">
        <v>-0.97338718028373705</v>
      </c>
      <c r="O203" s="99">
        <v>4.834107647032468</v>
      </c>
      <c r="P203" s="99">
        <v>10.000427490488349</v>
      </c>
      <c r="Q203" s="99">
        <v>10.000647710343927</v>
      </c>
      <c r="R203" s="99">
        <v>10.000588824118253</v>
      </c>
      <c r="S203" s="99">
        <v>4.900061023263774</v>
      </c>
      <c r="T203" s="99">
        <v>1.8992896799477421</v>
      </c>
      <c r="U203" s="99">
        <v>0</v>
      </c>
      <c r="V203" s="99">
        <v>0</v>
      </c>
      <c r="W203" s="99">
        <v>0</v>
      </c>
      <c r="X203" s="99">
        <v>0</v>
      </c>
      <c r="Y203" s="99">
        <v>0</v>
      </c>
      <c r="Z203" s="99">
        <v>0</v>
      </c>
      <c r="AA203" s="99">
        <v>0</v>
      </c>
      <c r="AB203" s="99">
        <v>0</v>
      </c>
      <c r="AC203" s="128">
        <v>0</v>
      </c>
      <c r="AD203" s="99">
        <v>0</v>
      </c>
      <c r="AE203" s="99">
        <v>2.0001001552406139</v>
      </c>
      <c r="AF203" s="128">
        <v>2.9997447025785107</v>
      </c>
      <c r="AG203" s="164">
        <v>3.000085798449903</v>
      </c>
      <c r="AH203" s="128">
        <v>4.9896338528747419</v>
      </c>
      <c r="AI203" s="128">
        <v>3.9899501917397551</v>
      </c>
      <c r="AJ203" s="128">
        <v>4.9897847593696341</v>
      </c>
    </row>
    <row r="204" spans="1:36" x14ac:dyDescent="0.2">
      <c r="A204" s="38" t="s">
        <v>886</v>
      </c>
      <c r="B204" s="16" t="s">
        <v>1035</v>
      </c>
      <c r="C204" s="16"/>
      <c r="D204" s="17" t="s">
        <v>1000</v>
      </c>
      <c r="E204" s="38" t="s">
        <v>1089</v>
      </c>
      <c r="F204" s="3" t="s">
        <v>1076</v>
      </c>
      <c r="G204" s="3"/>
      <c r="H204" s="99" t="s">
        <v>886</v>
      </c>
      <c r="I204" s="99">
        <v>-32.713075261671378</v>
      </c>
      <c r="J204" s="99">
        <v>-11.111111111111114</v>
      </c>
      <c r="K204" s="99">
        <v>-15.277777777777786</v>
      </c>
      <c r="L204" s="99">
        <v>24.590163934426229</v>
      </c>
      <c r="M204" s="99" t="s">
        <v>886</v>
      </c>
      <c r="N204" s="99" t="s">
        <v>886</v>
      </c>
      <c r="O204" s="99" t="s">
        <v>886</v>
      </c>
      <c r="P204" s="99" t="s">
        <v>886</v>
      </c>
      <c r="Q204" s="99" t="s">
        <v>886</v>
      </c>
      <c r="R204" s="99" t="s">
        <v>886</v>
      </c>
      <c r="S204" s="99" t="s">
        <v>886</v>
      </c>
      <c r="T204" s="99" t="s">
        <v>886</v>
      </c>
      <c r="U204" s="99" t="s">
        <v>886</v>
      </c>
      <c r="V204" s="99" t="s">
        <v>886</v>
      </c>
      <c r="W204" s="99" t="s">
        <v>886</v>
      </c>
      <c r="X204" s="99" t="s">
        <v>886</v>
      </c>
      <c r="Y204" s="99" t="s">
        <v>886</v>
      </c>
      <c r="Z204" s="99" t="s">
        <v>886</v>
      </c>
      <c r="AA204" s="99" t="s">
        <v>886</v>
      </c>
      <c r="AB204" s="99" t="s">
        <v>886</v>
      </c>
      <c r="AC204" s="128" t="s">
        <v>886</v>
      </c>
      <c r="AD204" s="99" t="s">
        <v>886</v>
      </c>
      <c r="AE204" s="99" t="s">
        <v>886</v>
      </c>
      <c r="AF204" s="128" t="s">
        <v>886</v>
      </c>
      <c r="AG204" s="164" t="s">
        <v>886</v>
      </c>
      <c r="AH204" s="128" t="s">
        <v>886</v>
      </c>
      <c r="AI204" s="128" t="s">
        <v>886</v>
      </c>
      <c r="AJ204" s="128" t="s">
        <v>886</v>
      </c>
    </row>
    <row r="205" spans="1:36" x14ac:dyDescent="0.2">
      <c r="A205" s="38" t="s">
        <v>1415</v>
      </c>
      <c r="B205" s="11" t="s">
        <v>303</v>
      </c>
      <c r="C205" s="11"/>
      <c r="D205" s="3" t="s">
        <v>304</v>
      </c>
      <c r="E205" s="38" t="s">
        <v>1088</v>
      </c>
      <c r="F205" s="3" t="s">
        <v>1082</v>
      </c>
      <c r="G205" s="3"/>
      <c r="H205" s="99" t="s">
        <v>886</v>
      </c>
      <c r="I205" s="99" t="s">
        <v>886</v>
      </c>
      <c r="J205" s="99" t="s">
        <v>886</v>
      </c>
      <c r="K205" s="99" t="s">
        <v>886</v>
      </c>
      <c r="L205" s="99" t="s">
        <v>886</v>
      </c>
      <c r="M205" s="99" t="s">
        <v>886</v>
      </c>
      <c r="N205" s="99">
        <v>5.5983050847457463</v>
      </c>
      <c r="O205" s="99">
        <v>8.5340994815659172</v>
      </c>
      <c r="P205" s="99">
        <v>8.9943803608399691</v>
      </c>
      <c r="Q205" s="99">
        <v>7.4991180700659328</v>
      </c>
      <c r="R205" s="99">
        <v>16.386676595690972</v>
      </c>
      <c r="S205" s="99">
        <v>-0.58669153689324105</v>
      </c>
      <c r="T205" s="99">
        <v>4.8979502787140916</v>
      </c>
      <c r="U205" s="99">
        <v>4.4987052963259373</v>
      </c>
      <c r="V205" s="99">
        <v>3.9109536556967583</v>
      </c>
      <c r="W205" s="99">
        <v>3.5195418370571758</v>
      </c>
      <c r="X205" s="99">
        <v>3.4156089257299129</v>
      </c>
      <c r="Y205" s="99">
        <v>1.9000930365705244</v>
      </c>
      <c r="Z205" s="99">
        <v>1.4924324893783592E-2</v>
      </c>
      <c r="AA205" s="99">
        <v>1.667763879747497E-2</v>
      </c>
      <c r="AB205" s="99">
        <v>1.9360387558800909</v>
      </c>
      <c r="AC205" s="128">
        <v>1.8932414980628476</v>
      </c>
      <c r="AD205" s="99">
        <v>1.8969319554875907</v>
      </c>
      <c r="AE205" s="99">
        <v>3.9446406952252877</v>
      </c>
      <c r="AF205" s="128">
        <v>4.8950546864404698</v>
      </c>
      <c r="AG205" s="164">
        <v>5.0354787925802613</v>
      </c>
      <c r="AH205" s="128">
        <v>2.9962058678715264</v>
      </c>
      <c r="AI205" s="128">
        <v>4.0366688694233988</v>
      </c>
      <c r="AJ205" s="128">
        <v>4.9754034110873775</v>
      </c>
    </row>
    <row r="206" spans="1:36" x14ac:dyDescent="0.2">
      <c r="A206" s="38" t="s">
        <v>1416</v>
      </c>
      <c r="B206" s="11" t="s">
        <v>305</v>
      </c>
      <c r="C206" s="11"/>
      <c r="D206" s="3" t="s">
        <v>306</v>
      </c>
      <c r="E206" s="38" t="s">
        <v>1088</v>
      </c>
      <c r="F206" s="3" t="s">
        <v>1076</v>
      </c>
      <c r="G206" s="3"/>
      <c r="H206" s="99" t="s">
        <v>886</v>
      </c>
      <c r="I206" s="99">
        <v>90.044444444444451</v>
      </c>
      <c r="J206" s="99">
        <v>-5.2853133769878298</v>
      </c>
      <c r="K206" s="99">
        <v>-160.64197530864197</v>
      </c>
      <c r="L206" s="99">
        <v>170.84690553745929</v>
      </c>
      <c r="M206" s="99">
        <v>29.825616355983186</v>
      </c>
      <c r="N206" s="99">
        <v>25.683186660490989</v>
      </c>
      <c r="O206" s="99">
        <v>12.014004053805039</v>
      </c>
      <c r="P206" s="99">
        <v>10.544497450238538</v>
      </c>
      <c r="Q206" s="99">
        <v>10.848214285714278</v>
      </c>
      <c r="R206" s="99">
        <v>10.336957980937029</v>
      </c>
      <c r="S206" s="99">
        <v>8.1640102202214422</v>
      </c>
      <c r="T206" s="99">
        <v>8.1439820022497003</v>
      </c>
      <c r="U206" s="99">
        <v>3.5989182442271499</v>
      </c>
      <c r="V206" s="99">
        <v>6.2048192771084274</v>
      </c>
      <c r="W206" s="99">
        <v>6.6458687842692541</v>
      </c>
      <c r="X206" s="99">
        <v>3.7851254321425358</v>
      </c>
      <c r="Y206" s="99">
        <v>2.391527160915615</v>
      </c>
      <c r="Z206" s="99">
        <v>0.91758425091758511</v>
      </c>
      <c r="AA206" s="99">
        <v>1.5787733509670971</v>
      </c>
      <c r="AB206" s="99">
        <v>0.63471397184473233</v>
      </c>
      <c r="AC206" s="128">
        <v>1.6010350125333472</v>
      </c>
      <c r="AD206" s="99">
        <v>0.44568245125347072</v>
      </c>
      <c r="AE206" s="99">
        <v>4.912447508121387</v>
      </c>
      <c r="AF206" s="128">
        <v>4.8108148931349737</v>
      </c>
      <c r="AG206" s="164">
        <v>4.3450064850843129</v>
      </c>
      <c r="AH206" s="128">
        <v>3.7566466404253873</v>
      </c>
      <c r="AI206" s="128">
        <v>3.9467554076539235</v>
      </c>
      <c r="AJ206" s="128">
        <v>0.78114995517991992</v>
      </c>
    </row>
    <row r="207" spans="1:36" x14ac:dyDescent="0.2">
      <c r="A207" s="38" t="s">
        <v>1417</v>
      </c>
      <c r="B207" s="11" t="s">
        <v>307</v>
      </c>
      <c r="C207" s="11"/>
      <c r="D207" s="3" t="s">
        <v>308</v>
      </c>
      <c r="E207" s="38" t="s">
        <v>1088</v>
      </c>
      <c r="F207" s="3" t="s">
        <v>1083</v>
      </c>
      <c r="G207" s="3"/>
      <c r="H207" s="99" t="s">
        <v>886</v>
      </c>
      <c r="I207" s="99">
        <v>-7.8934372969460753</v>
      </c>
      <c r="J207" s="99">
        <v>50.792934138495383</v>
      </c>
      <c r="K207" s="99">
        <v>19.007073618024634</v>
      </c>
      <c r="L207" s="99">
        <v>8.382734491705321</v>
      </c>
      <c r="M207" s="99">
        <v>-1.8672199170124486</v>
      </c>
      <c r="N207" s="99">
        <v>4.5003622170641364</v>
      </c>
      <c r="O207" s="99">
        <v>4.4918863092964472</v>
      </c>
      <c r="P207" s="99">
        <v>4.5804110590592586</v>
      </c>
      <c r="Q207" s="99">
        <v>0</v>
      </c>
      <c r="R207" s="99">
        <v>9.8496912261622782</v>
      </c>
      <c r="S207" s="99">
        <v>4.9004702471449235</v>
      </c>
      <c r="T207" s="99">
        <v>1.4998820317503032</v>
      </c>
      <c r="U207" s="99">
        <v>1.4998561023665786</v>
      </c>
      <c r="V207" s="99">
        <v>-3.0011886975582627</v>
      </c>
      <c r="W207" s="99">
        <v>-2.9996064983978954</v>
      </c>
      <c r="X207" s="99">
        <v>-2.9996406921891037</v>
      </c>
      <c r="Y207" s="99">
        <v>-3.0003943170548126</v>
      </c>
      <c r="Z207" s="99">
        <v>0</v>
      </c>
      <c r="AA207" s="99">
        <v>-3.749784424351418</v>
      </c>
      <c r="AB207" s="99">
        <v>-2.9999744029487942</v>
      </c>
      <c r="AC207" s="128">
        <v>-3.0003958305845124</v>
      </c>
      <c r="AD207" s="99">
        <v>-0.99978236030252576</v>
      </c>
      <c r="AE207" s="99">
        <v>0</v>
      </c>
      <c r="AF207" s="128">
        <v>0</v>
      </c>
      <c r="AG207" s="164">
        <v>0</v>
      </c>
      <c r="AH207" s="128">
        <v>4.700402577595808</v>
      </c>
      <c r="AI207" s="128">
        <v>3.989396603763673</v>
      </c>
      <c r="AJ207" s="128">
        <v>4.9897781479518537</v>
      </c>
    </row>
    <row r="208" spans="1:36" x14ac:dyDescent="0.2">
      <c r="A208" s="199" t="s">
        <v>1713</v>
      </c>
      <c r="B208" s="11" t="s">
        <v>309</v>
      </c>
      <c r="C208" s="11"/>
      <c r="D208" s="3" t="s">
        <v>310</v>
      </c>
      <c r="E208" s="38" t="s">
        <v>1088</v>
      </c>
      <c r="F208" s="3" t="s">
        <v>1077</v>
      </c>
      <c r="G208" s="3"/>
      <c r="H208" s="99" t="s">
        <v>886</v>
      </c>
      <c r="I208" s="99">
        <v>14.024390243902431</v>
      </c>
      <c r="J208" s="99">
        <v>3.2085561497326154</v>
      </c>
      <c r="K208" s="99">
        <v>4.7783534830167014</v>
      </c>
      <c r="L208" s="99">
        <v>10.749450549450557</v>
      </c>
      <c r="M208" s="99">
        <v>10.609037328094303</v>
      </c>
      <c r="N208" s="99">
        <v>9.3815598256095569</v>
      </c>
      <c r="O208" s="99">
        <v>5.7720696781812961</v>
      </c>
      <c r="P208" s="99">
        <v>5.5408234473133291</v>
      </c>
      <c r="Q208" s="99">
        <v>7.9476329013488396</v>
      </c>
      <c r="R208" s="99">
        <v>14.957736126424109</v>
      </c>
      <c r="S208" s="99">
        <v>-0.52216538789427602</v>
      </c>
      <c r="T208" s="99">
        <v>3.4815211569362532</v>
      </c>
      <c r="U208" s="99">
        <v>4.7412008281573463</v>
      </c>
      <c r="V208" s="99">
        <v>4.9416880806483476</v>
      </c>
      <c r="W208" s="99">
        <v>4.5394612921454183</v>
      </c>
      <c r="X208" s="99">
        <v>1.9189189189189051</v>
      </c>
      <c r="Y208" s="99">
        <v>1.9358260408379948</v>
      </c>
      <c r="Z208" s="99">
        <v>0</v>
      </c>
      <c r="AA208" s="99">
        <v>0</v>
      </c>
      <c r="AB208" s="99">
        <v>0</v>
      </c>
      <c r="AC208" s="128">
        <v>0</v>
      </c>
      <c r="AD208" s="99">
        <v>0</v>
      </c>
      <c r="AE208" s="99">
        <v>3.988900450919175</v>
      </c>
      <c r="AF208" s="128">
        <v>4.9866577718479022</v>
      </c>
      <c r="AG208" s="164">
        <v>5.988880063542501</v>
      </c>
      <c r="AH208" s="128">
        <v>2.9901079136690489</v>
      </c>
      <c r="AI208" s="128">
        <v>3.994760969220712</v>
      </c>
      <c r="AJ208" s="128">
        <v>4.988804925832639</v>
      </c>
    </row>
    <row r="209" spans="1:36" x14ac:dyDescent="0.2">
      <c r="A209" s="38" t="s">
        <v>1418</v>
      </c>
      <c r="B209" s="14" t="s">
        <v>967</v>
      </c>
      <c r="C209" s="14"/>
      <c r="D209" s="15" t="s">
        <v>968</v>
      </c>
      <c r="E209" s="38" t="s">
        <v>1089</v>
      </c>
      <c r="F209" s="3" t="s">
        <v>1079</v>
      </c>
      <c r="G209" s="3"/>
      <c r="H209" s="99" t="s">
        <v>886</v>
      </c>
      <c r="I209" s="99" t="s">
        <v>886</v>
      </c>
      <c r="J209" s="99" t="s">
        <v>886</v>
      </c>
      <c r="K209" s="99" t="s">
        <v>886</v>
      </c>
      <c r="L209" s="99" t="s">
        <v>886</v>
      </c>
      <c r="M209" s="99" t="s">
        <v>886</v>
      </c>
      <c r="N209" s="99" t="s">
        <v>886</v>
      </c>
      <c r="O209" s="99" t="s">
        <v>886</v>
      </c>
      <c r="P209" s="99" t="s">
        <v>886</v>
      </c>
      <c r="Q209" s="99" t="s">
        <v>886</v>
      </c>
      <c r="R209" s="99" t="s">
        <v>886</v>
      </c>
      <c r="S209" s="99" t="s">
        <v>886</v>
      </c>
      <c r="T209" s="99">
        <v>1.5789473684210549</v>
      </c>
      <c r="U209" s="99">
        <v>2.9360967184801439</v>
      </c>
      <c r="V209" s="99">
        <v>4.5302013422818845</v>
      </c>
      <c r="W209" s="99">
        <v>3.852327447833062</v>
      </c>
      <c r="X209" s="99">
        <v>3.5548686244204077</v>
      </c>
      <c r="Y209" s="99">
        <v>1.7910447761194206</v>
      </c>
      <c r="Z209" s="99">
        <v>0</v>
      </c>
      <c r="AA209" s="99">
        <v>0</v>
      </c>
      <c r="AB209" s="99">
        <v>0</v>
      </c>
      <c r="AC209" s="128">
        <v>0</v>
      </c>
      <c r="AD209" s="99">
        <v>0</v>
      </c>
      <c r="AE209" s="99">
        <v>1.9876181166503804</v>
      </c>
      <c r="AF209" s="128">
        <v>1.9808306709265144</v>
      </c>
      <c r="AG209" s="164">
        <v>2.9761904761904656</v>
      </c>
      <c r="AH209" s="128">
        <v>2.9966534834195313</v>
      </c>
      <c r="AI209" s="128">
        <v>1.9937970757643031</v>
      </c>
      <c r="AJ209" s="128" t="s">
        <v>886</v>
      </c>
    </row>
    <row r="210" spans="1:36" x14ac:dyDescent="0.2">
      <c r="A210" s="38" t="s">
        <v>1773</v>
      </c>
      <c r="B210" s="143" t="s">
        <v>1767</v>
      </c>
      <c r="C210" s="14"/>
      <c r="D210" s="15" t="s">
        <v>1768</v>
      </c>
      <c r="E210" s="38" t="s">
        <v>1088</v>
      </c>
      <c r="F210" s="123" t="s">
        <v>1079</v>
      </c>
      <c r="G210" s="3"/>
      <c r="H210" s="99" t="s">
        <v>886</v>
      </c>
      <c r="I210" s="99" t="s">
        <v>886</v>
      </c>
      <c r="J210" s="99" t="s">
        <v>886</v>
      </c>
      <c r="K210" s="99" t="s">
        <v>886</v>
      </c>
      <c r="L210" s="99" t="s">
        <v>886</v>
      </c>
      <c r="M210" s="99" t="s">
        <v>886</v>
      </c>
      <c r="N210" s="99" t="s">
        <v>886</v>
      </c>
      <c r="O210" s="99" t="s">
        <v>886</v>
      </c>
      <c r="P210" s="99" t="s">
        <v>886</v>
      </c>
      <c r="Q210" s="99" t="s">
        <v>886</v>
      </c>
      <c r="R210" s="99" t="s">
        <v>886</v>
      </c>
      <c r="S210" s="99" t="s">
        <v>886</v>
      </c>
      <c r="T210" s="99" t="s">
        <v>886</v>
      </c>
      <c r="U210" s="99" t="s">
        <v>886</v>
      </c>
      <c r="V210" s="99" t="s">
        <v>886</v>
      </c>
      <c r="W210" s="99" t="s">
        <v>886</v>
      </c>
      <c r="X210" s="99" t="s">
        <v>886</v>
      </c>
      <c r="Y210" s="99" t="s">
        <v>886</v>
      </c>
      <c r="Z210" s="99" t="s">
        <v>886</v>
      </c>
      <c r="AA210" s="99" t="s">
        <v>886</v>
      </c>
      <c r="AB210" s="99" t="s">
        <v>886</v>
      </c>
      <c r="AC210" s="99" t="s">
        <v>886</v>
      </c>
      <c r="AD210" s="99" t="s">
        <v>886</v>
      </c>
      <c r="AE210" s="99" t="s">
        <v>886</v>
      </c>
      <c r="AF210" s="128" t="s">
        <v>886</v>
      </c>
      <c r="AG210" s="164" t="s">
        <v>886</v>
      </c>
      <c r="AH210" s="128" t="s">
        <v>886</v>
      </c>
      <c r="AI210" s="128" t="s">
        <v>886</v>
      </c>
      <c r="AJ210" s="128" t="s">
        <v>886</v>
      </c>
    </row>
    <row r="211" spans="1:36" x14ac:dyDescent="0.2">
      <c r="A211" s="38" t="s">
        <v>1419</v>
      </c>
      <c r="B211" s="11" t="s">
        <v>1188</v>
      </c>
      <c r="C211" s="11"/>
      <c r="D211" s="3" t="s">
        <v>312</v>
      </c>
      <c r="E211" s="38" t="s">
        <v>1088</v>
      </c>
      <c r="F211" s="3" t="s">
        <v>1174</v>
      </c>
      <c r="G211" s="3"/>
      <c r="H211" s="99" t="s">
        <v>886</v>
      </c>
      <c r="I211" s="99" t="s">
        <v>886</v>
      </c>
      <c r="J211" s="99" t="s">
        <v>886</v>
      </c>
      <c r="K211" s="99">
        <v>1.7999999999999972</v>
      </c>
      <c r="L211" s="99">
        <v>12.966601178781929</v>
      </c>
      <c r="M211" s="99">
        <v>-3.1304347826086882</v>
      </c>
      <c r="N211" s="99">
        <v>7.5403949730699935</v>
      </c>
      <c r="O211" s="99">
        <v>2.1702838063439174</v>
      </c>
      <c r="P211" s="99">
        <v>7.1895424836601336</v>
      </c>
      <c r="Q211" s="99">
        <v>27.286585365853668</v>
      </c>
      <c r="R211" s="99">
        <v>29.461077844311376</v>
      </c>
      <c r="S211" s="99">
        <v>11.378353376503242</v>
      </c>
      <c r="T211" s="99">
        <v>4.9833887043189407</v>
      </c>
      <c r="U211" s="99">
        <v>4.9841772151898738</v>
      </c>
      <c r="V211" s="99">
        <v>4.9736247174076738</v>
      </c>
      <c r="W211" s="99">
        <v>8.1119885139985399</v>
      </c>
      <c r="X211" s="99">
        <v>4.8472775564409147</v>
      </c>
      <c r="Y211" s="99">
        <v>2.9132362254591442</v>
      </c>
      <c r="Z211" s="99">
        <v>0</v>
      </c>
      <c r="AA211" s="99">
        <v>0</v>
      </c>
      <c r="AB211" s="99">
        <v>3.4188034188034351</v>
      </c>
      <c r="AC211" s="128">
        <v>1.9900826446280995</v>
      </c>
      <c r="AD211" s="99">
        <v>1.9901465058991485</v>
      </c>
      <c r="AE211" s="99">
        <v>1.989448929002724</v>
      </c>
      <c r="AF211" s="128">
        <v>3.116041381029544</v>
      </c>
      <c r="AG211" s="164">
        <v>7.25250815907168</v>
      </c>
      <c r="AH211" s="128">
        <v>13.524174461850546</v>
      </c>
      <c r="AI211" s="128">
        <v>4.9637645190112156</v>
      </c>
      <c r="AJ211" s="128">
        <v>7.0935401494372456</v>
      </c>
    </row>
    <row r="212" spans="1:36" x14ac:dyDescent="0.2">
      <c r="A212" s="38" t="s">
        <v>1420</v>
      </c>
      <c r="B212" s="11" t="s">
        <v>313</v>
      </c>
      <c r="C212" s="11"/>
      <c r="D212" s="3" t="s">
        <v>314</v>
      </c>
      <c r="E212" s="38" t="s">
        <v>1088</v>
      </c>
      <c r="F212" s="3" t="s">
        <v>1076</v>
      </c>
      <c r="G212" s="3"/>
      <c r="H212" s="99" t="s">
        <v>886</v>
      </c>
      <c r="I212" s="99">
        <v>2.5315031503150323</v>
      </c>
      <c r="J212" s="99">
        <v>3.6980138264018478</v>
      </c>
      <c r="K212" s="99">
        <v>-3.9153439153439109</v>
      </c>
      <c r="L212" s="99">
        <v>7.2356828193832712</v>
      </c>
      <c r="M212" s="99">
        <v>9.5717366745404036</v>
      </c>
      <c r="N212" s="99">
        <v>8.8105726872246777</v>
      </c>
      <c r="O212" s="99">
        <v>3.9107588939615709</v>
      </c>
      <c r="P212" s="99">
        <v>6.4826328442344305</v>
      </c>
      <c r="Q212" s="99">
        <v>14.838458544180625</v>
      </c>
      <c r="R212" s="99">
        <v>7.7350688088943116</v>
      </c>
      <c r="S212" s="99">
        <v>5.6317644097659354</v>
      </c>
      <c r="T212" s="99">
        <v>3.5801513075594187</v>
      </c>
      <c r="U212" s="99">
        <v>3.9049919484702116</v>
      </c>
      <c r="V212" s="99">
        <v>2.5848231582443333</v>
      </c>
      <c r="W212" s="99">
        <v>4.6994712420416676</v>
      </c>
      <c r="X212" s="99">
        <v>3.4475650605513977</v>
      </c>
      <c r="Y212" s="99">
        <v>2.5804523263923471</v>
      </c>
      <c r="Z212" s="99">
        <v>-1.0780885780885825</v>
      </c>
      <c r="AA212" s="99">
        <v>-0.13745704467353903</v>
      </c>
      <c r="AB212" s="99">
        <v>-0.26054468587159363</v>
      </c>
      <c r="AC212" s="128">
        <v>0.89210902459460062</v>
      </c>
      <c r="AD212" s="99">
        <v>-2.9115779189057056</v>
      </c>
      <c r="AE212" s="99">
        <v>1.8114118949380975</v>
      </c>
      <c r="AF212" s="128">
        <v>3.8400711673421073</v>
      </c>
      <c r="AG212" s="164">
        <v>2.098900575888818</v>
      </c>
      <c r="AH212" s="128">
        <v>1.4264404251351781</v>
      </c>
      <c r="AI212" s="128">
        <v>1.3282470815332292</v>
      </c>
      <c r="AJ212" s="128">
        <v>3.8962217081689134</v>
      </c>
    </row>
    <row r="213" spans="1:36" x14ac:dyDescent="0.2">
      <c r="A213" s="38" t="s">
        <v>1421</v>
      </c>
      <c r="B213" s="11" t="s">
        <v>315</v>
      </c>
      <c r="C213" s="11"/>
      <c r="D213" s="3" t="s">
        <v>316</v>
      </c>
      <c r="E213" s="38" t="s">
        <v>1088</v>
      </c>
      <c r="F213" s="3" t="s">
        <v>1080</v>
      </c>
      <c r="G213" s="3"/>
      <c r="H213" s="99" t="s">
        <v>886</v>
      </c>
      <c r="I213" s="99">
        <v>-7.9448751076658084</v>
      </c>
      <c r="J213" s="99">
        <v>29.052359744002388</v>
      </c>
      <c r="K213" s="99">
        <v>2.9508577063062802</v>
      </c>
      <c r="L213" s="99">
        <v>5.0085917913180538</v>
      </c>
      <c r="M213" s="99">
        <v>1.8966118518121107</v>
      </c>
      <c r="N213" s="99">
        <v>4.3847409435551867</v>
      </c>
      <c r="O213" s="99">
        <v>2.0214630701522083</v>
      </c>
      <c r="P213" s="99">
        <v>1.2360633853305103E-2</v>
      </c>
      <c r="Q213" s="99">
        <v>0</v>
      </c>
      <c r="R213" s="99">
        <v>17.362072374925845</v>
      </c>
      <c r="S213" s="99">
        <v>7.199873631002518</v>
      </c>
      <c r="T213" s="99">
        <v>4.9402241716357054</v>
      </c>
      <c r="U213" s="99">
        <v>2.5012637372924189</v>
      </c>
      <c r="V213" s="99">
        <v>3.0000547955213648</v>
      </c>
      <c r="W213" s="99">
        <v>2.9995655373593593</v>
      </c>
      <c r="X213" s="99">
        <v>1.95065681869049</v>
      </c>
      <c r="Y213" s="99">
        <v>0</v>
      </c>
      <c r="Z213" s="99">
        <v>0</v>
      </c>
      <c r="AA213" s="99">
        <v>0</v>
      </c>
      <c r="AB213" s="99">
        <v>0</v>
      </c>
      <c r="AC213" s="128">
        <v>0</v>
      </c>
      <c r="AD213" s="99">
        <v>0</v>
      </c>
      <c r="AE213" s="99">
        <v>2.0003039718994975</v>
      </c>
      <c r="AF213" s="128">
        <v>2.999975165768487</v>
      </c>
      <c r="AG213" s="164">
        <v>2.9993972272453151</v>
      </c>
      <c r="AH213" s="128">
        <v>2.9900824769618639</v>
      </c>
      <c r="AI213" s="128">
        <v>3.9904840554894516</v>
      </c>
      <c r="AJ213" s="128">
        <v>4.989217229119312</v>
      </c>
    </row>
    <row r="214" spans="1:36" x14ac:dyDescent="0.2">
      <c r="A214" s="38" t="s">
        <v>1422</v>
      </c>
      <c r="B214" s="11" t="s">
        <v>317</v>
      </c>
      <c r="C214" s="11"/>
      <c r="D214" s="3" t="s">
        <v>318</v>
      </c>
      <c r="E214" s="38" t="s">
        <v>1088</v>
      </c>
      <c r="F214" s="3" t="s">
        <v>1076</v>
      </c>
      <c r="G214" s="3"/>
      <c r="H214" s="99" t="s">
        <v>886</v>
      </c>
      <c r="I214" s="99">
        <v>-55.060728744939269</v>
      </c>
      <c r="J214" s="99">
        <v>-22.070070070070074</v>
      </c>
      <c r="K214" s="99">
        <v>1.0070389970713762</v>
      </c>
      <c r="L214" s="99">
        <v>-16.155450429828576</v>
      </c>
      <c r="M214" s="99">
        <v>21.294667232906633</v>
      </c>
      <c r="N214" s="99">
        <v>4.4965738008302765</v>
      </c>
      <c r="O214" s="99">
        <v>0</v>
      </c>
      <c r="P214" s="99">
        <v>3.0011487650775592</v>
      </c>
      <c r="Q214" s="99">
        <v>0</v>
      </c>
      <c r="R214" s="99">
        <v>-3.0019982341186875</v>
      </c>
      <c r="S214" s="99">
        <v>3.4829684281128834</v>
      </c>
      <c r="T214" s="99">
        <v>3.875</v>
      </c>
      <c r="U214" s="99">
        <v>2.8880866425992764</v>
      </c>
      <c r="V214" s="99">
        <v>1.910331384015592</v>
      </c>
      <c r="W214" s="99">
        <v>2.9074215761285274</v>
      </c>
      <c r="X214" s="99">
        <v>3.9033457249070693</v>
      </c>
      <c r="Y214" s="99">
        <v>0</v>
      </c>
      <c r="Z214" s="99">
        <v>0</v>
      </c>
      <c r="AA214" s="99">
        <v>0</v>
      </c>
      <c r="AB214" s="99">
        <v>1.5026833631484777</v>
      </c>
      <c r="AC214" s="128">
        <v>1.4882700818548367</v>
      </c>
      <c r="AD214" s="99">
        <v>1.50117701539767</v>
      </c>
      <c r="AE214" s="99">
        <v>1.5017869363546765</v>
      </c>
      <c r="AF214" s="128">
        <v>1.9889875266883683</v>
      </c>
      <c r="AG214" s="164">
        <v>0</v>
      </c>
      <c r="AH214" s="128">
        <v>2.0016159835463565</v>
      </c>
      <c r="AI214" s="128">
        <v>1.9911424765059582</v>
      </c>
      <c r="AJ214" s="128">
        <v>1.9911035797500483</v>
      </c>
    </row>
    <row r="215" spans="1:36" x14ac:dyDescent="0.2">
      <c r="A215" s="38" t="s">
        <v>1423</v>
      </c>
      <c r="B215" s="11" t="s">
        <v>319</v>
      </c>
      <c r="C215" s="11"/>
      <c r="D215" s="3" t="s">
        <v>320</v>
      </c>
      <c r="E215" s="38" t="s">
        <v>1088</v>
      </c>
      <c r="F215" s="3" t="s">
        <v>1076</v>
      </c>
      <c r="G215" s="3"/>
      <c r="H215" s="99" t="s">
        <v>886</v>
      </c>
      <c r="I215" s="99">
        <v>-17.965277777777771</v>
      </c>
      <c r="J215" s="99">
        <v>3.8093625666638502</v>
      </c>
      <c r="K215" s="99">
        <v>5.0150860311506165</v>
      </c>
      <c r="L215" s="99">
        <v>2.2829631930423915</v>
      </c>
      <c r="M215" s="99">
        <v>-11.478894624962038</v>
      </c>
      <c r="N215" s="99">
        <v>5.9948542024013847</v>
      </c>
      <c r="O215" s="99">
        <v>8.9246702807670459</v>
      </c>
      <c r="P215" s="99">
        <v>10.213935522210662</v>
      </c>
      <c r="Q215" s="99">
        <v>7.3195389903619343</v>
      </c>
      <c r="R215" s="99">
        <v>7.9005212585568074</v>
      </c>
      <c r="S215" s="99">
        <v>7.4093475350678091</v>
      </c>
      <c r="T215" s="99">
        <v>4.8119648856616521</v>
      </c>
      <c r="U215" s="99">
        <v>4.3945817392203566</v>
      </c>
      <c r="V215" s="99">
        <v>4.3532091917591202</v>
      </c>
      <c r="W215" s="99">
        <v>4.2427981586066181</v>
      </c>
      <c r="X215" s="99">
        <v>3.9699521966765303</v>
      </c>
      <c r="Y215" s="99">
        <v>3.9409729824413375E-2</v>
      </c>
      <c r="Z215" s="99">
        <v>4.3771338527534454E-2</v>
      </c>
      <c r="AA215" s="99">
        <v>0.50315015750787495</v>
      </c>
      <c r="AB215" s="99">
        <v>8.2712985938783845E-2</v>
      </c>
      <c r="AC215" s="128">
        <v>0.20878642888211285</v>
      </c>
      <c r="AD215" s="99">
        <v>3.9065891136380593E-2</v>
      </c>
      <c r="AE215" s="99">
        <v>2.8854080791426151</v>
      </c>
      <c r="AF215" s="128">
        <v>2.6357962213225283</v>
      </c>
      <c r="AG215" s="164">
        <v>2.3667666516004493</v>
      </c>
      <c r="AH215" s="128">
        <v>3.6767952474611842</v>
      </c>
      <c r="AI215" s="128">
        <v>2.1139029772736073</v>
      </c>
      <c r="AJ215" s="128">
        <v>2.0246445497630239</v>
      </c>
    </row>
    <row r="216" spans="1:36" x14ac:dyDescent="0.2">
      <c r="A216" s="38" t="s">
        <v>1424</v>
      </c>
      <c r="B216" s="11" t="s">
        <v>321</v>
      </c>
      <c r="C216" s="11"/>
      <c r="D216" s="3" t="s">
        <v>322</v>
      </c>
      <c r="E216" s="38" t="s">
        <v>1088</v>
      </c>
      <c r="F216" s="3" t="s">
        <v>1080</v>
      </c>
      <c r="G216" s="3"/>
      <c r="H216" s="99" t="s">
        <v>886</v>
      </c>
      <c r="I216" s="99">
        <v>-2.7624309392265189</v>
      </c>
      <c r="J216" s="99">
        <v>24.431818181818187</v>
      </c>
      <c r="K216" s="99">
        <v>3.3668188736681941</v>
      </c>
      <c r="L216" s="99">
        <v>15.235402677975429</v>
      </c>
      <c r="M216" s="99">
        <v>6.8576004361604106</v>
      </c>
      <c r="N216" s="99">
        <v>8.8218881040832855</v>
      </c>
      <c r="O216" s="99">
        <v>6.9052921526109117</v>
      </c>
      <c r="P216" s="99">
        <v>8.0065784965394471</v>
      </c>
      <c r="Q216" s="99">
        <v>6.0032738208534653</v>
      </c>
      <c r="R216" s="99">
        <v>19.84486102133161</v>
      </c>
      <c r="S216" s="99">
        <v>3.2692077190459372</v>
      </c>
      <c r="T216" s="99">
        <v>0.71477623344841845</v>
      </c>
      <c r="U216" s="99">
        <v>2.4882836508912192</v>
      </c>
      <c r="V216" s="99">
        <v>4.9016576242281218</v>
      </c>
      <c r="W216" s="99">
        <v>2.9522108083966003</v>
      </c>
      <c r="X216" s="99">
        <v>2.9499804780703585</v>
      </c>
      <c r="Y216" s="99">
        <v>0</v>
      </c>
      <c r="Z216" s="99">
        <v>0</v>
      </c>
      <c r="AA216" s="99">
        <v>0</v>
      </c>
      <c r="AB216" s="99">
        <v>1.999915722051341</v>
      </c>
      <c r="AC216" s="128">
        <v>0</v>
      </c>
      <c r="AD216" s="99">
        <v>1.9896222361767357</v>
      </c>
      <c r="AE216" s="99">
        <v>3.9899219028484367</v>
      </c>
      <c r="AF216" s="128">
        <v>4.9898333606001932</v>
      </c>
      <c r="AG216" s="164">
        <v>3.4897526082246166</v>
      </c>
      <c r="AH216" s="128">
        <v>4.9903562798901513</v>
      </c>
      <c r="AI216" s="128">
        <v>3.9903297844006369</v>
      </c>
      <c r="AJ216" s="128">
        <v>4.9897551749500906</v>
      </c>
    </row>
    <row r="217" spans="1:36" x14ac:dyDescent="0.2">
      <c r="A217" s="38" t="s">
        <v>1425</v>
      </c>
      <c r="B217" s="11" t="s">
        <v>323</v>
      </c>
      <c r="C217" s="11"/>
      <c r="D217" s="3" t="s">
        <v>324</v>
      </c>
      <c r="E217" s="38" t="s">
        <v>1088</v>
      </c>
      <c r="F217" s="3" t="s">
        <v>1076</v>
      </c>
      <c r="G217" s="3"/>
      <c r="H217" s="99" t="s">
        <v>886</v>
      </c>
      <c r="I217" s="99">
        <v>-1.1544748671843053</v>
      </c>
      <c r="J217" s="99">
        <v>-8.1343669250646116</v>
      </c>
      <c r="K217" s="99">
        <v>6.3006300630063237</v>
      </c>
      <c r="L217" s="99">
        <v>2.6143099068586082</v>
      </c>
      <c r="M217" s="99">
        <v>14.192882929345018</v>
      </c>
      <c r="N217" s="99">
        <v>4.5524342877788939</v>
      </c>
      <c r="O217" s="99">
        <v>6.4967602591792684</v>
      </c>
      <c r="P217" s="99">
        <v>6.2383386063113591</v>
      </c>
      <c r="Q217" s="99">
        <v>20.9453268173488</v>
      </c>
      <c r="R217" s="99">
        <v>2.8158343329755695</v>
      </c>
      <c r="S217" s="99">
        <v>3.5062941357077051</v>
      </c>
      <c r="T217" s="99">
        <v>3.9333175130517191</v>
      </c>
      <c r="U217" s="99">
        <v>2.6028882927107873</v>
      </c>
      <c r="V217" s="99">
        <v>4.4339360222531212</v>
      </c>
      <c r="W217" s="99">
        <v>4.5120392073300764</v>
      </c>
      <c r="X217" s="99">
        <v>4.2509811917019249</v>
      </c>
      <c r="Y217" s="99">
        <v>2.8455483303182945</v>
      </c>
      <c r="Z217" s="99">
        <v>6.6555740432619359E-2</v>
      </c>
      <c r="AA217" s="99">
        <v>0.13777376597462876</v>
      </c>
      <c r="AB217" s="99">
        <v>0.26093557263497758</v>
      </c>
      <c r="AC217" s="128">
        <v>0.22240098424264332</v>
      </c>
      <c r="AD217" s="99">
        <v>0.76487252124644023</v>
      </c>
      <c r="AE217" s="99">
        <v>8.0826539218442406</v>
      </c>
      <c r="AF217" s="128">
        <v>2.7918671695495778</v>
      </c>
      <c r="AG217" s="164">
        <v>2.8214752646450902</v>
      </c>
      <c r="AH217" s="128">
        <v>3.0680885972108163</v>
      </c>
      <c r="AI217" s="128">
        <v>3.2473734479465222</v>
      </c>
      <c r="AJ217" s="128">
        <v>2.6094665433240753</v>
      </c>
    </row>
    <row r="218" spans="1:36" x14ac:dyDescent="0.2">
      <c r="A218" s="38" t="s">
        <v>886</v>
      </c>
      <c r="B218" s="16" t="s">
        <v>1039</v>
      </c>
      <c r="C218" s="16"/>
      <c r="D218" s="17" t="s">
        <v>1040</v>
      </c>
      <c r="E218" s="38" t="s">
        <v>1089</v>
      </c>
      <c r="F218" s="3" t="s">
        <v>1076</v>
      </c>
      <c r="G218" s="3"/>
      <c r="H218" s="99" t="s">
        <v>886</v>
      </c>
      <c r="I218" s="99">
        <v>2.3844797178130364</v>
      </c>
      <c r="J218" s="99">
        <v>6.9730586370839944</v>
      </c>
      <c r="K218" s="99" t="s">
        <v>886</v>
      </c>
      <c r="L218" s="99" t="s">
        <v>886</v>
      </c>
      <c r="M218" s="99" t="s">
        <v>886</v>
      </c>
      <c r="N218" s="99" t="s">
        <v>886</v>
      </c>
      <c r="O218" s="99" t="s">
        <v>886</v>
      </c>
      <c r="P218" s="99" t="s">
        <v>886</v>
      </c>
      <c r="Q218" s="99" t="s">
        <v>886</v>
      </c>
      <c r="R218" s="99" t="s">
        <v>886</v>
      </c>
      <c r="S218" s="99" t="s">
        <v>886</v>
      </c>
      <c r="T218" s="99" t="s">
        <v>886</v>
      </c>
      <c r="U218" s="99" t="s">
        <v>886</v>
      </c>
      <c r="V218" s="99" t="s">
        <v>886</v>
      </c>
      <c r="W218" s="99" t="s">
        <v>886</v>
      </c>
      <c r="X218" s="99" t="s">
        <v>886</v>
      </c>
      <c r="Y218" s="99" t="s">
        <v>886</v>
      </c>
      <c r="Z218" s="99" t="s">
        <v>886</v>
      </c>
      <c r="AA218" s="99" t="s">
        <v>886</v>
      </c>
      <c r="AB218" s="99" t="s">
        <v>886</v>
      </c>
      <c r="AC218" s="128" t="s">
        <v>886</v>
      </c>
      <c r="AD218" s="99" t="s">
        <v>886</v>
      </c>
      <c r="AE218" s="99" t="s">
        <v>886</v>
      </c>
      <c r="AF218" s="128" t="s">
        <v>886</v>
      </c>
      <c r="AG218" s="164" t="s">
        <v>886</v>
      </c>
      <c r="AH218" s="128" t="s">
        <v>886</v>
      </c>
      <c r="AI218" s="128" t="s">
        <v>886</v>
      </c>
      <c r="AJ218" s="128" t="s">
        <v>886</v>
      </c>
    </row>
    <row r="219" spans="1:36" x14ac:dyDescent="0.2">
      <c r="A219" s="38" t="s">
        <v>1426</v>
      </c>
      <c r="B219" s="11" t="s">
        <v>325</v>
      </c>
      <c r="C219" s="11"/>
      <c r="D219" s="3" t="s">
        <v>326</v>
      </c>
      <c r="E219" s="38" t="s">
        <v>1088</v>
      </c>
      <c r="F219" s="3" t="s">
        <v>1082</v>
      </c>
      <c r="G219" s="3"/>
      <c r="H219" s="99" t="s">
        <v>886</v>
      </c>
      <c r="I219" s="99" t="s">
        <v>886</v>
      </c>
      <c r="J219" s="99" t="s">
        <v>886</v>
      </c>
      <c r="K219" s="99" t="s">
        <v>886</v>
      </c>
      <c r="L219" s="99">
        <v>5.0732151437748172</v>
      </c>
      <c r="M219" s="99">
        <v>5.4408260524225511</v>
      </c>
      <c r="N219" s="99">
        <v>4.4992295839753496</v>
      </c>
      <c r="O219" s="99">
        <v>4.4999290059744226</v>
      </c>
      <c r="P219" s="99">
        <v>4.4995139897781229</v>
      </c>
      <c r="Q219" s="99">
        <v>4.4998099657938155</v>
      </c>
      <c r="R219" s="99">
        <v>4.5003397746958882</v>
      </c>
      <c r="S219" s="99">
        <v>1.8079737688101716</v>
      </c>
      <c r="T219" s="99">
        <v>4.9002761859351978</v>
      </c>
      <c r="U219" s="99">
        <v>4.8840520050770238</v>
      </c>
      <c r="V219" s="99">
        <v>4.9002853661926906</v>
      </c>
      <c r="W219" s="99">
        <v>3.8973591494403337</v>
      </c>
      <c r="X219" s="99">
        <v>3.90421030519461</v>
      </c>
      <c r="Y219" s="99">
        <v>2.5040434380776446</v>
      </c>
      <c r="Z219" s="99">
        <v>-1.4088078667953141E-3</v>
      </c>
      <c r="AA219" s="99">
        <v>-7.0441385723540861E-4</v>
      </c>
      <c r="AB219" s="99">
        <v>5.6353505540442939E-3</v>
      </c>
      <c r="AC219" s="128">
        <v>0</v>
      </c>
      <c r="AD219" s="99">
        <v>4.9306538751459073E-3</v>
      </c>
      <c r="AE219" s="99">
        <v>3.9006592663548778</v>
      </c>
      <c r="AF219" s="128">
        <v>4.9019076155483399</v>
      </c>
      <c r="AG219" s="164">
        <v>4.9067821254321631</v>
      </c>
      <c r="AH219" s="128">
        <v>3.8992718895144662</v>
      </c>
      <c r="AI219" s="128">
        <v>3.8987834088268114</v>
      </c>
      <c r="AJ219" s="128">
        <v>1.2553924813404584E-2</v>
      </c>
    </row>
    <row r="220" spans="1:36" x14ac:dyDescent="0.2">
      <c r="A220" s="38" t="s">
        <v>1427</v>
      </c>
      <c r="B220" s="11" t="s">
        <v>327</v>
      </c>
      <c r="C220" s="11"/>
      <c r="D220" s="3" t="s">
        <v>328</v>
      </c>
      <c r="E220" s="38" t="s">
        <v>1088</v>
      </c>
      <c r="F220" s="3" t="s">
        <v>1076</v>
      </c>
      <c r="G220" s="3"/>
      <c r="H220" s="99" t="s">
        <v>886</v>
      </c>
      <c r="I220" s="99">
        <v>4.6511627906976827</v>
      </c>
      <c r="J220" s="99">
        <v>-3.3283950617284006</v>
      </c>
      <c r="K220" s="99">
        <v>15.59051900286066</v>
      </c>
      <c r="L220" s="99">
        <v>9.3866006717341293</v>
      </c>
      <c r="M220" s="99">
        <v>6.8842921784098223</v>
      </c>
      <c r="N220" s="99">
        <v>4.4980344723314118</v>
      </c>
      <c r="O220" s="99">
        <v>4.4997467988135753</v>
      </c>
      <c r="P220" s="99">
        <v>6.0020768431983527</v>
      </c>
      <c r="Q220" s="99">
        <v>6.7528735632183867</v>
      </c>
      <c r="R220" s="99">
        <v>15.000611770463706</v>
      </c>
      <c r="S220" s="99">
        <v>4.5004787743377079</v>
      </c>
      <c r="T220" s="99">
        <v>3.7772347790674132</v>
      </c>
      <c r="U220" s="99">
        <v>2.3987049936230704</v>
      </c>
      <c r="V220" s="99">
        <v>3.5017964071856227</v>
      </c>
      <c r="W220" s="99">
        <v>3.4990280477645115</v>
      </c>
      <c r="X220" s="99">
        <v>3.5014757177354454</v>
      </c>
      <c r="Y220" s="99">
        <v>1.9010585439619803</v>
      </c>
      <c r="Z220" s="99">
        <v>0</v>
      </c>
      <c r="AA220" s="99">
        <v>0</v>
      </c>
      <c r="AB220" s="99">
        <v>0</v>
      </c>
      <c r="AC220" s="128">
        <v>0</v>
      </c>
      <c r="AD220" s="99">
        <v>1.8995124019504095</v>
      </c>
      <c r="AE220" s="99">
        <v>2.0804726833936638</v>
      </c>
      <c r="AF220" s="128">
        <v>2.0380711694452325</v>
      </c>
      <c r="AG220" s="164">
        <v>2.9880557663883645</v>
      </c>
      <c r="AH220" s="128">
        <v>2.9828168030720192</v>
      </c>
      <c r="AI220" s="128">
        <v>1.9887005649717349</v>
      </c>
      <c r="AJ220" s="128">
        <v>1.9905458305635733</v>
      </c>
    </row>
    <row r="221" spans="1:36" x14ac:dyDescent="0.2">
      <c r="A221" s="38" t="s">
        <v>1428</v>
      </c>
      <c r="B221" s="11" t="s">
        <v>329</v>
      </c>
      <c r="C221" s="11"/>
      <c r="D221" s="3" t="s">
        <v>330</v>
      </c>
      <c r="E221" s="38" t="s">
        <v>1088</v>
      </c>
      <c r="F221" s="3" t="s">
        <v>1076</v>
      </c>
      <c r="G221" s="3"/>
      <c r="H221" s="99" t="s">
        <v>886</v>
      </c>
      <c r="I221" s="99">
        <v>-18.936026936026934</v>
      </c>
      <c r="J221" s="99">
        <v>0</v>
      </c>
      <c r="K221" s="99">
        <v>-6.0392091709586282</v>
      </c>
      <c r="L221" s="99">
        <v>-3.3860843426752609</v>
      </c>
      <c r="M221" s="99">
        <v>-2.3334553440702734</v>
      </c>
      <c r="N221" s="99">
        <v>4.4785908366907137</v>
      </c>
      <c r="O221" s="99">
        <v>4.5108062057214653</v>
      </c>
      <c r="P221" s="99">
        <v>5.7147760425605014</v>
      </c>
      <c r="Q221" s="99">
        <v>6.8912337662337535</v>
      </c>
      <c r="R221" s="99">
        <v>9.0059989368972708</v>
      </c>
      <c r="S221" s="99">
        <v>5.8028561476837268</v>
      </c>
      <c r="T221" s="99">
        <v>6.511719778772715</v>
      </c>
      <c r="U221" s="99">
        <v>4.7042096804104574</v>
      </c>
      <c r="V221" s="99">
        <v>4.4397213366395221</v>
      </c>
      <c r="W221" s="99">
        <v>4.9067269643866496</v>
      </c>
      <c r="X221" s="99">
        <v>3.8797284190106467</v>
      </c>
      <c r="Y221" s="99">
        <v>0</v>
      </c>
      <c r="Z221" s="99">
        <v>0</v>
      </c>
      <c r="AA221" s="99">
        <v>0</v>
      </c>
      <c r="AB221" s="99">
        <v>0</v>
      </c>
      <c r="AC221" s="128">
        <v>0</v>
      </c>
      <c r="AD221" s="99">
        <v>0</v>
      </c>
      <c r="AE221" s="99">
        <v>0</v>
      </c>
      <c r="AF221" s="128">
        <v>0</v>
      </c>
      <c r="AG221" s="164">
        <v>2.9878618113912125</v>
      </c>
      <c r="AH221" s="128">
        <v>2.9918404351767958</v>
      </c>
      <c r="AI221" s="128">
        <v>2.4452269170579077</v>
      </c>
      <c r="AJ221" s="128">
        <v>2.3868627076570554</v>
      </c>
    </row>
    <row r="222" spans="1:36" x14ac:dyDescent="0.2">
      <c r="A222" s="38" t="s">
        <v>1429</v>
      </c>
      <c r="B222" s="11" t="s">
        <v>331</v>
      </c>
      <c r="C222" s="11"/>
      <c r="D222" s="3" t="s">
        <v>332</v>
      </c>
      <c r="E222" s="38" t="s">
        <v>1088</v>
      </c>
      <c r="F222" s="3" t="s">
        <v>1080</v>
      </c>
      <c r="G222" s="3"/>
      <c r="H222" s="99" t="s">
        <v>886</v>
      </c>
      <c r="I222" s="99">
        <v>-12.138728323699425</v>
      </c>
      <c r="J222" s="99">
        <v>41.11988304093569</v>
      </c>
      <c r="K222" s="99">
        <v>8.7064625075109205</v>
      </c>
      <c r="L222" s="99">
        <v>9.0708091108357962</v>
      </c>
      <c r="M222" s="99">
        <v>9.6882426953725655</v>
      </c>
      <c r="N222" s="99">
        <v>9.1304486362477917</v>
      </c>
      <c r="O222" s="99">
        <v>6.5738185958919075</v>
      </c>
      <c r="P222" s="99">
        <v>10.698337031862138</v>
      </c>
      <c r="Q222" s="99">
        <v>6.8059199128842209</v>
      </c>
      <c r="R222" s="99">
        <v>14.885531559922143</v>
      </c>
      <c r="S222" s="99">
        <v>5.1502622025010112</v>
      </c>
      <c r="T222" s="99">
        <v>2.9453230648239526</v>
      </c>
      <c r="U222" s="99">
        <v>1.6778773593694609</v>
      </c>
      <c r="V222" s="99">
        <v>3.4570593463381272</v>
      </c>
      <c r="W222" s="99">
        <v>3.9021538897548851</v>
      </c>
      <c r="X222" s="99">
        <v>2.3866755314615062</v>
      </c>
      <c r="Y222" s="99">
        <v>-0.49950881633060362</v>
      </c>
      <c r="Z222" s="99">
        <v>0</v>
      </c>
      <c r="AA222" s="99">
        <v>0</v>
      </c>
      <c r="AB222" s="99">
        <v>0</v>
      </c>
      <c r="AC222" s="128">
        <v>0</v>
      </c>
      <c r="AD222" s="99">
        <v>1.9930052377047813</v>
      </c>
      <c r="AE222" s="99">
        <v>3.9901558654634961</v>
      </c>
      <c r="AF222" s="128">
        <v>3.9498595815846693</v>
      </c>
      <c r="AG222" s="164">
        <v>3.5000113833848046</v>
      </c>
      <c r="AH222" s="128">
        <v>3.2496718799263968</v>
      </c>
      <c r="AI222" s="128">
        <v>3.9498632958136382</v>
      </c>
      <c r="AJ222" s="128">
        <v>4.5000239108603211</v>
      </c>
    </row>
    <row r="223" spans="1:36" x14ac:dyDescent="0.2">
      <c r="A223" s="38" t="s">
        <v>886</v>
      </c>
      <c r="B223" s="5" t="s">
        <v>922</v>
      </c>
      <c r="C223" s="5"/>
      <c r="D223" s="3" t="s">
        <v>898</v>
      </c>
      <c r="E223" s="38" t="s">
        <v>1089</v>
      </c>
      <c r="F223" s="3" t="s">
        <v>1076</v>
      </c>
      <c r="G223" s="3"/>
      <c r="H223" s="99" t="s">
        <v>886</v>
      </c>
      <c r="I223" s="99">
        <v>1.6872551973486054</v>
      </c>
      <c r="J223" s="99">
        <v>20</v>
      </c>
      <c r="K223" s="99">
        <v>4.9382716049382651</v>
      </c>
      <c r="L223" s="99">
        <v>8.235294117647058</v>
      </c>
      <c r="M223" s="99" t="s">
        <v>886</v>
      </c>
      <c r="N223" s="99" t="s">
        <v>886</v>
      </c>
      <c r="O223" s="99" t="s">
        <v>886</v>
      </c>
      <c r="P223" s="99" t="s">
        <v>886</v>
      </c>
      <c r="Q223" s="99" t="s">
        <v>886</v>
      </c>
      <c r="R223" s="99" t="s">
        <v>886</v>
      </c>
      <c r="S223" s="99" t="s">
        <v>886</v>
      </c>
      <c r="T223" s="99" t="s">
        <v>886</v>
      </c>
      <c r="U223" s="99" t="s">
        <v>886</v>
      </c>
      <c r="V223" s="99" t="s">
        <v>886</v>
      </c>
      <c r="W223" s="99" t="s">
        <v>886</v>
      </c>
      <c r="X223" s="99" t="s">
        <v>886</v>
      </c>
      <c r="Y223" s="99" t="s">
        <v>886</v>
      </c>
      <c r="Z223" s="99" t="s">
        <v>886</v>
      </c>
      <c r="AA223" s="99" t="s">
        <v>886</v>
      </c>
      <c r="AB223" s="99" t="s">
        <v>886</v>
      </c>
      <c r="AC223" s="128" t="s">
        <v>886</v>
      </c>
      <c r="AD223" s="99" t="s">
        <v>886</v>
      </c>
      <c r="AE223" s="99" t="s">
        <v>886</v>
      </c>
      <c r="AF223" s="128" t="s">
        <v>886</v>
      </c>
      <c r="AG223" s="164" t="s">
        <v>886</v>
      </c>
      <c r="AH223" s="128" t="s">
        <v>886</v>
      </c>
      <c r="AI223" s="128" t="s">
        <v>886</v>
      </c>
      <c r="AJ223" s="128" t="s">
        <v>886</v>
      </c>
    </row>
    <row r="224" spans="1:36" x14ac:dyDescent="0.2">
      <c r="A224" s="38" t="s">
        <v>1430</v>
      </c>
      <c r="B224" s="14" t="s">
        <v>969</v>
      </c>
      <c r="C224" s="14"/>
      <c r="D224" s="15" t="s">
        <v>970</v>
      </c>
      <c r="E224" s="38" t="s">
        <v>1088</v>
      </c>
      <c r="F224" s="3" t="s">
        <v>1079</v>
      </c>
      <c r="G224" s="3"/>
      <c r="H224" s="99" t="s">
        <v>886</v>
      </c>
      <c r="I224" s="99" t="s">
        <v>886</v>
      </c>
      <c r="J224" s="99" t="s">
        <v>886</v>
      </c>
      <c r="K224" s="99" t="s">
        <v>886</v>
      </c>
      <c r="L224" s="99" t="s">
        <v>886</v>
      </c>
      <c r="M224" s="99" t="s">
        <v>886</v>
      </c>
      <c r="N224" s="99" t="s">
        <v>886</v>
      </c>
      <c r="O224" s="99" t="s">
        <v>886</v>
      </c>
      <c r="P224" s="99" t="s">
        <v>886</v>
      </c>
      <c r="Q224" s="99" t="s">
        <v>886</v>
      </c>
      <c r="R224" s="99" t="s">
        <v>886</v>
      </c>
      <c r="S224" s="99" t="s">
        <v>886</v>
      </c>
      <c r="T224" s="99">
        <v>4.5502832861189688</v>
      </c>
      <c r="U224" s="99">
        <v>4.9110922946655506</v>
      </c>
      <c r="V224" s="99">
        <v>4.9394673123486683</v>
      </c>
      <c r="W224" s="99">
        <v>4.9223196431318144</v>
      </c>
      <c r="X224" s="99">
        <v>4.9259639349068891</v>
      </c>
      <c r="Y224" s="99">
        <v>2.8922732988682469</v>
      </c>
      <c r="Z224" s="99">
        <v>0</v>
      </c>
      <c r="AA224" s="99">
        <v>0</v>
      </c>
      <c r="AB224" s="99">
        <v>0</v>
      </c>
      <c r="AC224" s="128">
        <v>1.9282998370450777</v>
      </c>
      <c r="AD224" s="99">
        <v>1.9184652278177339</v>
      </c>
      <c r="AE224" s="99">
        <v>1.9607843137254832</v>
      </c>
      <c r="AF224" s="128">
        <v>1.961538461538459</v>
      </c>
      <c r="AG224" s="164">
        <v>2.9800075443229046</v>
      </c>
      <c r="AH224" s="128">
        <v>2.9792429792429687</v>
      </c>
      <c r="AI224" s="128">
        <v>1.9563670856058701</v>
      </c>
      <c r="AJ224" s="128">
        <v>1.9653448075357742</v>
      </c>
    </row>
    <row r="225" spans="1:36" x14ac:dyDescent="0.2">
      <c r="A225" s="38" t="s">
        <v>886</v>
      </c>
      <c r="B225" s="5" t="s">
        <v>923</v>
      </c>
      <c r="C225" s="5"/>
      <c r="D225" s="3" t="s">
        <v>900</v>
      </c>
      <c r="E225" s="38" t="s">
        <v>1089</v>
      </c>
      <c r="F225" s="3" t="s">
        <v>1077</v>
      </c>
      <c r="G225" s="3"/>
      <c r="H225" s="99" t="s">
        <v>886</v>
      </c>
      <c r="I225" s="99">
        <v>6.52617898254735</v>
      </c>
      <c r="J225" s="99">
        <v>-7.8431372549019613</v>
      </c>
      <c r="K225" s="99">
        <v>5.6737588652482316</v>
      </c>
      <c r="L225" s="99">
        <v>4.0268456375838895</v>
      </c>
      <c r="M225" s="99" t="s">
        <v>886</v>
      </c>
      <c r="N225" s="99" t="s">
        <v>886</v>
      </c>
      <c r="O225" s="99" t="s">
        <v>886</v>
      </c>
      <c r="P225" s="99" t="s">
        <v>886</v>
      </c>
      <c r="Q225" s="99" t="s">
        <v>886</v>
      </c>
      <c r="R225" s="99" t="s">
        <v>886</v>
      </c>
      <c r="S225" s="99" t="s">
        <v>886</v>
      </c>
      <c r="T225" s="99" t="s">
        <v>886</v>
      </c>
      <c r="U225" s="99" t="s">
        <v>886</v>
      </c>
      <c r="V225" s="99" t="s">
        <v>886</v>
      </c>
      <c r="W225" s="99" t="s">
        <v>886</v>
      </c>
      <c r="X225" s="99" t="s">
        <v>886</v>
      </c>
      <c r="Y225" s="99" t="s">
        <v>886</v>
      </c>
      <c r="Z225" s="99" t="s">
        <v>886</v>
      </c>
      <c r="AA225" s="99" t="s">
        <v>886</v>
      </c>
      <c r="AB225" s="99" t="s">
        <v>886</v>
      </c>
      <c r="AC225" s="128" t="s">
        <v>886</v>
      </c>
      <c r="AD225" s="99" t="s">
        <v>886</v>
      </c>
      <c r="AE225" s="99" t="s">
        <v>886</v>
      </c>
      <c r="AF225" s="128" t="s">
        <v>886</v>
      </c>
      <c r="AG225" s="164" t="s">
        <v>886</v>
      </c>
      <c r="AH225" s="128" t="s">
        <v>886</v>
      </c>
      <c r="AI225" s="128" t="s">
        <v>886</v>
      </c>
      <c r="AJ225" s="128" t="s">
        <v>886</v>
      </c>
    </row>
    <row r="226" spans="1:36" ht="14.25" x14ac:dyDescent="0.2">
      <c r="A226" s="199" t="s">
        <v>1733</v>
      </c>
      <c r="B226" s="11" t="s">
        <v>333</v>
      </c>
      <c r="C226" s="244" t="s">
        <v>1761</v>
      </c>
      <c r="D226" s="3" t="s">
        <v>334</v>
      </c>
      <c r="E226" s="38" t="s">
        <v>1088</v>
      </c>
      <c r="F226" s="3" t="s">
        <v>1082</v>
      </c>
      <c r="G226" s="3"/>
      <c r="H226" s="99" t="s">
        <v>886</v>
      </c>
      <c r="I226" s="99" t="s">
        <v>886</v>
      </c>
      <c r="J226" s="99" t="s">
        <v>886</v>
      </c>
      <c r="K226" s="99" t="s">
        <v>886</v>
      </c>
      <c r="L226" s="99" t="s">
        <v>886</v>
      </c>
      <c r="M226" s="99" t="s">
        <v>886</v>
      </c>
      <c r="N226" s="99">
        <v>10.848096868641761</v>
      </c>
      <c r="O226" s="99">
        <v>4.5514915461640584</v>
      </c>
      <c r="P226" s="99">
        <v>9.5416851029817025</v>
      </c>
      <c r="Q226" s="99">
        <v>8.4564667865426202</v>
      </c>
      <c r="R226" s="99">
        <v>14.269066269402657</v>
      </c>
      <c r="S226" s="99">
        <v>3.4075257851187644</v>
      </c>
      <c r="T226" s="99">
        <v>4.3587449417410653</v>
      </c>
      <c r="U226" s="99">
        <v>4.5508130279322927</v>
      </c>
      <c r="V226" s="99">
        <v>3.7526092142537806</v>
      </c>
      <c r="W226" s="99">
        <v>4.6910785977958938</v>
      </c>
      <c r="X226" s="99">
        <v>3.7507935690876906</v>
      </c>
      <c r="Y226" s="99">
        <v>2.5567665007359466</v>
      </c>
      <c r="Z226" s="99">
        <v>5.0795800880479192E-2</v>
      </c>
      <c r="AA226" s="99">
        <v>0.13458082505297853</v>
      </c>
      <c r="AB226" s="99">
        <v>1.9572495493175524</v>
      </c>
      <c r="AC226" s="128">
        <v>2.2212048497095127</v>
      </c>
      <c r="AD226" s="99">
        <v>2.0493891986224089</v>
      </c>
      <c r="AE226" s="99">
        <v>4.2094191712824358</v>
      </c>
      <c r="AF226" s="128">
        <v>4.0604419143327908</v>
      </c>
      <c r="AG226" s="164">
        <v>5.1210304861455169</v>
      </c>
      <c r="AH226" s="128">
        <v>5.0023232658479744</v>
      </c>
      <c r="AI226" s="128">
        <v>3.9017359311190645</v>
      </c>
      <c r="AJ226" s="128">
        <v>4.8771583981309146</v>
      </c>
    </row>
    <row r="227" spans="1:36" x14ac:dyDescent="0.2">
      <c r="A227" s="199" t="s">
        <v>1714</v>
      </c>
      <c r="B227" s="11" t="s">
        <v>335</v>
      </c>
      <c r="C227" s="11"/>
      <c r="D227" s="3" t="s">
        <v>336</v>
      </c>
      <c r="E227" s="38" t="s">
        <v>1088</v>
      </c>
      <c r="F227" s="3" t="s">
        <v>1077</v>
      </c>
      <c r="G227" s="3"/>
      <c r="H227" s="99" t="s">
        <v>886</v>
      </c>
      <c r="I227" s="99">
        <v>-1.7665544332211027</v>
      </c>
      <c r="J227" s="99">
        <v>-2.3147407627447762</v>
      </c>
      <c r="K227" s="99">
        <v>5.4432748538011566</v>
      </c>
      <c r="L227" s="99">
        <v>4.6520398429354231</v>
      </c>
      <c r="M227" s="99">
        <v>12.227074235807848</v>
      </c>
      <c r="N227" s="99">
        <v>9.8182917154622089</v>
      </c>
      <c r="O227" s="99">
        <v>6.4998280013760024</v>
      </c>
      <c r="P227" s="99">
        <v>5.9997738981572724</v>
      </c>
      <c r="Q227" s="99">
        <v>9.5057439741597278</v>
      </c>
      <c r="R227" s="99">
        <v>18.2279854743784</v>
      </c>
      <c r="S227" s="99">
        <v>5.2757314001929956</v>
      </c>
      <c r="T227" s="99">
        <v>4.9073856713281145</v>
      </c>
      <c r="U227" s="99">
        <v>4.9527422293733423</v>
      </c>
      <c r="V227" s="99">
        <v>4.9931468602467248</v>
      </c>
      <c r="W227" s="99">
        <v>4.5439161420710832</v>
      </c>
      <c r="X227" s="99">
        <v>3.4880494302205136</v>
      </c>
      <c r="Y227" s="99">
        <v>0</v>
      </c>
      <c r="Z227" s="99">
        <v>0</v>
      </c>
      <c r="AA227" s="99">
        <v>0</v>
      </c>
      <c r="AB227" s="99">
        <v>0</v>
      </c>
      <c r="AC227" s="128">
        <v>0</v>
      </c>
      <c r="AD227" s="99">
        <v>1.98957839886309</v>
      </c>
      <c r="AE227" s="99">
        <v>3.9900446064727646</v>
      </c>
      <c r="AF227" s="128">
        <v>4.9898029697797108</v>
      </c>
      <c r="AG227" s="164">
        <v>5.9903839207596565</v>
      </c>
      <c r="AH227" s="128">
        <v>2.9898671675022248</v>
      </c>
      <c r="AI227" s="128">
        <v>3.9898819065546931</v>
      </c>
      <c r="AJ227" s="128">
        <v>3.990241832838358</v>
      </c>
    </row>
    <row r="228" spans="1:36" x14ac:dyDescent="0.2">
      <c r="A228" s="38" t="s">
        <v>1431</v>
      </c>
      <c r="B228" s="11" t="s">
        <v>1211</v>
      </c>
      <c r="C228" s="11"/>
      <c r="D228" s="123" t="s">
        <v>1053</v>
      </c>
      <c r="E228" s="38" t="s">
        <v>1088</v>
      </c>
      <c r="F228" s="3" t="s">
        <v>1174</v>
      </c>
      <c r="G228" s="3"/>
      <c r="H228" s="99" t="s">
        <v>886</v>
      </c>
      <c r="I228" s="99" t="s">
        <v>886</v>
      </c>
      <c r="J228" s="99" t="s">
        <v>886</v>
      </c>
      <c r="K228" s="99">
        <v>2.2666666666666799</v>
      </c>
      <c r="L228" s="99">
        <v>11.929595827900897</v>
      </c>
      <c r="M228" s="99">
        <v>14.210832847990673</v>
      </c>
      <c r="N228" s="99">
        <v>8.0061193268740567</v>
      </c>
      <c r="O228" s="99">
        <v>7.0034623858986436</v>
      </c>
      <c r="P228" s="99">
        <v>6.4715399323429921</v>
      </c>
      <c r="Q228" s="99">
        <v>11.907722061058166</v>
      </c>
      <c r="R228" s="99">
        <v>21.318355758548321</v>
      </c>
      <c r="S228" s="99">
        <v>14.499389499389494</v>
      </c>
      <c r="T228" s="99">
        <v>4.9409046476495178</v>
      </c>
      <c r="U228" s="99">
        <v>4.987721229570667</v>
      </c>
      <c r="V228" s="99">
        <v>4.9927407646394499</v>
      </c>
      <c r="W228" s="99">
        <v>4.9934700775908283</v>
      </c>
      <c r="X228" s="99">
        <v>4.4998902465793549</v>
      </c>
      <c r="Y228" s="99">
        <v>3.5009102366615252</v>
      </c>
      <c r="Z228" s="99">
        <v>0</v>
      </c>
      <c r="AA228" s="99">
        <v>0</v>
      </c>
      <c r="AB228" s="99">
        <v>0</v>
      </c>
      <c r="AC228" s="128">
        <v>0</v>
      </c>
      <c r="AD228" s="99">
        <v>0</v>
      </c>
      <c r="AE228" s="99">
        <v>-0.55472872412393182</v>
      </c>
      <c r="AF228" s="128">
        <v>3.4013605442176909</v>
      </c>
      <c r="AG228" s="164">
        <v>7.8947368421052655</v>
      </c>
      <c r="AH228" s="128">
        <v>14.634146341463406</v>
      </c>
      <c r="AI228" s="128">
        <v>5.3191489361702038</v>
      </c>
      <c r="AJ228" s="128">
        <v>7.5757575757575761</v>
      </c>
    </row>
    <row r="229" spans="1:36" x14ac:dyDescent="0.2">
      <c r="A229" s="38" t="s">
        <v>1432</v>
      </c>
      <c r="B229" s="11" t="s">
        <v>338</v>
      </c>
      <c r="C229" s="11"/>
      <c r="D229" s="3" t="s">
        <v>339</v>
      </c>
      <c r="E229" s="38" t="s">
        <v>1088</v>
      </c>
      <c r="F229" s="3" t="s">
        <v>1076</v>
      </c>
      <c r="G229" s="3"/>
      <c r="H229" s="99" t="s">
        <v>886</v>
      </c>
      <c r="I229" s="99">
        <v>-14.125603864734302</v>
      </c>
      <c r="J229" s="99">
        <v>7.5945094509450826</v>
      </c>
      <c r="K229" s="99">
        <v>-4.297814493359823</v>
      </c>
      <c r="L229" s="99">
        <v>-0.96153846153845279</v>
      </c>
      <c r="M229" s="99">
        <v>11.264342453662834</v>
      </c>
      <c r="N229" s="99">
        <v>3.5101636093207702</v>
      </c>
      <c r="O229" s="99">
        <v>4.5023469681003974</v>
      </c>
      <c r="P229" s="99">
        <v>4.4917040975341394</v>
      </c>
      <c r="Q229" s="99">
        <v>4.1231686990086871</v>
      </c>
      <c r="R229" s="99">
        <v>17.431965624736705</v>
      </c>
      <c r="S229" s="99">
        <v>4.9002726359592401</v>
      </c>
      <c r="T229" s="99">
        <v>4.8970658641679847</v>
      </c>
      <c r="U229" s="99">
        <v>4.8053726282845588</v>
      </c>
      <c r="V229" s="99">
        <v>4.7716809754883656</v>
      </c>
      <c r="W229" s="99">
        <v>4.0733923163707573</v>
      </c>
      <c r="X229" s="99">
        <v>2.8013921378444735</v>
      </c>
      <c r="Y229" s="99">
        <v>0</v>
      </c>
      <c r="Z229" s="99">
        <v>-9.4350094350104996E-2</v>
      </c>
      <c r="AA229" s="99">
        <v>5.5552469307258434E-3</v>
      </c>
      <c r="AB229" s="99">
        <v>0.23886234862790445</v>
      </c>
      <c r="AC229" s="128">
        <v>0.40454419506790185</v>
      </c>
      <c r="AD229" s="99">
        <v>0.13246495198144803</v>
      </c>
      <c r="AE229" s="99">
        <v>5.2530040789328547</v>
      </c>
      <c r="AF229" s="128">
        <v>2.8855721393034939</v>
      </c>
      <c r="AG229" s="164">
        <v>2.7486511249109169</v>
      </c>
      <c r="AH229" s="128">
        <v>2.6701674427821231</v>
      </c>
      <c r="AI229" s="128">
        <v>2.6441495778045887</v>
      </c>
      <c r="AJ229" s="128">
        <v>1.8098058571898759</v>
      </c>
    </row>
    <row r="230" spans="1:36" x14ac:dyDescent="0.2">
      <c r="A230" s="38" t="s">
        <v>1433</v>
      </c>
      <c r="B230" s="11" t="s">
        <v>340</v>
      </c>
      <c r="C230" s="11"/>
      <c r="D230" s="3" t="s">
        <v>341</v>
      </c>
      <c r="E230" s="38" t="s">
        <v>1088</v>
      </c>
      <c r="F230" s="3" t="s">
        <v>1076</v>
      </c>
      <c r="G230" s="3"/>
      <c r="H230" s="99" t="s">
        <v>886</v>
      </c>
      <c r="I230" s="99">
        <v>6.4159544159544168</v>
      </c>
      <c r="J230" s="99">
        <v>4.8190190618976345</v>
      </c>
      <c r="K230" s="99">
        <v>5.9460563955864245</v>
      </c>
      <c r="L230" s="99">
        <v>2.0540019286403179</v>
      </c>
      <c r="M230" s="99">
        <v>0.69923462156286575</v>
      </c>
      <c r="N230" s="99">
        <v>4.3914797785493249</v>
      </c>
      <c r="O230" s="99">
        <v>17.555056179775292</v>
      </c>
      <c r="P230" s="99">
        <v>2.8750573482183768</v>
      </c>
      <c r="Q230" s="99">
        <v>5.1508844953173707</v>
      </c>
      <c r="R230" s="99">
        <v>8.637873754152821</v>
      </c>
      <c r="S230" s="99">
        <v>4.8018739020105414</v>
      </c>
      <c r="T230" s="99">
        <v>4.2093499720618439</v>
      </c>
      <c r="U230" s="99">
        <v>3.395889186773914</v>
      </c>
      <c r="V230" s="99">
        <v>3.0135407663497489</v>
      </c>
      <c r="W230" s="99">
        <v>3.0036916881083044</v>
      </c>
      <c r="X230" s="99">
        <v>2.4490904154222051</v>
      </c>
      <c r="Y230" s="99">
        <v>1.5053535460616985</v>
      </c>
      <c r="Z230" s="99">
        <v>5.221932114882577E-2</v>
      </c>
      <c r="AA230" s="99">
        <v>0.18789144050104767</v>
      </c>
      <c r="AB230" s="99">
        <v>0.39591581579495028</v>
      </c>
      <c r="AC230" s="128">
        <v>-0.22312162723121531</v>
      </c>
      <c r="AD230" s="99">
        <v>2.0801913776069547E-2</v>
      </c>
      <c r="AE230" s="99">
        <v>1.897779857536519</v>
      </c>
      <c r="AF230" s="128">
        <v>1.9389733646290486</v>
      </c>
      <c r="AG230" s="164">
        <v>2.8931825007508349</v>
      </c>
      <c r="AH230" s="128">
        <v>2.8312901342673724</v>
      </c>
      <c r="AI230" s="128">
        <v>1.944365597502129</v>
      </c>
      <c r="AJ230" s="128">
        <v>3.3180193976518524</v>
      </c>
    </row>
    <row r="231" spans="1:36" x14ac:dyDescent="0.2">
      <c r="A231" s="38" t="s">
        <v>1434</v>
      </c>
      <c r="B231" s="11" t="s">
        <v>342</v>
      </c>
      <c r="C231" s="11"/>
      <c r="D231" s="3" t="s">
        <v>343</v>
      </c>
      <c r="E231" s="38" t="s">
        <v>1088</v>
      </c>
      <c r="F231" s="3" t="s">
        <v>1080</v>
      </c>
      <c r="G231" s="3"/>
      <c r="H231" s="99" t="s">
        <v>886</v>
      </c>
      <c r="I231" s="99">
        <v>3.8561970827948073</v>
      </c>
      <c r="J231" s="99">
        <v>28</v>
      </c>
      <c r="K231" s="99">
        <v>3.7638888888888999</v>
      </c>
      <c r="L231" s="99">
        <v>4.3367688395127715</v>
      </c>
      <c r="M231" s="99">
        <v>11.338770273985148</v>
      </c>
      <c r="N231" s="99">
        <v>8.4161838293389479</v>
      </c>
      <c r="O231" s="99">
        <v>6.4495559098155297</v>
      </c>
      <c r="P231" s="99">
        <v>8.5148260664926738</v>
      </c>
      <c r="Q231" s="99">
        <v>7.5890803464637315</v>
      </c>
      <c r="R231" s="99">
        <v>13.523583810791976</v>
      </c>
      <c r="S231" s="99">
        <v>4.8209885178688694</v>
      </c>
      <c r="T231" s="99">
        <v>3.9052634820906178</v>
      </c>
      <c r="U231" s="99">
        <v>2.8998824238472167</v>
      </c>
      <c r="V231" s="99">
        <v>3.7495439095116296</v>
      </c>
      <c r="W231" s="99">
        <v>3.0004349797780634</v>
      </c>
      <c r="X231" s="99">
        <v>0</v>
      </c>
      <c r="Y231" s="99">
        <v>0</v>
      </c>
      <c r="Z231" s="99">
        <v>0</v>
      </c>
      <c r="AA231" s="99">
        <v>0</v>
      </c>
      <c r="AB231" s="99">
        <v>0</v>
      </c>
      <c r="AC231" s="128">
        <v>0</v>
      </c>
      <c r="AD231" s="99">
        <v>0</v>
      </c>
      <c r="AE231" s="99">
        <v>0</v>
      </c>
      <c r="AF231" s="128">
        <v>0</v>
      </c>
      <c r="AG231" s="164">
        <v>0</v>
      </c>
      <c r="AH231" s="128">
        <v>2.3999712470685441</v>
      </c>
      <c r="AI231" s="128">
        <v>3.7994454389105314</v>
      </c>
      <c r="AJ231" s="128">
        <v>4.7999053206417885</v>
      </c>
    </row>
    <row r="232" spans="1:36" x14ac:dyDescent="0.2">
      <c r="A232" s="38" t="s">
        <v>1435</v>
      </c>
      <c r="B232" s="11" t="s">
        <v>344</v>
      </c>
      <c r="C232" s="11"/>
      <c r="D232" s="3" t="s">
        <v>345</v>
      </c>
      <c r="E232" s="38" t="s">
        <v>1088</v>
      </c>
      <c r="F232" s="3" t="s">
        <v>1076</v>
      </c>
      <c r="G232" s="3"/>
      <c r="H232" s="99" t="s">
        <v>886</v>
      </c>
      <c r="I232" s="99">
        <v>575.11111111111109</v>
      </c>
      <c r="J232" s="99">
        <v>0</v>
      </c>
      <c r="K232" s="99">
        <v>92.001316655694524</v>
      </c>
      <c r="L232" s="99">
        <v>21.926967255271748</v>
      </c>
      <c r="M232" s="99">
        <v>3.4448818897637778</v>
      </c>
      <c r="N232" s="99">
        <v>5.0428163653663205</v>
      </c>
      <c r="O232" s="99">
        <v>12.629399585921334</v>
      </c>
      <c r="P232" s="99">
        <v>8.8120404411764497</v>
      </c>
      <c r="Q232" s="99">
        <v>7.5071270193221409</v>
      </c>
      <c r="R232" s="99">
        <v>6.9141622471027233</v>
      </c>
      <c r="S232" s="99">
        <v>8.3501745361014059</v>
      </c>
      <c r="T232" s="99">
        <v>6.7231877914370415</v>
      </c>
      <c r="U232" s="99">
        <v>3.4318398474737677</v>
      </c>
      <c r="V232" s="99">
        <v>6.6820276497695943</v>
      </c>
      <c r="W232" s="99">
        <v>3.9740820734341042</v>
      </c>
      <c r="X232" s="99">
        <v>2.6450630106633639</v>
      </c>
      <c r="Y232" s="99">
        <v>1.5852671343766787</v>
      </c>
      <c r="Z232" s="99">
        <v>0.71717909555746928</v>
      </c>
      <c r="AA232" s="99">
        <v>0.29669677589505739</v>
      </c>
      <c r="AB232" s="99">
        <v>0.97291611885353291</v>
      </c>
      <c r="AC232" s="128">
        <v>0.24088541666666963</v>
      </c>
      <c r="AD232" s="99">
        <v>0.81184646359679924</v>
      </c>
      <c r="AE232" s="99">
        <v>6.2749645664218479</v>
      </c>
      <c r="AF232" s="128">
        <v>4.2010184287099683</v>
      </c>
      <c r="AG232" s="164">
        <v>4.491244400488692</v>
      </c>
      <c r="AH232" s="128">
        <v>3.6801959801792794</v>
      </c>
      <c r="AI232" s="128">
        <v>2.4379765868327796</v>
      </c>
      <c r="AJ232" s="128">
        <v>3.2239463199832277</v>
      </c>
    </row>
    <row r="233" spans="1:36" x14ac:dyDescent="0.2">
      <c r="A233" s="38" t="s">
        <v>886</v>
      </c>
      <c r="B233" s="5" t="s">
        <v>924</v>
      </c>
      <c r="C233" s="5"/>
      <c r="D233" s="3" t="s">
        <v>869</v>
      </c>
      <c r="E233" s="38" t="s">
        <v>1089</v>
      </c>
      <c r="F233" s="3" t="s">
        <v>1076</v>
      </c>
      <c r="G233" s="3"/>
      <c r="H233" s="99" t="s">
        <v>886</v>
      </c>
      <c r="I233" s="99">
        <v>-2.739559235358584</v>
      </c>
      <c r="J233" s="99">
        <v>4.2188282423635428</v>
      </c>
      <c r="K233" s="99" t="s">
        <v>886</v>
      </c>
      <c r="L233" s="99" t="s">
        <v>886</v>
      </c>
      <c r="M233" s="99" t="s">
        <v>886</v>
      </c>
      <c r="N233" s="99" t="s">
        <v>886</v>
      </c>
      <c r="O233" s="99" t="s">
        <v>886</v>
      </c>
      <c r="P233" s="99" t="s">
        <v>886</v>
      </c>
      <c r="Q233" s="99" t="s">
        <v>886</v>
      </c>
      <c r="R233" s="99" t="s">
        <v>886</v>
      </c>
      <c r="S233" s="99" t="s">
        <v>886</v>
      </c>
      <c r="T233" s="99" t="s">
        <v>886</v>
      </c>
      <c r="U233" s="99" t="s">
        <v>886</v>
      </c>
      <c r="V233" s="99" t="s">
        <v>886</v>
      </c>
      <c r="W233" s="99" t="s">
        <v>886</v>
      </c>
      <c r="X233" s="99" t="s">
        <v>886</v>
      </c>
      <c r="Y233" s="99" t="s">
        <v>886</v>
      </c>
      <c r="Z233" s="99" t="s">
        <v>886</v>
      </c>
      <c r="AA233" s="99" t="s">
        <v>886</v>
      </c>
      <c r="AB233" s="99" t="s">
        <v>886</v>
      </c>
      <c r="AC233" s="128" t="s">
        <v>886</v>
      </c>
      <c r="AD233" s="99" t="s">
        <v>886</v>
      </c>
      <c r="AE233" s="99" t="s">
        <v>886</v>
      </c>
      <c r="AF233" s="128" t="s">
        <v>886</v>
      </c>
      <c r="AG233" s="164" t="s">
        <v>886</v>
      </c>
      <c r="AH233" s="128" t="s">
        <v>886</v>
      </c>
      <c r="AI233" s="128" t="s">
        <v>886</v>
      </c>
      <c r="AJ233" s="128" t="s">
        <v>886</v>
      </c>
    </row>
    <row r="234" spans="1:36" x14ac:dyDescent="0.2">
      <c r="A234" s="38" t="s">
        <v>1436</v>
      </c>
      <c r="B234" s="11" t="s">
        <v>346</v>
      </c>
      <c r="C234" s="11"/>
      <c r="D234" s="3" t="s">
        <v>347</v>
      </c>
      <c r="E234" s="38" t="s">
        <v>1088</v>
      </c>
      <c r="F234" s="3" t="s">
        <v>1076</v>
      </c>
      <c r="G234" s="3"/>
      <c r="H234" s="99" t="s">
        <v>886</v>
      </c>
      <c r="I234" s="99">
        <v>-1.4990713717166386</v>
      </c>
      <c r="J234" s="99">
        <v>3.0303030303030312</v>
      </c>
      <c r="K234" s="99">
        <v>19.607843137254903</v>
      </c>
      <c r="L234" s="99">
        <v>6.8743169398907185</v>
      </c>
      <c r="M234" s="99">
        <v>5.7367829021372359</v>
      </c>
      <c r="N234" s="99">
        <v>1.1702127659574302</v>
      </c>
      <c r="O234" s="99">
        <v>6.9878596692476833</v>
      </c>
      <c r="P234" s="99">
        <v>4.9320943531093491</v>
      </c>
      <c r="Q234" s="99">
        <v>9.8944141689373311</v>
      </c>
      <c r="R234" s="99">
        <v>6.3226406322640685</v>
      </c>
      <c r="S234" s="99">
        <v>3.7166593790992692</v>
      </c>
      <c r="T234" s="99">
        <v>5.4243957279370534</v>
      </c>
      <c r="U234" s="99">
        <v>4.9320181284990667</v>
      </c>
      <c r="V234" s="99">
        <v>3.6521849593495972</v>
      </c>
      <c r="W234" s="99">
        <v>3.8666584962313806</v>
      </c>
      <c r="X234" s="99">
        <v>2.9026548672566292</v>
      </c>
      <c r="Y234" s="99">
        <v>2.3621144364178548</v>
      </c>
      <c r="Z234" s="99">
        <v>0.12322168701690828</v>
      </c>
      <c r="AA234" s="99">
        <v>0.31326918773774537</v>
      </c>
      <c r="AB234" s="99">
        <v>1.1097479366495691</v>
      </c>
      <c r="AC234" s="128">
        <v>0.70597319508025613</v>
      </c>
      <c r="AD234" s="99">
        <v>0.41623309053069324</v>
      </c>
      <c r="AE234" s="99">
        <v>2.3070629942732568</v>
      </c>
      <c r="AF234" s="128">
        <v>3.3052564239257842</v>
      </c>
      <c r="AG234" s="164">
        <v>4.8921457322737005</v>
      </c>
      <c r="AH234" s="128">
        <v>4.3983075863426091</v>
      </c>
      <c r="AI234" s="128">
        <v>3.0867106503298825</v>
      </c>
      <c r="AJ234" s="128">
        <v>2.7840000000000016</v>
      </c>
    </row>
    <row r="235" spans="1:36" x14ac:dyDescent="0.2">
      <c r="A235" s="38" t="s">
        <v>1437</v>
      </c>
      <c r="B235" s="11" t="s">
        <v>348</v>
      </c>
      <c r="C235" s="11"/>
      <c r="D235" s="3" t="s">
        <v>349</v>
      </c>
      <c r="E235" s="38" t="s">
        <v>1088</v>
      </c>
      <c r="F235" s="3" t="s">
        <v>1080</v>
      </c>
      <c r="G235" s="3"/>
      <c r="H235" s="99" t="s">
        <v>886</v>
      </c>
      <c r="I235" s="99">
        <v>-6.7469156956819774</v>
      </c>
      <c r="J235" s="99">
        <v>26.096743075014928</v>
      </c>
      <c r="K235" s="99">
        <v>7.7103825136612016</v>
      </c>
      <c r="L235" s="99">
        <v>3.0304567669490581</v>
      </c>
      <c r="M235" s="99">
        <v>4.0180549856380736</v>
      </c>
      <c r="N235" s="99">
        <v>8.9454499550281525</v>
      </c>
      <c r="O235" s="99">
        <v>6.7712406940702721</v>
      </c>
      <c r="P235" s="99">
        <v>9.0643949156910821</v>
      </c>
      <c r="Q235" s="99">
        <v>5.4975808156817862</v>
      </c>
      <c r="R235" s="99">
        <v>12.666973201759021</v>
      </c>
      <c r="S235" s="99">
        <v>6.8237707062356776</v>
      </c>
      <c r="T235" s="99">
        <v>4.4238078445201836</v>
      </c>
      <c r="U235" s="99">
        <v>2.312382739212012</v>
      </c>
      <c r="V235" s="99">
        <v>0</v>
      </c>
      <c r="W235" s="99">
        <v>0</v>
      </c>
      <c r="X235" s="99">
        <v>0</v>
      </c>
      <c r="Y235" s="99">
        <v>0</v>
      </c>
      <c r="Z235" s="99">
        <v>0</v>
      </c>
      <c r="AA235" s="99">
        <v>0</v>
      </c>
      <c r="AB235" s="99">
        <v>-0.49970201256131475</v>
      </c>
      <c r="AC235" s="128">
        <v>-0.50036859565057989</v>
      </c>
      <c r="AD235" s="99">
        <v>0</v>
      </c>
      <c r="AE235" s="99">
        <v>0</v>
      </c>
      <c r="AF235" s="128">
        <v>3.9897385554330977</v>
      </c>
      <c r="AG235" s="164">
        <v>3.9996437636371729</v>
      </c>
      <c r="AH235" s="128">
        <v>4.9898951839419059</v>
      </c>
      <c r="AI235" s="128">
        <v>3.9901144343939432</v>
      </c>
      <c r="AJ235" s="128">
        <v>4.9899996078277491</v>
      </c>
    </row>
    <row r="236" spans="1:36" x14ac:dyDescent="0.2">
      <c r="A236" s="38" t="s">
        <v>886</v>
      </c>
      <c r="B236" s="5" t="s">
        <v>925</v>
      </c>
      <c r="C236" s="5"/>
      <c r="D236" s="3" t="s">
        <v>870</v>
      </c>
      <c r="E236" s="38" t="s">
        <v>1089</v>
      </c>
      <c r="F236" s="3" t="s">
        <v>1076</v>
      </c>
      <c r="G236" s="3"/>
      <c r="H236" s="99" t="s">
        <v>886</v>
      </c>
      <c r="I236" s="99">
        <v>0</v>
      </c>
      <c r="J236" s="99">
        <v>1.3216374269005939</v>
      </c>
      <c r="K236" s="99">
        <v>-14.579245065219894</v>
      </c>
      <c r="L236" s="99" t="s">
        <v>886</v>
      </c>
      <c r="M236" s="99" t="s">
        <v>886</v>
      </c>
      <c r="N236" s="99" t="s">
        <v>886</v>
      </c>
      <c r="O236" s="99" t="s">
        <v>886</v>
      </c>
      <c r="P236" s="99" t="s">
        <v>886</v>
      </c>
      <c r="Q236" s="99" t="s">
        <v>886</v>
      </c>
      <c r="R236" s="99" t="s">
        <v>886</v>
      </c>
      <c r="S236" s="99" t="s">
        <v>886</v>
      </c>
      <c r="T236" s="99" t="s">
        <v>886</v>
      </c>
      <c r="U236" s="99" t="s">
        <v>886</v>
      </c>
      <c r="V236" s="99" t="s">
        <v>886</v>
      </c>
      <c r="W236" s="99" t="s">
        <v>886</v>
      </c>
      <c r="X236" s="99" t="s">
        <v>886</v>
      </c>
      <c r="Y236" s="99" t="s">
        <v>886</v>
      </c>
      <c r="Z236" s="99" t="s">
        <v>886</v>
      </c>
      <c r="AA236" s="99" t="s">
        <v>886</v>
      </c>
      <c r="AB236" s="99" t="s">
        <v>886</v>
      </c>
      <c r="AC236" s="128" t="s">
        <v>886</v>
      </c>
      <c r="AD236" s="99" t="s">
        <v>886</v>
      </c>
      <c r="AE236" s="99" t="s">
        <v>886</v>
      </c>
      <c r="AF236" s="128" t="s">
        <v>886</v>
      </c>
      <c r="AG236" s="164" t="s">
        <v>886</v>
      </c>
      <c r="AH236" s="128" t="s">
        <v>886</v>
      </c>
      <c r="AI236" s="128" t="s">
        <v>886</v>
      </c>
      <c r="AJ236" s="128" t="s">
        <v>886</v>
      </c>
    </row>
    <row r="237" spans="1:36" x14ac:dyDescent="0.2">
      <c r="A237" s="38" t="s">
        <v>886</v>
      </c>
      <c r="B237" s="5" t="s">
        <v>926</v>
      </c>
      <c r="C237" s="5"/>
      <c r="D237" s="3" t="s">
        <v>905</v>
      </c>
      <c r="E237" s="38" t="s">
        <v>1089</v>
      </c>
      <c r="F237" s="3" t="s">
        <v>1077</v>
      </c>
      <c r="G237" s="3"/>
      <c r="H237" s="99" t="s">
        <v>886</v>
      </c>
      <c r="I237" s="99" t="s">
        <v>886</v>
      </c>
      <c r="J237" s="99" t="s">
        <v>886</v>
      </c>
      <c r="K237" s="99" t="s">
        <v>886</v>
      </c>
      <c r="L237" s="99" t="s">
        <v>886</v>
      </c>
      <c r="M237" s="99" t="s">
        <v>886</v>
      </c>
      <c r="N237" s="99" t="s">
        <v>886</v>
      </c>
      <c r="O237" s="99" t="s">
        <v>886</v>
      </c>
      <c r="P237" s="99" t="s">
        <v>886</v>
      </c>
      <c r="Q237" s="99" t="s">
        <v>886</v>
      </c>
      <c r="R237" s="99" t="s">
        <v>886</v>
      </c>
      <c r="S237" s="99" t="s">
        <v>886</v>
      </c>
      <c r="T237" s="99" t="s">
        <v>886</v>
      </c>
      <c r="U237" s="99" t="s">
        <v>886</v>
      </c>
      <c r="V237" s="99" t="s">
        <v>886</v>
      </c>
      <c r="W237" s="99" t="s">
        <v>886</v>
      </c>
      <c r="X237" s="99" t="s">
        <v>886</v>
      </c>
      <c r="Y237" s="99" t="s">
        <v>886</v>
      </c>
      <c r="Z237" s="99" t="s">
        <v>886</v>
      </c>
      <c r="AA237" s="99" t="s">
        <v>886</v>
      </c>
      <c r="AB237" s="99" t="s">
        <v>886</v>
      </c>
      <c r="AC237" s="128" t="s">
        <v>886</v>
      </c>
      <c r="AD237" s="99" t="s">
        <v>886</v>
      </c>
      <c r="AE237" s="99" t="s">
        <v>886</v>
      </c>
      <c r="AF237" s="128" t="s">
        <v>886</v>
      </c>
      <c r="AG237" s="164" t="s">
        <v>886</v>
      </c>
      <c r="AH237" s="128" t="s">
        <v>886</v>
      </c>
      <c r="AI237" s="128" t="s">
        <v>886</v>
      </c>
      <c r="AJ237" s="128" t="s">
        <v>886</v>
      </c>
    </row>
    <row r="238" spans="1:36" x14ac:dyDescent="0.2">
      <c r="A238" s="38" t="s">
        <v>1438</v>
      </c>
      <c r="B238" s="14" t="s">
        <v>971</v>
      </c>
      <c r="C238" s="14"/>
      <c r="D238" s="15" t="s">
        <v>972</v>
      </c>
      <c r="E238" s="38" t="s">
        <v>1088</v>
      </c>
      <c r="F238" s="3" t="s">
        <v>1079</v>
      </c>
      <c r="G238" s="3"/>
      <c r="H238" s="99" t="s">
        <v>886</v>
      </c>
      <c r="I238" s="99" t="s">
        <v>886</v>
      </c>
      <c r="J238" s="99" t="s">
        <v>886</v>
      </c>
      <c r="K238" s="99" t="s">
        <v>886</v>
      </c>
      <c r="L238" s="99" t="s">
        <v>886</v>
      </c>
      <c r="M238" s="99" t="s">
        <v>886</v>
      </c>
      <c r="N238" s="99" t="s">
        <v>886</v>
      </c>
      <c r="O238" s="99" t="s">
        <v>886</v>
      </c>
      <c r="P238" s="99" t="s">
        <v>886</v>
      </c>
      <c r="Q238" s="99" t="s">
        <v>886</v>
      </c>
      <c r="R238" s="99" t="s">
        <v>886</v>
      </c>
      <c r="S238" s="99" t="s">
        <v>886</v>
      </c>
      <c r="T238" s="99">
        <v>4.3932712722521785</v>
      </c>
      <c r="U238" s="99">
        <v>4.9749687108886036</v>
      </c>
      <c r="V238" s="99">
        <v>4.9776453055141729</v>
      </c>
      <c r="W238" s="99">
        <v>4.7416240772288489</v>
      </c>
      <c r="X238" s="99">
        <v>3.9034968826240117</v>
      </c>
      <c r="Y238" s="99">
        <v>1.6436211844508222</v>
      </c>
      <c r="Z238" s="99">
        <v>0</v>
      </c>
      <c r="AA238" s="99">
        <v>0</v>
      </c>
      <c r="AB238" s="99">
        <v>0</v>
      </c>
      <c r="AC238" s="128">
        <v>0</v>
      </c>
      <c r="AD238" s="99">
        <v>0</v>
      </c>
      <c r="AE238" s="99">
        <v>1.2448665297741357</v>
      </c>
      <c r="AF238" s="128">
        <v>1.5971606033717833</v>
      </c>
      <c r="AG238" s="164">
        <v>2.9444791016843386</v>
      </c>
      <c r="AH238" s="128">
        <v>2.9450975639316423</v>
      </c>
      <c r="AI238" s="128">
        <v>1.9896397457028536</v>
      </c>
      <c r="AJ238" s="128">
        <v>1.9854553849705632</v>
      </c>
    </row>
    <row r="239" spans="1:36" x14ac:dyDescent="0.2">
      <c r="A239" s="38" t="s">
        <v>1439</v>
      </c>
      <c r="B239" s="11" t="s">
        <v>1189</v>
      </c>
      <c r="C239" s="11"/>
      <c r="D239" s="3" t="s">
        <v>351</v>
      </c>
      <c r="E239" s="38" t="s">
        <v>1088</v>
      </c>
      <c r="F239" s="3" t="s">
        <v>1174</v>
      </c>
      <c r="G239" s="3"/>
      <c r="H239" s="99" t="s">
        <v>886</v>
      </c>
      <c r="I239" s="99" t="s">
        <v>886</v>
      </c>
      <c r="J239" s="99" t="s">
        <v>886</v>
      </c>
      <c r="K239" s="99">
        <v>1.5999999999999943</v>
      </c>
      <c r="L239" s="99">
        <v>14.763779527559052</v>
      </c>
      <c r="M239" s="99">
        <v>0</v>
      </c>
      <c r="N239" s="99">
        <v>4.459691252144097</v>
      </c>
      <c r="O239" s="99">
        <v>10.016420361247953</v>
      </c>
      <c r="P239" s="99">
        <v>42.238805970149258</v>
      </c>
      <c r="Q239" s="99">
        <v>11.227701993704102</v>
      </c>
      <c r="R239" s="99">
        <v>18.490566037735846</v>
      </c>
      <c r="S239" s="99">
        <v>14.96815286624205</v>
      </c>
      <c r="T239" s="99">
        <v>4.43213296398892</v>
      </c>
      <c r="U239" s="99">
        <v>4.9734748010610019</v>
      </c>
      <c r="V239" s="99">
        <v>4.990524320909671</v>
      </c>
      <c r="W239" s="99">
        <v>4.499264607567838</v>
      </c>
      <c r="X239" s="99">
        <v>3.9025014394472635</v>
      </c>
      <c r="Y239" s="99">
        <v>2.499846068591836</v>
      </c>
      <c r="Z239" s="99">
        <v>0</v>
      </c>
      <c r="AA239" s="99">
        <v>3.9947137622394564</v>
      </c>
      <c r="AB239" s="99">
        <v>0</v>
      </c>
      <c r="AC239" s="128">
        <v>1.9928373382624764</v>
      </c>
      <c r="AD239" s="99">
        <v>1.9878801608427255</v>
      </c>
      <c r="AE239" s="99">
        <v>1.9935584184806565</v>
      </c>
      <c r="AF239" s="128">
        <v>1.9927043066369166</v>
      </c>
      <c r="AG239" s="164">
        <v>6.4004697592483728</v>
      </c>
      <c r="AH239" s="128">
        <v>12.035922135259881</v>
      </c>
      <c r="AI239" s="128">
        <v>2.1987371814965684</v>
      </c>
      <c r="AJ239" s="128">
        <v>6.568223643852428</v>
      </c>
    </row>
    <row r="240" spans="1:36" x14ac:dyDescent="0.2">
      <c r="A240" s="38" t="s">
        <v>1440</v>
      </c>
      <c r="B240" s="144" t="s">
        <v>1055</v>
      </c>
      <c r="C240" s="144"/>
      <c r="D240" s="3" t="s">
        <v>352</v>
      </c>
      <c r="E240" s="38" t="s">
        <v>1088</v>
      </c>
      <c r="F240" s="3" t="s">
        <v>1076</v>
      </c>
      <c r="G240" s="3"/>
      <c r="H240" s="99" t="s">
        <v>886</v>
      </c>
      <c r="I240" s="99">
        <v>-525.11111111111109</v>
      </c>
      <c r="J240" s="99">
        <v>76.424464192368021</v>
      </c>
      <c r="K240" s="99">
        <v>35.94074074074075</v>
      </c>
      <c r="L240" s="99">
        <v>23.953792502179596</v>
      </c>
      <c r="M240" s="99">
        <v>57.270968876384757</v>
      </c>
      <c r="N240" s="99">
        <v>28.723166368515194</v>
      </c>
      <c r="O240" s="99">
        <v>3.196386693303225</v>
      </c>
      <c r="P240" s="99">
        <v>4.0821479673428058</v>
      </c>
      <c r="Q240" s="99">
        <v>3.3155426168526674</v>
      </c>
      <c r="R240" s="99">
        <v>1.870695053224793</v>
      </c>
      <c r="S240" s="99">
        <v>11.171724932769877</v>
      </c>
      <c r="T240" s="99">
        <v>6.8214804063860583</v>
      </c>
      <c r="U240" s="99">
        <v>6.3793995859213055</v>
      </c>
      <c r="V240" s="99">
        <v>4.4945870332076368</v>
      </c>
      <c r="W240" s="99">
        <v>4.8076363424713264</v>
      </c>
      <c r="X240" s="99">
        <v>4.7925806630754693</v>
      </c>
      <c r="Y240" s="99">
        <v>3.6883942766295661</v>
      </c>
      <c r="Z240" s="99">
        <v>2.4276806705509415</v>
      </c>
      <c r="AA240" s="99">
        <v>3.1934534204879981</v>
      </c>
      <c r="AB240" s="99">
        <v>4.2792901697209942</v>
      </c>
      <c r="AC240" s="128">
        <v>0.71872391727720863</v>
      </c>
      <c r="AD240" s="99">
        <v>1.0174485520924259</v>
      </c>
      <c r="AE240" s="99">
        <v>2.7025795278461384</v>
      </c>
      <c r="AF240" s="128">
        <v>2.587086753938328</v>
      </c>
      <c r="AG240" s="164">
        <v>2.1195605156155484</v>
      </c>
      <c r="AH240" s="128">
        <v>5.8454761097932906</v>
      </c>
      <c r="AI240" s="128">
        <v>4.5541860092844555</v>
      </c>
      <c r="AJ240" s="128">
        <v>1.4009033147056669</v>
      </c>
    </row>
    <row r="241" spans="1:36" x14ac:dyDescent="0.2">
      <c r="A241" s="38" t="s">
        <v>1441</v>
      </c>
      <c r="B241" s="11" t="s">
        <v>353</v>
      </c>
      <c r="C241" s="11"/>
      <c r="D241" s="3" t="s">
        <v>354</v>
      </c>
      <c r="E241" s="38" t="s">
        <v>1088</v>
      </c>
      <c r="F241" s="3" t="s">
        <v>1076</v>
      </c>
      <c r="G241" s="3"/>
      <c r="H241" s="99" t="s">
        <v>886</v>
      </c>
      <c r="I241" s="99">
        <v>13.043478260869563</v>
      </c>
      <c r="J241" s="99">
        <v>7.6923076923076934</v>
      </c>
      <c r="K241" s="99">
        <v>17.69047619047619</v>
      </c>
      <c r="L241" s="99">
        <v>11.632611774226191</v>
      </c>
      <c r="M241" s="99">
        <v>-14.413434819378992</v>
      </c>
      <c r="N241" s="99">
        <v>6.952286843591196</v>
      </c>
      <c r="O241" s="99">
        <v>-1.3198706526765136E-2</v>
      </c>
      <c r="P241" s="99">
        <v>7.8542670450795384</v>
      </c>
      <c r="Q241" s="99">
        <v>2.7354507068110934</v>
      </c>
      <c r="R241" s="99">
        <v>3.8956397426733247</v>
      </c>
      <c r="S241" s="99">
        <v>3.8986354775828431</v>
      </c>
      <c r="T241" s="99">
        <v>4.9994481845270826</v>
      </c>
      <c r="U241" s="99">
        <v>4.9505991170905901</v>
      </c>
      <c r="V241" s="99">
        <v>4.9974962443665589</v>
      </c>
      <c r="W241" s="99">
        <v>4.9551697825257435</v>
      </c>
      <c r="X241" s="99">
        <v>4.984777570772934</v>
      </c>
      <c r="Y241" s="99">
        <v>2.5969529085870136E-2</v>
      </c>
      <c r="Z241" s="99">
        <v>-1.7308524448296225E-2</v>
      </c>
      <c r="AA241" s="99">
        <v>0</v>
      </c>
      <c r="AB241" s="99">
        <v>3.4623041634191054E-2</v>
      </c>
      <c r="AC241" s="128">
        <v>0</v>
      </c>
      <c r="AD241" s="99">
        <v>-4.3263822791295148E-3</v>
      </c>
      <c r="AE241" s="99">
        <v>-4.3265694630645335E-3</v>
      </c>
      <c r="AF241" s="128">
        <v>2.1677050882658255</v>
      </c>
      <c r="AG241" s="164">
        <v>2.1217126159319033</v>
      </c>
      <c r="AH241" s="128">
        <v>2.0693373144231586</v>
      </c>
      <c r="AI241" s="128">
        <v>2.0314467964084093</v>
      </c>
      <c r="AJ241" s="128">
        <v>1.9910006769402304</v>
      </c>
    </row>
    <row r="242" spans="1:36" x14ac:dyDescent="0.2">
      <c r="A242" s="38" t="s">
        <v>1442</v>
      </c>
      <c r="B242" s="11" t="s">
        <v>355</v>
      </c>
      <c r="C242" s="11"/>
      <c r="D242" s="3" t="s">
        <v>356</v>
      </c>
      <c r="E242" s="38" t="s">
        <v>1088</v>
      </c>
      <c r="F242" s="3" t="s">
        <v>1076</v>
      </c>
      <c r="G242" s="3"/>
      <c r="H242" s="99" t="s">
        <v>886</v>
      </c>
      <c r="I242" s="99">
        <v>8.7912087912087884</v>
      </c>
      <c r="J242" s="99">
        <v>-15.65432098765433</v>
      </c>
      <c r="K242" s="99">
        <v>-14.972322759207998</v>
      </c>
      <c r="L242" s="99">
        <v>10.591549295774641</v>
      </c>
      <c r="M242" s="99">
        <v>0</v>
      </c>
      <c r="N242" s="99">
        <v>5.9602649006622528</v>
      </c>
      <c r="O242" s="99">
        <v>5</v>
      </c>
      <c r="P242" s="99">
        <v>5.9981684981684964</v>
      </c>
      <c r="Q242" s="99">
        <v>9.858411327093819</v>
      </c>
      <c r="R242" s="99">
        <v>11.905282013194125</v>
      </c>
      <c r="S242" s="99">
        <v>4.9191848208011351</v>
      </c>
      <c r="T242" s="99">
        <v>2.4112525117213579</v>
      </c>
      <c r="U242" s="99">
        <v>2.2236756049705377</v>
      </c>
      <c r="V242" s="99">
        <v>2.9430582213691707</v>
      </c>
      <c r="W242" s="99">
        <v>2.9521441889372397</v>
      </c>
      <c r="X242" s="99">
        <v>2.9278599456685725</v>
      </c>
      <c r="Y242" s="99">
        <v>1.9354838709677296</v>
      </c>
      <c r="Z242" s="99">
        <v>-1.00690448791714</v>
      </c>
      <c r="AA242" s="99">
        <v>0</v>
      </c>
      <c r="AB242" s="99">
        <v>1.9761697181052114</v>
      </c>
      <c r="AC242" s="128">
        <v>1.9948703334283335</v>
      </c>
      <c r="AD242" s="99">
        <v>1.9279128248113953</v>
      </c>
      <c r="AE242" s="99">
        <v>1.9736842105263275</v>
      </c>
      <c r="AF242" s="128">
        <v>1.9892473118279463</v>
      </c>
      <c r="AG242" s="164">
        <v>2.9783869267264063</v>
      </c>
      <c r="AH242" s="128">
        <v>2.9946250319938583</v>
      </c>
      <c r="AI242" s="128">
        <v>1.9880715705765439</v>
      </c>
      <c r="AJ242" s="128">
        <v>1.9980506822612074</v>
      </c>
    </row>
    <row r="243" spans="1:36" ht="14.25" x14ac:dyDescent="0.2">
      <c r="A243" s="38" t="s">
        <v>1443</v>
      </c>
      <c r="B243" s="11" t="s">
        <v>357</v>
      </c>
      <c r="C243" s="244" t="s">
        <v>1785</v>
      </c>
      <c r="D243" s="3" t="s">
        <v>358</v>
      </c>
      <c r="E243" s="38" t="s">
        <v>1088</v>
      </c>
      <c r="F243" s="3" t="s">
        <v>1082</v>
      </c>
      <c r="G243" s="3"/>
      <c r="H243" s="99" t="s">
        <v>886</v>
      </c>
      <c r="I243" s="99">
        <v>1.7103861952057002</v>
      </c>
      <c r="J243" s="99">
        <v>16.106837606837601</v>
      </c>
      <c r="K243" s="99">
        <v>9.3893775994699809</v>
      </c>
      <c r="L243" s="99">
        <v>4.9327052489905867</v>
      </c>
      <c r="M243" s="99">
        <v>8.7202590906175743</v>
      </c>
      <c r="N243" s="99">
        <v>8.9985400598722833</v>
      </c>
      <c r="O243" s="99">
        <v>3.8924140543612111</v>
      </c>
      <c r="P243" s="99">
        <v>4.2062768589660209</v>
      </c>
      <c r="Q243" s="99">
        <v>13.306673331667056</v>
      </c>
      <c r="R243" s="99">
        <v>14.343539065602002</v>
      </c>
      <c r="S243" s="99">
        <v>4.8016359129185133</v>
      </c>
      <c r="T243" s="99">
        <v>4.3708755556782819</v>
      </c>
      <c r="U243" s="99">
        <v>3.1922398589065324</v>
      </c>
      <c r="V243" s="99">
        <v>1.9646214322338125</v>
      </c>
      <c r="W243" s="99">
        <v>3.8384498696770777</v>
      </c>
      <c r="X243" s="99">
        <v>3.4842896229993841</v>
      </c>
      <c r="Y243" s="99">
        <v>2.5940600237099858</v>
      </c>
      <c r="Z243" s="99">
        <v>0.36414225114411636</v>
      </c>
      <c r="AA243" s="99">
        <v>0.1037713697063225</v>
      </c>
      <c r="AB243" s="99">
        <v>0.17025076045339915</v>
      </c>
      <c r="AC243" s="128">
        <v>2.6249593981100272</v>
      </c>
      <c r="AD243" s="99">
        <v>2.3178612963535405</v>
      </c>
      <c r="AE243" s="99">
        <v>4.702640874200581</v>
      </c>
      <c r="AF243" s="128">
        <v>5.122162370142358</v>
      </c>
      <c r="AG243" s="164">
        <v>6.4863169040320523</v>
      </c>
      <c r="AH243" s="128">
        <v>3.5605776962123192</v>
      </c>
      <c r="AI243" s="128">
        <v>3.9532016784808333</v>
      </c>
      <c r="AJ243" s="128">
        <v>1.2109878331071764</v>
      </c>
    </row>
    <row r="244" spans="1:36" x14ac:dyDescent="0.2">
      <c r="A244" s="38" t="s">
        <v>1444</v>
      </c>
      <c r="B244" s="11" t="s">
        <v>359</v>
      </c>
      <c r="C244" s="11"/>
      <c r="D244" s="3" t="s">
        <v>360</v>
      </c>
      <c r="E244" s="38" t="s">
        <v>1088</v>
      </c>
      <c r="F244" s="3" t="s">
        <v>1082</v>
      </c>
      <c r="G244" s="3"/>
      <c r="H244" s="99" t="s">
        <v>886</v>
      </c>
      <c r="I244" s="99">
        <v>7.1856287425149645</v>
      </c>
      <c r="J244" s="99">
        <v>-9.2166356300434558</v>
      </c>
      <c r="K244" s="99">
        <v>5.858381423843781</v>
      </c>
      <c r="L244" s="99">
        <v>4.1002454463247631</v>
      </c>
      <c r="M244" s="99">
        <v>7.5002481882259389</v>
      </c>
      <c r="N244" s="99">
        <v>10.428498868726052</v>
      </c>
      <c r="O244" s="99">
        <v>6.1110994961426854</v>
      </c>
      <c r="P244" s="99">
        <v>3.8440319974780266</v>
      </c>
      <c r="Q244" s="99">
        <v>9.9990513234038616</v>
      </c>
      <c r="R244" s="99">
        <v>24.988357050452791</v>
      </c>
      <c r="S244" s="99">
        <v>7.5101432474952361</v>
      </c>
      <c r="T244" s="99">
        <v>4.500410761963451</v>
      </c>
      <c r="U244" s="99">
        <v>4.8998894484707023</v>
      </c>
      <c r="V244" s="99">
        <v>4.9005257672806408</v>
      </c>
      <c r="W244" s="99">
        <v>4.8993123772102223</v>
      </c>
      <c r="X244" s="99">
        <v>4.90034371574815</v>
      </c>
      <c r="Y244" s="99">
        <v>4.4999898557487512</v>
      </c>
      <c r="Z244" s="99">
        <v>0</v>
      </c>
      <c r="AA244" s="99">
        <v>0</v>
      </c>
      <c r="AB244" s="99">
        <v>0</v>
      </c>
      <c r="AC244" s="128">
        <v>1.9900207738754006</v>
      </c>
      <c r="AD244" s="99">
        <v>1.9902154877027289</v>
      </c>
      <c r="AE244" s="99">
        <v>3.9914143063786156</v>
      </c>
      <c r="AF244" s="128">
        <v>4.9877952473257325</v>
      </c>
      <c r="AG244" s="164">
        <v>5.9902555773997612</v>
      </c>
      <c r="AH244" s="128">
        <v>2.9903708124324524</v>
      </c>
      <c r="AI244" s="128">
        <v>3.9896324370037428</v>
      </c>
      <c r="AJ244" s="128">
        <v>4.9901732667675684</v>
      </c>
    </row>
    <row r="245" spans="1:36" ht="14.25" x14ac:dyDescent="0.2">
      <c r="A245" s="38" t="s">
        <v>1445</v>
      </c>
      <c r="B245" s="126" t="s">
        <v>361</v>
      </c>
      <c r="C245" s="244" t="s">
        <v>1776</v>
      </c>
      <c r="D245" s="3" t="s">
        <v>362</v>
      </c>
      <c r="E245" s="38" t="s">
        <v>1088</v>
      </c>
      <c r="F245" s="3" t="s">
        <v>1083</v>
      </c>
      <c r="G245" s="3"/>
      <c r="H245" s="99" t="s">
        <v>886</v>
      </c>
      <c r="I245" s="99">
        <v>-10.970464135021103</v>
      </c>
      <c r="J245" s="99">
        <v>38.62664560294894</v>
      </c>
      <c r="K245" s="99">
        <v>16.13814899791835</v>
      </c>
      <c r="L245" s="99">
        <v>1.8211790564408403</v>
      </c>
      <c r="M245" s="99">
        <v>2.5865392028370877</v>
      </c>
      <c r="N245" s="99">
        <v>-0.82415861922117983</v>
      </c>
      <c r="O245" s="99">
        <v>-5.636453189527785</v>
      </c>
      <c r="P245" s="99">
        <v>-2.8185979282100675</v>
      </c>
      <c r="Q245" s="99">
        <v>-4.5447033548173863</v>
      </c>
      <c r="R245" s="99">
        <v>18.999596029547547</v>
      </c>
      <c r="S245" s="99">
        <v>4.9999393799784286</v>
      </c>
      <c r="T245" s="99">
        <v>4.1660412216384799</v>
      </c>
      <c r="U245" s="99">
        <v>-1.5518827663413504E-2</v>
      </c>
      <c r="V245" s="99">
        <v>1.5000166298961233</v>
      </c>
      <c r="W245" s="99">
        <v>2.5002184550856299</v>
      </c>
      <c r="X245" s="99">
        <v>2.4999733591926798</v>
      </c>
      <c r="Y245" s="270">
        <v>1.4554981442397244E-2</v>
      </c>
      <c r="Z245" s="270">
        <v>0</v>
      </c>
      <c r="AA245" s="270">
        <v>0</v>
      </c>
      <c r="AB245" s="270">
        <v>3.1184707019649193E-3</v>
      </c>
      <c r="AC245" s="270">
        <v>2.0789156376015356E-3</v>
      </c>
      <c r="AD245" s="270">
        <v>1.9915597779764345</v>
      </c>
      <c r="AE245" s="270">
        <v>3.9899309023460567</v>
      </c>
      <c r="AF245" s="270">
        <v>4.9893666023109233</v>
      </c>
      <c r="AG245" s="270">
        <v>5.9890971548054743</v>
      </c>
      <c r="AH245" s="270">
        <v>2.9891495807792623</v>
      </c>
      <c r="AI245" s="128">
        <v>3.9901486257674978</v>
      </c>
      <c r="AJ245" s="128">
        <v>4.9899674352817396</v>
      </c>
    </row>
    <row r="246" spans="1:36" x14ac:dyDescent="0.2">
      <c r="A246" s="38" t="s">
        <v>1676</v>
      </c>
      <c r="B246" s="11" t="s">
        <v>363</v>
      </c>
      <c r="C246" s="11"/>
      <c r="D246" s="3" t="s">
        <v>364</v>
      </c>
      <c r="E246" s="38" t="s">
        <v>1089</v>
      </c>
      <c r="F246" s="3" t="s">
        <v>1076</v>
      </c>
      <c r="G246" s="3"/>
      <c r="H246" s="99" t="s">
        <v>886</v>
      </c>
      <c r="I246" s="99">
        <v>-5.2631578947368496</v>
      </c>
      <c r="J246" s="99">
        <v>47.234567901234584</v>
      </c>
      <c r="K246" s="99">
        <v>17.826597350327006</v>
      </c>
      <c r="L246" s="99">
        <v>16.567036720751503</v>
      </c>
      <c r="M246" s="99">
        <v>19.865689865689859</v>
      </c>
      <c r="N246" s="99">
        <v>7.7518590200672293</v>
      </c>
      <c r="O246" s="99">
        <v>2.8644356211003981</v>
      </c>
      <c r="P246" s="99">
        <v>7.4349784027203327</v>
      </c>
      <c r="Q246" s="99">
        <v>9.5295124037639027</v>
      </c>
      <c r="R246" s="99">
        <v>11.793189628241166</v>
      </c>
      <c r="S246" s="99">
        <v>4.708676819896624</v>
      </c>
      <c r="T246" s="99">
        <v>5.0440352281825511</v>
      </c>
      <c r="U246" s="99">
        <v>5.8053861788617951</v>
      </c>
      <c r="V246" s="99">
        <v>5.8830591907792069</v>
      </c>
      <c r="W246" s="99">
        <v>4.2578523642136332</v>
      </c>
      <c r="X246" s="99" t="s">
        <v>886</v>
      </c>
      <c r="Y246" s="99" t="s">
        <v>886</v>
      </c>
      <c r="Z246" s="99" t="s">
        <v>886</v>
      </c>
      <c r="AA246" s="99" t="s">
        <v>886</v>
      </c>
      <c r="AB246" s="99" t="s">
        <v>886</v>
      </c>
      <c r="AC246" s="128" t="s">
        <v>886</v>
      </c>
      <c r="AD246" s="99" t="s">
        <v>886</v>
      </c>
      <c r="AE246" s="99" t="s">
        <v>886</v>
      </c>
      <c r="AF246" s="128" t="s">
        <v>886</v>
      </c>
      <c r="AG246" s="164" t="s">
        <v>886</v>
      </c>
      <c r="AH246" s="128" t="s">
        <v>886</v>
      </c>
      <c r="AI246" s="128" t="s">
        <v>886</v>
      </c>
      <c r="AJ246" s="128" t="s">
        <v>886</v>
      </c>
    </row>
    <row r="247" spans="1:36" x14ac:dyDescent="0.2">
      <c r="A247" s="38" t="s">
        <v>1446</v>
      </c>
      <c r="B247" s="11" t="s">
        <v>365</v>
      </c>
      <c r="C247" s="11"/>
      <c r="D247" s="3" t="s">
        <v>366</v>
      </c>
      <c r="E247" s="38" t="s">
        <v>1088</v>
      </c>
      <c r="F247" s="3" t="s">
        <v>1083</v>
      </c>
      <c r="G247" s="3"/>
      <c r="H247" s="99" t="s">
        <v>886</v>
      </c>
      <c r="I247" s="99">
        <v>-2.7118235506809754</v>
      </c>
      <c r="J247" s="99">
        <v>26.827304261645196</v>
      </c>
      <c r="K247" s="99">
        <v>2.9890109890109926</v>
      </c>
      <c r="L247" s="99">
        <v>0.83937971261913447</v>
      </c>
      <c r="M247" s="99">
        <v>0.75714823175320589</v>
      </c>
      <c r="N247" s="99">
        <v>7.4749124854142366</v>
      </c>
      <c r="O247" s="99">
        <v>5.0007599939200418</v>
      </c>
      <c r="P247" s="99">
        <v>13.106956737529998</v>
      </c>
      <c r="Q247" s="99">
        <v>9.2935239697224574</v>
      </c>
      <c r="R247" s="99">
        <v>13.896649212907988</v>
      </c>
      <c r="S247" s="99">
        <v>4.6795135420950658</v>
      </c>
      <c r="T247" s="99">
        <v>3.5007717132033065</v>
      </c>
      <c r="U247" s="99">
        <v>0.11116383108520722</v>
      </c>
      <c r="V247" s="99">
        <v>0.13270681273442619</v>
      </c>
      <c r="W247" s="99">
        <v>2.5194401244168034</v>
      </c>
      <c r="X247" s="99">
        <v>3.2147002954833255</v>
      </c>
      <c r="Y247" s="99">
        <v>2.0448590964278424E-2</v>
      </c>
      <c r="Z247" s="99">
        <v>-3.833326944445048E-3</v>
      </c>
      <c r="AA247" s="99">
        <v>0</v>
      </c>
      <c r="AB247" s="99">
        <v>0</v>
      </c>
      <c r="AC247" s="128">
        <v>0</v>
      </c>
      <c r="AD247" s="99">
        <v>0</v>
      </c>
      <c r="AE247" s="99">
        <v>0</v>
      </c>
      <c r="AF247" s="128">
        <v>1.960182984487191</v>
      </c>
      <c r="AG247" s="164">
        <v>5.9228995388008743</v>
      </c>
      <c r="AH247" s="128">
        <v>4.9882865188480618</v>
      </c>
      <c r="AI247" s="128">
        <v>3.8992945207023233</v>
      </c>
      <c r="AJ247" s="128">
        <v>4.922229212313165</v>
      </c>
    </row>
    <row r="248" spans="1:36" x14ac:dyDescent="0.2">
      <c r="A248" s="199" t="s">
        <v>1715</v>
      </c>
      <c r="B248" s="11" t="s">
        <v>367</v>
      </c>
      <c r="C248" s="11"/>
      <c r="D248" s="3" t="s">
        <v>368</v>
      </c>
      <c r="E248" s="38" t="s">
        <v>1088</v>
      </c>
      <c r="F248" s="3" t="s">
        <v>1077</v>
      </c>
      <c r="G248" s="3"/>
      <c r="H248" s="99" t="s">
        <v>886</v>
      </c>
      <c r="I248" s="99">
        <v>7.3106201262532551</v>
      </c>
      <c r="J248" s="99">
        <v>-4.3795146848912196</v>
      </c>
      <c r="K248" s="99">
        <v>5.6250424083414288</v>
      </c>
      <c r="L248" s="99">
        <v>4.7109207708779337</v>
      </c>
      <c r="M248" s="99">
        <v>13.040899795501019</v>
      </c>
      <c r="N248" s="99">
        <v>8.9530907972574596</v>
      </c>
      <c r="O248" s="99">
        <v>8.3967057417062563</v>
      </c>
      <c r="P248" s="99">
        <v>6.3354931605471592</v>
      </c>
      <c r="Q248" s="99">
        <v>9.2020916463792446</v>
      </c>
      <c r="R248" s="99">
        <v>12.50148403181764</v>
      </c>
      <c r="S248" s="99">
        <v>-0.83368509919797873</v>
      </c>
      <c r="T248" s="99">
        <v>3.7033095668830498</v>
      </c>
      <c r="U248" s="99">
        <v>4.7511544381734154</v>
      </c>
      <c r="V248" s="99">
        <v>4.9471003134796234</v>
      </c>
      <c r="W248" s="99">
        <v>3.9018015495192628</v>
      </c>
      <c r="X248" s="99">
        <v>2.4436259096217725</v>
      </c>
      <c r="Y248" s="99">
        <v>2.0959396650004294</v>
      </c>
      <c r="Z248" s="99">
        <v>0</v>
      </c>
      <c r="AA248" s="99">
        <v>0</v>
      </c>
      <c r="AB248" s="99">
        <v>0</v>
      </c>
      <c r="AC248" s="128">
        <v>1.9927847448891978</v>
      </c>
      <c r="AD248" s="99">
        <v>1.99595755432036</v>
      </c>
      <c r="AE248" s="99">
        <v>3.9963669391462231</v>
      </c>
      <c r="AF248" s="128">
        <v>3.9936482731242506</v>
      </c>
      <c r="AG248" s="164">
        <v>4.993128721942286</v>
      </c>
      <c r="AH248" s="128">
        <v>4.988365328679456</v>
      </c>
      <c r="AI248" s="128">
        <v>3.9894722260700899</v>
      </c>
      <c r="AJ248" s="128">
        <v>4.9953376848274944</v>
      </c>
    </row>
    <row r="249" spans="1:36" x14ac:dyDescent="0.2">
      <c r="A249" s="38" t="s">
        <v>1447</v>
      </c>
      <c r="B249" s="14" t="s">
        <v>973</v>
      </c>
      <c r="C249" s="14"/>
      <c r="D249" s="15" t="s">
        <v>974</v>
      </c>
      <c r="E249" s="38" t="s">
        <v>1088</v>
      </c>
      <c r="F249" s="3" t="s">
        <v>1079</v>
      </c>
      <c r="G249" s="3"/>
      <c r="H249" s="99" t="s">
        <v>886</v>
      </c>
      <c r="I249" s="99" t="s">
        <v>886</v>
      </c>
      <c r="J249" s="99" t="s">
        <v>886</v>
      </c>
      <c r="K249" s="99" t="s">
        <v>886</v>
      </c>
      <c r="L249" s="99" t="s">
        <v>886</v>
      </c>
      <c r="M249" s="99" t="s">
        <v>886</v>
      </c>
      <c r="N249" s="99" t="s">
        <v>886</v>
      </c>
      <c r="O249" s="99" t="s">
        <v>886</v>
      </c>
      <c r="P249" s="99" t="s">
        <v>886</v>
      </c>
      <c r="Q249" s="99" t="s">
        <v>886</v>
      </c>
      <c r="R249" s="99" t="s">
        <v>886</v>
      </c>
      <c r="S249" s="99" t="s">
        <v>886</v>
      </c>
      <c r="T249" s="99">
        <v>3.2520325203252014</v>
      </c>
      <c r="U249" s="99">
        <v>3.9370078740157339</v>
      </c>
      <c r="V249" s="99">
        <v>3.7878787878787818</v>
      </c>
      <c r="W249" s="99">
        <v>3.5036496350365098</v>
      </c>
      <c r="X249" s="99">
        <v>3.5260930888575359</v>
      </c>
      <c r="Y249" s="99">
        <v>2.8610354223433205</v>
      </c>
      <c r="Z249" s="99">
        <v>0</v>
      </c>
      <c r="AA249" s="99">
        <v>0</v>
      </c>
      <c r="AB249" s="99">
        <v>0</v>
      </c>
      <c r="AC249" s="128">
        <v>1.9867549668874052</v>
      </c>
      <c r="AD249" s="99">
        <v>1.9480519480519654</v>
      </c>
      <c r="AE249" s="99">
        <v>1.9108280254777066</v>
      </c>
      <c r="AF249" s="128">
        <v>1.8749999999999822</v>
      </c>
      <c r="AG249" s="164">
        <v>2.9447852760736248</v>
      </c>
      <c r="AH249" s="128">
        <v>2.9797377830750982</v>
      </c>
      <c r="AI249" s="128">
        <v>1.9675925925926041</v>
      </c>
      <c r="AJ249" s="128">
        <v>1.9296254256526506</v>
      </c>
    </row>
    <row r="250" spans="1:36" x14ac:dyDescent="0.2">
      <c r="A250" s="38" t="s">
        <v>1448</v>
      </c>
      <c r="B250" s="11" t="s">
        <v>1190</v>
      </c>
      <c r="C250" s="11"/>
      <c r="D250" s="3" t="s">
        <v>370</v>
      </c>
      <c r="E250" s="38" t="s">
        <v>1088</v>
      </c>
      <c r="F250" s="3" t="s">
        <v>1174</v>
      </c>
      <c r="G250" s="3"/>
      <c r="H250" s="99" t="s">
        <v>886</v>
      </c>
      <c r="I250" s="99" t="s">
        <v>886</v>
      </c>
      <c r="J250" s="99" t="s">
        <v>886</v>
      </c>
      <c r="K250" s="99">
        <v>1.7999999999999972</v>
      </c>
      <c r="L250" s="99">
        <v>12.617332460161549</v>
      </c>
      <c r="M250" s="99">
        <v>-6.1639852684628949</v>
      </c>
      <c r="N250" s="99">
        <v>8.4073538525098144</v>
      </c>
      <c r="O250" s="99">
        <v>6.1928353658536679</v>
      </c>
      <c r="P250" s="99">
        <v>8.1284765835277284</v>
      </c>
      <c r="Q250" s="99">
        <v>22.203783604381016</v>
      </c>
      <c r="R250" s="99">
        <v>28.938077131993481</v>
      </c>
      <c r="S250" s="99">
        <v>11.279620853080559</v>
      </c>
      <c r="T250" s="99">
        <v>4.9403747870528036</v>
      </c>
      <c r="U250" s="99">
        <v>4.9512987012987111</v>
      </c>
      <c r="V250" s="99">
        <v>4.992695711953246</v>
      </c>
      <c r="W250" s="99">
        <v>4.9680798821410974</v>
      </c>
      <c r="X250" s="99">
        <v>4.9902534113060568</v>
      </c>
      <c r="Y250" s="99">
        <v>2.9929446713702106</v>
      </c>
      <c r="Z250" s="99">
        <v>0</v>
      </c>
      <c r="AA250" s="99">
        <v>0</v>
      </c>
      <c r="AB250" s="99">
        <v>2.0118257859821114</v>
      </c>
      <c r="AC250" s="128">
        <v>1.9862868452675597</v>
      </c>
      <c r="AD250" s="99">
        <v>1.9891876906016126</v>
      </c>
      <c r="AE250" s="99">
        <v>3.3978933061501904</v>
      </c>
      <c r="AF250" s="128">
        <v>3.2862306933946872</v>
      </c>
      <c r="AG250" s="164">
        <v>7.6360165447025175</v>
      </c>
      <c r="AH250" s="128">
        <v>14.188590008867873</v>
      </c>
      <c r="AI250" s="128">
        <v>5.1773233238415761</v>
      </c>
      <c r="AJ250" s="128">
        <v>7.3837066207236024</v>
      </c>
    </row>
    <row r="251" spans="1:36" x14ac:dyDescent="0.2">
      <c r="A251" s="38" t="s">
        <v>1677</v>
      </c>
      <c r="B251" s="11" t="s">
        <v>371</v>
      </c>
      <c r="C251" s="11"/>
      <c r="D251" s="3" t="s">
        <v>372</v>
      </c>
      <c r="E251" s="38" t="s">
        <v>1089</v>
      </c>
      <c r="F251" s="3" t="s">
        <v>1076</v>
      </c>
      <c r="G251" s="3"/>
      <c r="H251" s="99" t="s">
        <v>886</v>
      </c>
      <c r="I251" s="99">
        <v>-50.539998088502344</v>
      </c>
      <c r="J251" s="99">
        <v>69.565217391304344</v>
      </c>
      <c r="K251" s="99">
        <v>20.524216524216527</v>
      </c>
      <c r="L251" s="99">
        <v>13.738653555219372</v>
      </c>
      <c r="M251" s="99">
        <v>8.2799900241084003</v>
      </c>
      <c r="N251" s="99">
        <v>6.1727447216890425</v>
      </c>
      <c r="O251" s="99">
        <v>4.7364234579506928</v>
      </c>
      <c r="P251" s="99">
        <v>12.185860259596808</v>
      </c>
      <c r="Q251" s="99">
        <v>5.5141854883377306</v>
      </c>
      <c r="R251" s="99">
        <v>4.8993875765529253</v>
      </c>
      <c r="S251" s="99">
        <v>7.1782040589380074</v>
      </c>
      <c r="T251" s="99">
        <v>4.3162481842706057</v>
      </c>
      <c r="U251" s="99">
        <v>3.2822757111597269</v>
      </c>
      <c r="V251" s="99">
        <v>3.1153697996918197</v>
      </c>
      <c r="W251" s="99">
        <v>2.8858276908708831</v>
      </c>
      <c r="X251" s="99" t="s">
        <v>886</v>
      </c>
      <c r="Y251" s="99" t="s">
        <v>886</v>
      </c>
      <c r="Z251" s="99" t="s">
        <v>886</v>
      </c>
      <c r="AA251" s="99" t="s">
        <v>886</v>
      </c>
      <c r="AB251" s="99" t="s">
        <v>886</v>
      </c>
      <c r="AC251" s="128" t="s">
        <v>886</v>
      </c>
      <c r="AD251" s="99" t="s">
        <v>886</v>
      </c>
      <c r="AE251" s="99" t="s">
        <v>886</v>
      </c>
      <c r="AF251" s="128" t="s">
        <v>886</v>
      </c>
      <c r="AG251" s="164" t="s">
        <v>886</v>
      </c>
      <c r="AH251" s="128" t="s">
        <v>886</v>
      </c>
      <c r="AI251" s="128" t="s">
        <v>886</v>
      </c>
      <c r="AJ251" s="128" t="s">
        <v>886</v>
      </c>
    </row>
    <row r="252" spans="1:36" x14ac:dyDescent="0.2">
      <c r="A252" s="38" t="s">
        <v>1449</v>
      </c>
      <c r="B252" s="11" t="s">
        <v>373</v>
      </c>
      <c r="C252" s="11"/>
      <c r="D252" s="3" t="s">
        <v>374</v>
      </c>
      <c r="E252" s="38" t="s">
        <v>1089</v>
      </c>
      <c r="F252" s="3" t="s">
        <v>1076</v>
      </c>
      <c r="G252" s="3"/>
      <c r="H252" s="99" t="s">
        <v>886</v>
      </c>
      <c r="I252" s="99">
        <v>-25.378084372512603</v>
      </c>
      <c r="J252" s="99">
        <v>12.000000000000014</v>
      </c>
      <c r="K252" s="99">
        <v>28.968253968253975</v>
      </c>
      <c r="L252" s="99">
        <v>21.735384615384604</v>
      </c>
      <c r="M252" s="99">
        <v>8.7756546355272462</v>
      </c>
      <c r="N252" s="99">
        <v>3.5969885677107385</v>
      </c>
      <c r="O252" s="99">
        <v>3.0055625336443654</v>
      </c>
      <c r="P252" s="99">
        <v>4.8514937723194862</v>
      </c>
      <c r="Q252" s="99">
        <v>16.647283601927228</v>
      </c>
      <c r="R252" s="99">
        <v>2.9696624412477064</v>
      </c>
      <c r="S252" s="99">
        <v>8.9771076837955661</v>
      </c>
      <c r="T252" s="99">
        <v>4.7217109855937025</v>
      </c>
      <c r="U252" s="99">
        <v>5.1875643900369539</v>
      </c>
      <c r="V252" s="99">
        <v>4.6321368900155591</v>
      </c>
      <c r="W252" s="99">
        <v>4.7959914101646177</v>
      </c>
      <c r="X252" s="99">
        <v>4.7971836906263121</v>
      </c>
      <c r="Y252" s="99">
        <v>3.6801203309100146</v>
      </c>
      <c r="Z252" s="99">
        <v>0.5754630301271817</v>
      </c>
      <c r="AA252" s="99">
        <v>-9.6163092604939493E-3</v>
      </c>
      <c r="AB252" s="99">
        <v>1.2646662819772985</v>
      </c>
      <c r="AC252" s="128">
        <v>0.897478512749883</v>
      </c>
      <c r="AD252" s="99">
        <v>0.84713855421687523</v>
      </c>
      <c r="AE252" s="99">
        <v>4.7741273100615933</v>
      </c>
      <c r="AF252" s="128">
        <v>0.67257583181150604</v>
      </c>
      <c r="AG252" s="164">
        <v>-0.7565702150252207</v>
      </c>
      <c r="AH252" s="128">
        <v>-1.9481966920779303</v>
      </c>
      <c r="AI252" s="128">
        <v>0.51832317904882963</v>
      </c>
      <c r="AJ252" s="128" t="s">
        <v>886</v>
      </c>
    </row>
    <row r="253" spans="1:36" x14ac:dyDescent="0.2">
      <c r="A253" s="38" t="s">
        <v>1450</v>
      </c>
      <c r="B253" s="11" t="s">
        <v>375</v>
      </c>
      <c r="C253" s="11"/>
      <c r="D253" s="3" t="s">
        <v>376</v>
      </c>
      <c r="E253" s="38" t="s">
        <v>1088</v>
      </c>
      <c r="F253" s="3" t="s">
        <v>1076</v>
      </c>
      <c r="G253" s="3"/>
      <c r="H253" s="99" t="s">
        <v>886</v>
      </c>
      <c r="I253" s="99">
        <v>3.8461538461538538</v>
      </c>
      <c r="J253" s="99">
        <v>9.2674897119341466</v>
      </c>
      <c r="K253" s="99">
        <v>15.712564025308822</v>
      </c>
      <c r="L253" s="99">
        <v>13.396693138914188</v>
      </c>
      <c r="M253" s="99">
        <v>8.4845005740528165</v>
      </c>
      <c r="N253" s="99">
        <v>4.4131654143295691</v>
      </c>
      <c r="O253" s="99">
        <v>6.0105412527873483</v>
      </c>
      <c r="P253" s="99">
        <v>6.5493833062434135</v>
      </c>
      <c r="Q253" s="99">
        <v>9.9246231155778872</v>
      </c>
      <c r="R253" s="99">
        <v>4.6040816326530489</v>
      </c>
      <c r="S253" s="99">
        <v>4.7994381145622071</v>
      </c>
      <c r="T253" s="99">
        <v>2.8445900662744918</v>
      </c>
      <c r="U253" s="99">
        <v>7.9646658460632125E-2</v>
      </c>
      <c r="V253" s="99">
        <v>1.9317030820431143</v>
      </c>
      <c r="W253" s="99">
        <v>3.988927532117259</v>
      </c>
      <c r="X253" s="99">
        <v>3.4605146406388769</v>
      </c>
      <c r="Y253" s="99">
        <v>2.328803272199508</v>
      </c>
      <c r="Z253" s="99">
        <v>-6.4470375862299534E-2</v>
      </c>
      <c r="AA253" s="99">
        <v>-1.935359009095805E-2</v>
      </c>
      <c r="AB253" s="99">
        <v>2.2131887985546541</v>
      </c>
      <c r="AC253" s="128">
        <v>1.5339940660311857</v>
      </c>
      <c r="AD253" s="99">
        <v>0.85799552350160901</v>
      </c>
      <c r="AE253" s="99">
        <v>2.5397608186413567</v>
      </c>
      <c r="AF253" s="128">
        <v>4.3886016592521226</v>
      </c>
      <c r="AG253" s="164">
        <v>4.1522690624280267</v>
      </c>
      <c r="AH253" s="128">
        <v>4.7221454243848493</v>
      </c>
      <c r="AI253" s="128">
        <v>3.4901525951739787</v>
      </c>
      <c r="AJ253" s="128">
        <v>3.1989795918367396</v>
      </c>
    </row>
    <row r="254" spans="1:36" x14ac:dyDescent="0.2">
      <c r="A254" s="38" t="s">
        <v>886</v>
      </c>
      <c r="B254" s="16" t="s">
        <v>1041</v>
      </c>
      <c r="C254" s="16"/>
      <c r="D254" s="3" t="s">
        <v>1042</v>
      </c>
      <c r="E254" s="38" t="s">
        <v>1089</v>
      </c>
      <c r="F254" s="3" t="s">
        <v>1076</v>
      </c>
      <c r="G254" s="3"/>
      <c r="H254" s="99" t="s">
        <v>886</v>
      </c>
      <c r="I254" s="99">
        <v>-3.0346561321601797</v>
      </c>
      <c r="J254" s="99">
        <v>17.712962962962962</v>
      </c>
      <c r="K254" s="99" t="s">
        <v>886</v>
      </c>
      <c r="L254" s="99" t="s">
        <v>886</v>
      </c>
      <c r="M254" s="99" t="s">
        <v>886</v>
      </c>
      <c r="N254" s="99" t="s">
        <v>886</v>
      </c>
      <c r="O254" s="99" t="s">
        <v>886</v>
      </c>
      <c r="P254" s="99" t="s">
        <v>886</v>
      </c>
      <c r="Q254" s="99" t="s">
        <v>886</v>
      </c>
      <c r="R254" s="99" t="s">
        <v>886</v>
      </c>
      <c r="S254" s="99" t="s">
        <v>886</v>
      </c>
      <c r="T254" s="99" t="s">
        <v>886</v>
      </c>
      <c r="U254" s="99" t="s">
        <v>886</v>
      </c>
      <c r="V254" s="99" t="s">
        <v>886</v>
      </c>
      <c r="W254" s="99" t="s">
        <v>886</v>
      </c>
      <c r="X254" s="99" t="s">
        <v>886</v>
      </c>
      <c r="Y254" s="99" t="s">
        <v>886</v>
      </c>
      <c r="Z254" s="99" t="s">
        <v>886</v>
      </c>
      <c r="AA254" s="99" t="s">
        <v>886</v>
      </c>
      <c r="AB254" s="99" t="s">
        <v>886</v>
      </c>
      <c r="AC254" s="128" t="s">
        <v>886</v>
      </c>
      <c r="AD254" s="99" t="s">
        <v>886</v>
      </c>
      <c r="AE254" s="99" t="s">
        <v>886</v>
      </c>
      <c r="AF254" s="128" t="s">
        <v>886</v>
      </c>
      <c r="AG254" s="164" t="s">
        <v>886</v>
      </c>
      <c r="AH254" s="128" t="s">
        <v>886</v>
      </c>
      <c r="AI254" s="128" t="s">
        <v>886</v>
      </c>
      <c r="AJ254" s="128" t="s">
        <v>886</v>
      </c>
    </row>
    <row r="255" spans="1:36" x14ac:dyDescent="0.2">
      <c r="A255" s="38" t="s">
        <v>1451</v>
      </c>
      <c r="B255" s="11" t="s">
        <v>377</v>
      </c>
      <c r="C255" s="11"/>
      <c r="D255" s="3" t="s">
        <v>378</v>
      </c>
      <c r="E255" s="38" t="s">
        <v>1088</v>
      </c>
      <c r="F255" s="3" t="s">
        <v>1082</v>
      </c>
      <c r="G255" s="3"/>
      <c r="H255" s="99" t="s">
        <v>886</v>
      </c>
      <c r="I255" s="99" t="s">
        <v>886</v>
      </c>
      <c r="J255" s="99" t="s">
        <v>886</v>
      </c>
      <c r="K255" s="99" t="s">
        <v>886</v>
      </c>
      <c r="L255" s="99">
        <v>3.4401299276538992</v>
      </c>
      <c r="M255" s="99">
        <v>11.701081612586052</v>
      </c>
      <c r="N255" s="99">
        <v>4.9707519309404802</v>
      </c>
      <c r="O255" s="99">
        <v>-0.74256421354469637</v>
      </c>
      <c r="P255" s="99">
        <v>9.9081543660743279</v>
      </c>
      <c r="Q255" s="99">
        <v>4.4994110718492379</v>
      </c>
      <c r="R255" s="99">
        <v>9.5000237292961884</v>
      </c>
      <c r="S255" s="99">
        <v>-2.2169008895775164</v>
      </c>
      <c r="T255" s="99">
        <v>4.4999722976342156</v>
      </c>
      <c r="U255" s="99">
        <v>4.5797722308230675</v>
      </c>
      <c r="V255" s="99">
        <v>3.8002534854245908</v>
      </c>
      <c r="W255" s="99">
        <v>3.7998300333095756</v>
      </c>
      <c r="X255" s="99">
        <v>3.1996085184871532</v>
      </c>
      <c r="Y255" s="99">
        <v>0</v>
      </c>
      <c r="Z255" s="99">
        <v>0</v>
      </c>
      <c r="AA255" s="99">
        <v>0</v>
      </c>
      <c r="AB255" s="99">
        <v>1.9496092574523516</v>
      </c>
      <c r="AC255" s="128">
        <v>1.9498931136572972</v>
      </c>
      <c r="AD255" s="99">
        <v>1.9485703757643913</v>
      </c>
      <c r="AE255" s="99">
        <v>3.948296931206019</v>
      </c>
      <c r="AF255" s="128">
        <v>4.9896514612136844</v>
      </c>
      <c r="AG255" s="164">
        <v>4.9898672890858364</v>
      </c>
      <c r="AH255" s="128">
        <v>2.9899733373389914</v>
      </c>
      <c r="AI255" s="128">
        <v>3.989761241485934</v>
      </c>
      <c r="AJ255" s="128">
        <v>4.9902873131973378</v>
      </c>
    </row>
    <row r="256" spans="1:36" x14ac:dyDescent="0.2">
      <c r="A256" s="38" t="s">
        <v>1452</v>
      </c>
      <c r="B256" s="11" t="s">
        <v>379</v>
      </c>
      <c r="C256" s="11"/>
      <c r="D256" s="3" t="s">
        <v>380</v>
      </c>
      <c r="E256" s="38" t="s">
        <v>1088</v>
      </c>
      <c r="F256" s="3" t="s">
        <v>1080</v>
      </c>
      <c r="G256" s="3"/>
      <c r="H256" s="99" t="s">
        <v>886</v>
      </c>
      <c r="I256" s="99">
        <v>2.3880280195287469</v>
      </c>
      <c r="J256" s="99">
        <v>30.32030683113922</v>
      </c>
      <c r="K256" s="99">
        <v>4.5995068405981527</v>
      </c>
      <c r="L256" s="99">
        <v>6.2812494059048163</v>
      </c>
      <c r="M256" s="99">
        <v>8.8292639298810656</v>
      </c>
      <c r="N256" s="99">
        <v>13.237783731365369</v>
      </c>
      <c r="O256" s="99">
        <v>7.4954641120545773</v>
      </c>
      <c r="P256" s="99">
        <v>7.5034769575608635</v>
      </c>
      <c r="Q256" s="99">
        <v>11.291700160771697</v>
      </c>
      <c r="R256" s="99">
        <v>12.601855404825884</v>
      </c>
      <c r="S256" s="99">
        <v>6.9799142043859916</v>
      </c>
      <c r="T256" s="99">
        <v>4.9992504871833461</v>
      </c>
      <c r="U256" s="99">
        <v>3.5727032621885968</v>
      </c>
      <c r="V256" s="99">
        <v>4.9855267238705778</v>
      </c>
      <c r="W256" s="99">
        <v>4.2367248467541287</v>
      </c>
      <c r="X256" s="99">
        <v>3.9913088659014591</v>
      </c>
      <c r="Y256" s="99">
        <v>2.4043120155038906</v>
      </c>
      <c r="Z256" s="99">
        <v>0</v>
      </c>
      <c r="AA256" s="99">
        <v>0</v>
      </c>
      <c r="AB256" s="99">
        <v>1.9908037139984742</v>
      </c>
      <c r="AC256" s="128">
        <v>0</v>
      </c>
      <c r="AD256" s="99">
        <v>0</v>
      </c>
      <c r="AE256" s="99">
        <v>1.9997825535461811</v>
      </c>
      <c r="AF256" s="128">
        <v>4.989909326056674</v>
      </c>
      <c r="AG256" s="164">
        <v>0</v>
      </c>
      <c r="AH256" s="128">
        <v>4.9903212269706065</v>
      </c>
      <c r="AI256" s="128">
        <v>3.9898400582778271</v>
      </c>
      <c r="AJ256" s="128">
        <v>4.9898331142906747</v>
      </c>
    </row>
    <row r="257" spans="1:36" x14ac:dyDescent="0.2">
      <c r="A257" s="38" t="s">
        <v>886</v>
      </c>
      <c r="B257" s="5" t="s">
        <v>927</v>
      </c>
      <c r="C257" s="5"/>
      <c r="D257" s="3" t="s">
        <v>871</v>
      </c>
      <c r="E257" s="38" t="s">
        <v>1089</v>
      </c>
      <c r="F257" s="3" t="s">
        <v>1076</v>
      </c>
      <c r="G257" s="3"/>
      <c r="H257" s="99" t="s">
        <v>886</v>
      </c>
      <c r="I257" s="99">
        <v>-6.0606060606060623</v>
      </c>
      <c r="J257" s="99">
        <v>14.523297491039415</v>
      </c>
      <c r="K257" s="99" t="s">
        <v>886</v>
      </c>
      <c r="L257" s="99" t="s">
        <v>886</v>
      </c>
      <c r="M257" s="99" t="s">
        <v>886</v>
      </c>
      <c r="N257" s="99" t="s">
        <v>886</v>
      </c>
      <c r="O257" s="99" t="s">
        <v>886</v>
      </c>
      <c r="P257" s="99" t="s">
        <v>886</v>
      </c>
      <c r="Q257" s="99" t="s">
        <v>886</v>
      </c>
      <c r="R257" s="99" t="s">
        <v>886</v>
      </c>
      <c r="S257" s="99" t="s">
        <v>886</v>
      </c>
      <c r="T257" s="99" t="s">
        <v>886</v>
      </c>
      <c r="U257" s="99" t="s">
        <v>886</v>
      </c>
      <c r="V257" s="99" t="s">
        <v>886</v>
      </c>
      <c r="W257" s="99" t="s">
        <v>886</v>
      </c>
      <c r="X257" s="99" t="s">
        <v>886</v>
      </c>
      <c r="Y257" s="99" t="s">
        <v>886</v>
      </c>
      <c r="Z257" s="99" t="s">
        <v>886</v>
      </c>
      <c r="AA257" s="99" t="s">
        <v>886</v>
      </c>
      <c r="AB257" s="99" t="s">
        <v>886</v>
      </c>
      <c r="AC257" s="128" t="s">
        <v>886</v>
      </c>
      <c r="AD257" s="99" t="s">
        <v>886</v>
      </c>
      <c r="AE257" s="99" t="s">
        <v>886</v>
      </c>
      <c r="AF257" s="128" t="s">
        <v>886</v>
      </c>
      <c r="AG257" s="164" t="s">
        <v>886</v>
      </c>
      <c r="AH257" s="128" t="s">
        <v>886</v>
      </c>
      <c r="AI257" s="128" t="s">
        <v>886</v>
      </c>
      <c r="AJ257" s="128" t="s">
        <v>886</v>
      </c>
    </row>
    <row r="258" spans="1:36" x14ac:dyDescent="0.2">
      <c r="A258" s="38" t="s">
        <v>1453</v>
      </c>
      <c r="B258" s="11" t="s">
        <v>381</v>
      </c>
      <c r="C258" s="11"/>
      <c r="D258" s="3" t="s">
        <v>382</v>
      </c>
      <c r="E258" s="38" t="s">
        <v>1088</v>
      </c>
      <c r="F258" s="3" t="s">
        <v>1081</v>
      </c>
      <c r="G258" s="3"/>
      <c r="H258" s="99" t="s">
        <v>886</v>
      </c>
      <c r="I258" s="99">
        <v>15.139442231075705</v>
      </c>
      <c r="J258" s="99">
        <v>2.0761245674740536</v>
      </c>
      <c r="K258" s="99">
        <v>4.7322033898305165</v>
      </c>
      <c r="L258" s="99">
        <v>4.3917946947465509</v>
      </c>
      <c r="M258" s="99">
        <v>6.0232330609488685</v>
      </c>
      <c r="N258" s="99">
        <v>2.8151806602547396</v>
      </c>
      <c r="O258" s="99">
        <v>4.4257072788410596</v>
      </c>
      <c r="P258" s="99">
        <v>4.0989262411175673</v>
      </c>
      <c r="Q258" s="99">
        <v>4.7329433791122568</v>
      </c>
      <c r="R258" s="99">
        <v>6.7352853002897888</v>
      </c>
      <c r="S258" s="99">
        <v>3.0105379229993048</v>
      </c>
      <c r="T258" s="99">
        <v>4.9544045322803782</v>
      </c>
      <c r="U258" s="99">
        <v>5.00630237950908</v>
      </c>
      <c r="V258" s="99">
        <v>2.978961257926187</v>
      </c>
      <c r="W258" s="99">
        <v>3.0324871199380823</v>
      </c>
      <c r="X258" s="99">
        <v>3.4778177924018223</v>
      </c>
      <c r="Y258" s="99">
        <v>1.9955265485986899</v>
      </c>
      <c r="Z258" s="99">
        <v>0</v>
      </c>
      <c r="AA258" s="99">
        <v>3.2730813606320908E-3</v>
      </c>
      <c r="AB258" s="99">
        <v>2.0096061793753535</v>
      </c>
      <c r="AC258" s="128">
        <v>2.0855224634841463E-2</v>
      </c>
      <c r="AD258" s="99">
        <v>1.9720117085689104</v>
      </c>
      <c r="AE258" s="99">
        <v>3.9778536263114006</v>
      </c>
      <c r="AF258" s="128">
        <v>5.0812331709678471</v>
      </c>
      <c r="AG258" s="164">
        <v>5.9655941841215032</v>
      </c>
      <c r="AH258" s="128">
        <v>2.9853686369873289</v>
      </c>
      <c r="AI258" s="128">
        <v>3.98118894817725</v>
      </c>
      <c r="AJ258" s="128">
        <v>4.9185215256677788</v>
      </c>
    </row>
    <row r="259" spans="1:36" x14ac:dyDescent="0.2">
      <c r="A259" s="38" t="s">
        <v>1454</v>
      </c>
      <c r="B259" s="11" t="s">
        <v>383</v>
      </c>
      <c r="C259" s="11"/>
      <c r="D259" s="3" t="s">
        <v>384</v>
      </c>
      <c r="E259" s="38" t="s">
        <v>1088</v>
      </c>
      <c r="F259" s="3" t="s">
        <v>1081</v>
      </c>
      <c r="G259" s="3"/>
      <c r="H259" s="99" t="s">
        <v>886</v>
      </c>
      <c r="I259" s="99">
        <v>-1.6521781677621448</v>
      </c>
      <c r="J259" s="99">
        <v>5.5970149253731449</v>
      </c>
      <c r="K259" s="99">
        <v>10.446800157047505</v>
      </c>
      <c r="L259" s="99">
        <v>8.4050222531886902</v>
      </c>
      <c r="M259" s="99">
        <v>7.4752747973451505</v>
      </c>
      <c r="N259" s="99">
        <v>4.3606673419822641</v>
      </c>
      <c r="O259" s="99">
        <v>3.9363817097415534</v>
      </c>
      <c r="P259" s="99">
        <v>3.3349835726180288</v>
      </c>
      <c r="Q259" s="99">
        <v>2.5359320557491287</v>
      </c>
      <c r="R259" s="99">
        <v>2.2958723146683013</v>
      </c>
      <c r="S259" s="99">
        <v>2.5972947441633636</v>
      </c>
      <c r="T259" s="99">
        <v>4.0067588760839072</v>
      </c>
      <c r="U259" s="99">
        <v>4.0255659432062458</v>
      </c>
      <c r="V259" s="99">
        <v>3.9558219786591309</v>
      </c>
      <c r="W259" s="99">
        <v>3.9852106404224799</v>
      </c>
      <c r="X259" s="99">
        <v>4.9579984600877083</v>
      </c>
      <c r="Y259" s="99">
        <v>4.9578806811625213</v>
      </c>
      <c r="Z259" s="99">
        <v>8.6384947030495596E-3</v>
      </c>
      <c r="AA259" s="99">
        <v>4.3188742657918056E-2</v>
      </c>
      <c r="AB259" s="99">
        <v>7.4566532970180788E-2</v>
      </c>
      <c r="AC259" s="128">
        <v>1.8823824687452806E-2</v>
      </c>
      <c r="AD259" s="99">
        <v>1.0978497827807132E-2</v>
      </c>
      <c r="AE259" s="99">
        <v>3.9643708443106496</v>
      </c>
      <c r="AF259" s="128">
        <v>5.0282068299746463</v>
      </c>
      <c r="AG259" s="164">
        <v>5.858867290444425</v>
      </c>
      <c r="AH259" s="128">
        <v>3.0186273046710621</v>
      </c>
      <c r="AI259" s="128">
        <v>4.0719572260120573</v>
      </c>
      <c r="AJ259" s="128">
        <v>4.8926935438969403</v>
      </c>
    </row>
    <row r="260" spans="1:36" x14ac:dyDescent="0.2">
      <c r="A260" s="38" t="s">
        <v>1455</v>
      </c>
      <c r="B260" s="11" t="s">
        <v>385</v>
      </c>
      <c r="C260" s="11"/>
      <c r="D260" s="3" t="s">
        <v>386</v>
      </c>
      <c r="E260" s="38" t="s">
        <v>1088</v>
      </c>
      <c r="F260" s="3" t="s">
        <v>1083</v>
      </c>
      <c r="G260" s="3"/>
      <c r="H260" s="99" t="s">
        <v>886</v>
      </c>
      <c r="I260" s="99">
        <v>-1.6897477187332299</v>
      </c>
      <c r="J260" s="99">
        <v>27.026731894819605</v>
      </c>
      <c r="K260" s="99">
        <v>-0.97656585801969698</v>
      </c>
      <c r="L260" s="99">
        <v>-3.765951905547368</v>
      </c>
      <c r="M260" s="99">
        <v>-3.7653808681846073</v>
      </c>
      <c r="N260" s="99">
        <v>-2.1710193291962838</v>
      </c>
      <c r="O260" s="99">
        <v>-1.0789367777543646</v>
      </c>
      <c r="P260" s="99">
        <v>14.324460459529647</v>
      </c>
      <c r="Q260" s="99">
        <v>7.7950247407307103</v>
      </c>
      <c r="R260" s="99">
        <v>21.140665283279887</v>
      </c>
      <c r="S260" s="99">
        <v>4.9987023098883867</v>
      </c>
      <c r="T260" s="99">
        <v>3.9821040142376916</v>
      </c>
      <c r="U260" s="99">
        <v>0</v>
      </c>
      <c r="V260" s="99">
        <v>4.9932250933035363</v>
      </c>
      <c r="W260" s="99">
        <v>4.7478349465104372</v>
      </c>
      <c r="X260" s="99">
        <v>0</v>
      </c>
      <c r="Y260" s="99">
        <v>0</v>
      </c>
      <c r="Z260" s="99">
        <v>0</v>
      </c>
      <c r="AA260" s="99">
        <v>0</v>
      </c>
      <c r="AB260" s="99">
        <v>0</v>
      </c>
      <c r="AC260" s="128">
        <v>0</v>
      </c>
      <c r="AD260" s="99">
        <v>1.9896464892088073</v>
      </c>
      <c r="AE260" s="99">
        <v>3.9896153438592652</v>
      </c>
      <c r="AF260" s="128">
        <v>4.9900647067814718</v>
      </c>
      <c r="AG260" s="164">
        <v>5.9903719232859753</v>
      </c>
      <c r="AH260" s="128">
        <v>2.9898172228123521</v>
      </c>
      <c r="AI260" s="128">
        <v>3.9904329192933075</v>
      </c>
      <c r="AJ260" s="128">
        <v>4.9898680711714674</v>
      </c>
    </row>
    <row r="261" spans="1:36" x14ac:dyDescent="0.2">
      <c r="A261" s="199" t="s">
        <v>1716</v>
      </c>
      <c r="B261" s="11" t="s">
        <v>387</v>
      </c>
      <c r="C261" s="11"/>
      <c r="D261" s="3" t="s">
        <v>388</v>
      </c>
      <c r="E261" s="38" t="s">
        <v>1088</v>
      </c>
      <c r="F261" s="3" t="s">
        <v>1077</v>
      </c>
      <c r="G261" s="3"/>
      <c r="H261" s="99" t="s">
        <v>886</v>
      </c>
      <c r="I261" s="99">
        <v>7.6271186440677923</v>
      </c>
      <c r="J261" s="99">
        <v>-7.4803149606299257</v>
      </c>
      <c r="K261" s="99">
        <v>5.3427895981087374</v>
      </c>
      <c r="L261" s="99">
        <v>5.5655296229802502</v>
      </c>
      <c r="M261" s="99">
        <v>14.517006802721099</v>
      </c>
      <c r="N261" s="99">
        <v>8.5080788879648281</v>
      </c>
      <c r="O261" s="99">
        <v>5.1597892287689149</v>
      </c>
      <c r="P261" s="99">
        <v>3.4918982234658529</v>
      </c>
      <c r="Q261" s="99">
        <v>7.7215221710807782</v>
      </c>
      <c r="R261" s="99">
        <v>9.4608793107474014</v>
      </c>
      <c r="S261" s="99">
        <v>-1.1209231884985371</v>
      </c>
      <c r="T261" s="99">
        <v>2.5002426896484735</v>
      </c>
      <c r="U261" s="99">
        <v>4.8995569773437637</v>
      </c>
      <c r="V261" s="99">
        <v>4.9505943722726613</v>
      </c>
      <c r="W261" s="99">
        <v>2.9497228063467844</v>
      </c>
      <c r="X261" s="99">
        <v>2.9004883664791095</v>
      </c>
      <c r="Y261" s="99">
        <v>0</v>
      </c>
      <c r="Z261" s="99">
        <v>0</v>
      </c>
      <c r="AA261" s="99">
        <v>0</v>
      </c>
      <c r="AB261" s="99">
        <v>-2.000360913110157</v>
      </c>
      <c r="AC261" s="128">
        <v>1.9896329168699767</v>
      </c>
      <c r="AD261" s="99">
        <v>1.9896365573149</v>
      </c>
      <c r="AE261" s="99">
        <v>3.990157375772263</v>
      </c>
      <c r="AF261" s="128">
        <v>3.9902626695946797</v>
      </c>
      <c r="AG261" s="164">
        <v>5.9898178008414238</v>
      </c>
      <c r="AH261" s="128">
        <v>3.9902078892904536</v>
      </c>
      <c r="AI261" s="128">
        <v>3.9900786430910662</v>
      </c>
      <c r="AJ261" s="128">
        <v>3.9898023308958037</v>
      </c>
    </row>
    <row r="262" spans="1:36" x14ac:dyDescent="0.2">
      <c r="A262" s="38" t="s">
        <v>1456</v>
      </c>
      <c r="B262" s="14" t="s">
        <v>975</v>
      </c>
      <c r="C262" s="14"/>
      <c r="D262" s="15" t="s">
        <v>976</v>
      </c>
      <c r="E262" s="38" t="s">
        <v>1088</v>
      </c>
      <c r="F262" s="3" t="s">
        <v>1079</v>
      </c>
      <c r="G262" s="3"/>
      <c r="H262" s="99" t="s">
        <v>886</v>
      </c>
      <c r="I262" s="99" t="s">
        <v>886</v>
      </c>
      <c r="J262" s="99" t="s">
        <v>886</v>
      </c>
      <c r="K262" s="99" t="s">
        <v>886</v>
      </c>
      <c r="L262" s="99" t="s">
        <v>886</v>
      </c>
      <c r="M262" s="99" t="s">
        <v>886</v>
      </c>
      <c r="N262" s="99" t="s">
        <v>886</v>
      </c>
      <c r="O262" s="99" t="s">
        <v>886</v>
      </c>
      <c r="P262" s="99" t="s">
        <v>886</v>
      </c>
      <c r="Q262" s="99" t="s">
        <v>886</v>
      </c>
      <c r="R262" s="99" t="s">
        <v>886</v>
      </c>
      <c r="S262" s="99" t="s">
        <v>886</v>
      </c>
      <c r="T262" s="99">
        <v>4.9556809024979884</v>
      </c>
      <c r="U262" s="99">
        <v>5.0095969289827309</v>
      </c>
      <c r="V262" s="99">
        <v>4.9899469932370693</v>
      </c>
      <c r="W262" s="99">
        <v>4.7353760445682411</v>
      </c>
      <c r="X262" s="99">
        <v>3.7400265957446805</v>
      </c>
      <c r="Y262" s="99">
        <v>1.9868610799551334</v>
      </c>
      <c r="Z262" s="99">
        <v>0</v>
      </c>
      <c r="AA262" s="99">
        <v>0</v>
      </c>
      <c r="AB262" s="99">
        <v>0</v>
      </c>
      <c r="AC262" s="128">
        <v>0</v>
      </c>
      <c r="AD262" s="99">
        <v>1.9010212097407608</v>
      </c>
      <c r="AE262" s="99">
        <v>0.98674067221709016</v>
      </c>
      <c r="AF262" s="128">
        <v>0</v>
      </c>
      <c r="AG262" s="164">
        <v>2.9923664122137206</v>
      </c>
      <c r="AH262" s="128">
        <v>2.9943670323154592</v>
      </c>
      <c r="AI262" s="128">
        <v>1.9861830742659681</v>
      </c>
      <c r="AJ262" s="128">
        <v>1.9898391193903422</v>
      </c>
    </row>
    <row r="263" spans="1:36" x14ac:dyDescent="0.2">
      <c r="A263" s="38" t="s">
        <v>1457</v>
      </c>
      <c r="B263" s="11" t="s">
        <v>1191</v>
      </c>
      <c r="C263" s="11"/>
      <c r="D263" s="3" t="s">
        <v>390</v>
      </c>
      <c r="E263" s="38" t="s">
        <v>1088</v>
      </c>
      <c r="F263" s="3" t="s">
        <v>1174</v>
      </c>
      <c r="G263" s="3"/>
      <c r="H263" s="99" t="s">
        <v>886</v>
      </c>
      <c r="I263" s="99" t="s">
        <v>886</v>
      </c>
      <c r="J263" s="99" t="s">
        <v>886</v>
      </c>
      <c r="K263" s="99">
        <v>1.5777777777777828</v>
      </c>
      <c r="L263" s="99">
        <v>16.495296434040682</v>
      </c>
      <c r="M263" s="99">
        <v>0.30046948356807945</v>
      </c>
      <c r="N263" s="99">
        <v>8.0134806216064476</v>
      </c>
      <c r="O263" s="99">
        <v>8.5110071069509416</v>
      </c>
      <c r="P263" s="99">
        <v>8.4504792332268437</v>
      </c>
      <c r="Q263" s="99">
        <v>8.7936367653557141</v>
      </c>
      <c r="R263" s="99">
        <v>18.562144597887894</v>
      </c>
      <c r="S263" s="99">
        <v>14.993719310266101</v>
      </c>
      <c r="T263" s="99">
        <v>6.9712015888778467</v>
      </c>
      <c r="U263" s="99">
        <v>4.9851466765688883</v>
      </c>
      <c r="V263" s="99">
        <v>11.371474047219039</v>
      </c>
      <c r="W263" s="99">
        <v>7.9475982532751175</v>
      </c>
      <c r="X263" s="99">
        <v>4.5013239187996419</v>
      </c>
      <c r="Y263" s="99">
        <v>2.9490427927927954</v>
      </c>
      <c r="Z263" s="99">
        <v>0</v>
      </c>
      <c r="AA263" s="99">
        <v>2.5022219183701253</v>
      </c>
      <c r="AB263" s="99">
        <v>1.9942639898619348</v>
      </c>
      <c r="AC263" s="128">
        <v>1.9879675647397566</v>
      </c>
      <c r="AD263" s="99">
        <v>1.9876891510643757</v>
      </c>
      <c r="AE263" s="99">
        <v>1.9866716962152697</v>
      </c>
      <c r="AF263" s="128">
        <v>1.9911231660707518</v>
      </c>
      <c r="AG263" s="164">
        <v>7.2529465095194867</v>
      </c>
      <c r="AH263" s="128">
        <v>13.524936601859672</v>
      </c>
      <c r="AI263" s="128">
        <v>4.9640109208240357</v>
      </c>
      <c r="AJ263" s="128">
        <v>7.0938756207141171</v>
      </c>
    </row>
    <row r="264" spans="1:36" x14ac:dyDescent="0.2">
      <c r="A264" s="38" t="s">
        <v>1458</v>
      </c>
      <c r="B264" s="11" t="s">
        <v>391</v>
      </c>
      <c r="C264" s="11"/>
      <c r="D264" s="3" t="s">
        <v>392</v>
      </c>
      <c r="E264" s="38" t="s">
        <v>1088</v>
      </c>
      <c r="F264" s="3" t="s">
        <v>1076</v>
      </c>
      <c r="G264" s="3"/>
      <c r="H264" s="99" t="s">
        <v>886</v>
      </c>
      <c r="I264" s="99">
        <v>-9.2046783625731052</v>
      </c>
      <c r="J264" s="99">
        <v>-5.7967280690454714</v>
      </c>
      <c r="K264" s="99">
        <v>18.186790646793412</v>
      </c>
      <c r="L264" s="99">
        <v>4.4197616568321081</v>
      </c>
      <c r="M264" s="99">
        <v>5.9390581717451596</v>
      </c>
      <c r="N264" s="99">
        <v>0.52295784959733282</v>
      </c>
      <c r="O264" s="99">
        <v>13.869524503173452</v>
      </c>
      <c r="P264" s="99">
        <v>5.9119152046783512</v>
      </c>
      <c r="Q264" s="99">
        <v>15.244586316970071</v>
      </c>
      <c r="R264" s="99">
        <v>6.2733942206917135</v>
      </c>
      <c r="S264" s="99">
        <v>9.0518455903071242</v>
      </c>
      <c r="T264" s="99">
        <v>4.8704864026871633</v>
      </c>
      <c r="U264" s="99">
        <v>4.6258084385586926</v>
      </c>
      <c r="V264" s="99">
        <v>4.0032968326857201</v>
      </c>
      <c r="W264" s="99">
        <v>4.5907392731801195</v>
      </c>
      <c r="X264" s="99">
        <v>6.7381068355252438</v>
      </c>
      <c r="Y264" s="99">
        <v>3.6507453605111095</v>
      </c>
      <c r="Z264" s="99">
        <v>9.7837784952560014E-2</v>
      </c>
      <c r="AA264" s="99">
        <v>3.9096862476782235E-2</v>
      </c>
      <c r="AB264" s="99">
        <v>2.1348314606741638</v>
      </c>
      <c r="AC264" s="128">
        <v>2.0471612378629267</v>
      </c>
      <c r="AD264" s="99">
        <v>2.07171314741037</v>
      </c>
      <c r="AE264" s="99">
        <v>2.2684483629517471</v>
      </c>
      <c r="AF264" s="128">
        <v>2.5997934533698475</v>
      </c>
      <c r="AG264" s="164">
        <v>3.0065645514223194</v>
      </c>
      <c r="AH264" s="128">
        <v>3.2289586608318821</v>
      </c>
      <c r="AI264" s="128">
        <v>2.2595382145943921</v>
      </c>
      <c r="AJ264" s="128">
        <v>3.2681316912178926</v>
      </c>
    </row>
    <row r="265" spans="1:36" x14ac:dyDescent="0.2">
      <c r="A265" s="38" t="s">
        <v>886</v>
      </c>
      <c r="B265" s="5" t="s">
        <v>928</v>
      </c>
      <c r="C265" s="5"/>
      <c r="D265" s="174" t="s">
        <v>872</v>
      </c>
      <c r="E265" s="38" t="s">
        <v>1089</v>
      </c>
      <c r="F265" s="3" t="s">
        <v>1076</v>
      </c>
      <c r="G265" s="3"/>
      <c r="H265" s="99" t="s">
        <v>886</v>
      </c>
      <c r="I265" s="99">
        <v>-4.63856840122439</v>
      </c>
      <c r="J265" s="99">
        <v>-11.111111111111114</v>
      </c>
      <c r="K265" s="99" t="s">
        <v>886</v>
      </c>
      <c r="L265" s="99" t="s">
        <v>886</v>
      </c>
      <c r="M265" s="99" t="s">
        <v>886</v>
      </c>
      <c r="N265" s="99" t="s">
        <v>886</v>
      </c>
      <c r="O265" s="99" t="s">
        <v>886</v>
      </c>
      <c r="P265" s="99" t="s">
        <v>886</v>
      </c>
      <c r="Q265" s="99" t="s">
        <v>886</v>
      </c>
      <c r="R265" s="99" t="s">
        <v>886</v>
      </c>
      <c r="S265" s="99" t="s">
        <v>886</v>
      </c>
      <c r="T265" s="99" t="s">
        <v>886</v>
      </c>
      <c r="U265" s="99" t="s">
        <v>886</v>
      </c>
      <c r="V265" s="99" t="s">
        <v>886</v>
      </c>
      <c r="W265" s="99" t="s">
        <v>886</v>
      </c>
      <c r="X265" s="99" t="s">
        <v>886</v>
      </c>
      <c r="Y265" s="99" t="s">
        <v>886</v>
      </c>
      <c r="Z265" s="99" t="s">
        <v>886</v>
      </c>
      <c r="AA265" s="99" t="s">
        <v>886</v>
      </c>
      <c r="AB265" s="99" t="s">
        <v>886</v>
      </c>
      <c r="AC265" s="128" t="s">
        <v>886</v>
      </c>
      <c r="AD265" s="99" t="s">
        <v>886</v>
      </c>
      <c r="AE265" s="99" t="s">
        <v>886</v>
      </c>
      <c r="AF265" s="128" t="s">
        <v>886</v>
      </c>
      <c r="AG265" s="164" t="s">
        <v>886</v>
      </c>
      <c r="AH265" s="128" t="s">
        <v>886</v>
      </c>
      <c r="AI265" s="128" t="s">
        <v>886</v>
      </c>
      <c r="AJ265" s="128" t="s">
        <v>886</v>
      </c>
    </row>
    <row r="266" spans="1:36" x14ac:dyDescent="0.2">
      <c r="A266" s="38" t="s">
        <v>1459</v>
      </c>
      <c r="B266" s="11" t="s">
        <v>393</v>
      </c>
      <c r="C266" s="11"/>
      <c r="D266" s="3" t="s">
        <v>394</v>
      </c>
      <c r="E266" s="38" t="s">
        <v>1088</v>
      </c>
      <c r="F266" s="3" t="s">
        <v>1081</v>
      </c>
      <c r="G266" s="3"/>
      <c r="H266" s="99" t="s">
        <v>886</v>
      </c>
      <c r="I266" s="99">
        <v>-0.20827522082753092</v>
      </c>
      <c r="J266" s="99">
        <v>2.3051264372099922</v>
      </c>
      <c r="K266" s="99">
        <v>4.1202185792349724</v>
      </c>
      <c r="L266" s="99">
        <v>4.9403449844302116</v>
      </c>
      <c r="M266" s="99">
        <v>9.853965925382596</v>
      </c>
      <c r="N266" s="99">
        <v>4.610225048181249</v>
      </c>
      <c r="O266" s="99">
        <v>4.5883803583085552</v>
      </c>
      <c r="P266" s="99">
        <v>4.9460456600737928</v>
      </c>
      <c r="Q266" s="99">
        <v>4.9640515965320446</v>
      </c>
      <c r="R266" s="99">
        <v>7.9627297909846391</v>
      </c>
      <c r="S266" s="99">
        <v>4.5799122970703507</v>
      </c>
      <c r="T266" s="99">
        <v>4.2566716106656486</v>
      </c>
      <c r="U266" s="99">
        <v>4.5438986821838085</v>
      </c>
      <c r="V266" s="99">
        <v>4.5356879757714665</v>
      </c>
      <c r="W266" s="99">
        <v>4.7460580019379677</v>
      </c>
      <c r="X266" s="99">
        <v>2.9350202769627316</v>
      </c>
      <c r="Y266" s="99">
        <v>2.5363338447153723</v>
      </c>
      <c r="Z266" s="99">
        <v>2.6559719529188897E-3</v>
      </c>
      <c r="AA266" s="99">
        <v>-8.8530047097918896E-3</v>
      </c>
      <c r="AB266" s="99">
        <v>0.11775538753030901</v>
      </c>
      <c r="AC266" s="128">
        <v>1.9570388843198172</v>
      </c>
      <c r="AD266" s="99">
        <v>2.0010061409291069</v>
      </c>
      <c r="AE266" s="99">
        <v>4.0093878349305667</v>
      </c>
      <c r="AF266" s="128">
        <v>5.0149614925519392</v>
      </c>
      <c r="AG266" s="164">
        <v>4.9786684105630252</v>
      </c>
      <c r="AH266" s="128">
        <v>3.9794427593571768</v>
      </c>
      <c r="AI266" s="128">
        <v>3.9869052628575874</v>
      </c>
      <c r="AJ266" s="128">
        <v>4.9602534996810634</v>
      </c>
    </row>
    <row r="267" spans="1:36" x14ac:dyDescent="0.2">
      <c r="A267" s="38" t="s">
        <v>886</v>
      </c>
      <c r="B267" s="16" t="s">
        <v>1025</v>
      </c>
      <c r="C267" s="16"/>
      <c r="D267" s="16" t="s">
        <v>992</v>
      </c>
      <c r="E267" s="38" t="s">
        <v>1089</v>
      </c>
      <c r="F267" s="3" t="s">
        <v>1076</v>
      </c>
      <c r="G267" s="3"/>
      <c r="H267" s="99" t="s">
        <v>886</v>
      </c>
      <c r="I267" s="99">
        <v>-18.090048240128638</v>
      </c>
      <c r="J267" s="99">
        <v>-22.701494165121602</v>
      </c>
      <c r="K267" s="99">
        <v>11.463844797178126</v>
      </c>
      <c r="L267" s="99" t="s">
        <v>886</v>
      </c>
      <c r="M267" s="99" t="s">
        <v>886</v>
      </c>
      <c r="N267" s="99" t="s">
        <v>886</v>
      </c>
      <c r="O267" s="99" t="s">
        <v>886</v>
      </c>
      <c r="P267" s="99" t="s">
        <v>886</v>
      </c>
      <c r="Q267" s="99" t="s">
        <v>886</v>
      </c>
      <c r="R267" s="99" t="s">
        <v>886</v>
      </c>
      <c r="S267" s="99" t="s">
        <v>886</v>
      </c>
      <c r="T267" s="99" t="s">
        <v>886</v>
      </c>
      <c r="U267" s="99" t="s">
        <v>886</v>
      </c>
      <c r="V267" s="99" t="s">
        <v>886</v>
      </c>
      <c r="W267" s="99" t="s">
        <v>886</v>
      </c>
      <c r="X267" s="99" t="s">
        <v>886</v>
      </c>
      <c r="Y267" s="99" t="s">
        <v>886</v>
      </c>
      <c r="Z267" s="99" t="s">
        <v>886</v>
      </c>
      <c r="AA267" s="99" t="s">
        <v>886</v>
      </c>
      <c r="AB267" s="99" t="s">
        <v>886</v>
      </c>
      <c r="AC267" s="128" t="s">
        <v>886</v>
      </c>
      <c r="AD267" s="99" t="s">
        <v>886</v>
      </c>
      <c r="AE267" s="99" t="s">
        <v>886</v>
      </c>
      <c r="AF267" s="128" t="s">
        <v>886</v>
      </c>
      <c r="AG267" s="164" t="s">
        <v>886</v>
      </c>
      <c r="AH267" s="128" t="s">
        <v>886</v>
      </c>
      <c r="AI267" s="128" t="s">
        <v>886</v>
      </c>
      <c r="AJ267" s="128" t="s">
        <v>886</v>
      </c>
    </row>
    <row r="268" spans="1:36" x14ac:dyDescent="0.2">
      <c r="A268" s="38" t="s">
        <v>1460</v>
      </c>
      <c r="B268" s="11" t="s">
        <v>395</v>
      </c>
      <c r="C268" s="11"/>
      <c r="D268" s="3" t="s">
        <v>396</v>
      </c>
      <c r="E268" s="38" t="s">
        <v>1088</v>
      </c>
      <c r="F268" s="3" t="s">
        <v>1082</v>
      </c>
      <c r="G268" s="3"/>
      <c r="H268" s="99" t="s">
        <v>886</v>
      </c>
      <c r="I268" s="99" t="s">
        <v>886</v>
      </c>
      <c r="J268" s="99" t="s">
        <v>886</v>
      </c>
      <c r="K268" s="99" t="s">
        <v>886</v>
      </c>
      <c r="L268" s="99" t="s">
        <v>886</v>
      </c>
      <c r="M268" s="99">
        <v>26.021212555539648</v>
      </c>
      <c r="N268" s="99">
        <v>3.4987205004265007</v>
      </c>
      <c r="O268" s="99">
        <v>10.668809494375068</v>
      </c>
      <c r="P268" s="99">
        <v>4.900208519511466</v>
      </c>
      <c r="Q268" s="99">
        <v>5.2995882436461841</v>
      </c>
      <c r="R268" s="99">
        <v>5.3002977695375932</v>
      </c>
      <c r="S268" s="99">
        <v>4.8691736383814259</v>
      </c>
      <c r="T268" s="99">
        <v>2.5001271940981979</v>
      </c>
      <c r="U268" s="99">
        <v>2.6396775602589173</v>
      </c>
      <c r="V268" s="99">
        <v>2.6404619357584238</v>
      </c>
      <c r="W268" s="99">
        <v>4.950009894365877</v>
      </c>
      <c r="X268" s="99">
        <v>4.4812972507048272</v>
      </c>
      <c r="Y268" s="99">
        <v>1.9395866454689781</v>
      </c>
      <c r="Z268" s="99">
        <v>0</v>
      </c>
      <c r="AA268" s="99">
        <v>3.4757464888469229</v>
      </c>
      <c r="AB268" s="99">
        <v>1.9715670699417558</v>
      </c>
      <c r="AC268" s="128">
        <v>1.9893740262852955</v>
      </c>
      <c r="AD268" s="99">
        <v>1.9897379656104386</v>
      </c>
      <c r="AE268" s="99">
        <v>3.9986174584277334</v>
      </c>
      <c r="AF268" s="128">
        <v>4.9984859786855296</v>
      </c>
      <c r="AG268" s="164">
        <v>5.9991981374279968</v>
      </c>
      <c r="AH268" s="128">
        <v>2.9987126571022982</v>
      </c>
      <c r="AI268" s="128">
        <v>3.9982733850029373</v>
      </c>
      <c r="AJ268" s="128">
        <v>4.9986680956245433</v>
      </c>
    </row>
    <row r="269" spans="1:36" x14ac:dyDescent="0.2">
      <c r="A269" s="199" t="s">
        <v>1717</v>
      </c>
      <c r="B269" s="11" t="s">
        <v>397</v>
      </c>
      <c r="C269" s="11"/>
      <c r="D269" s="3" t="s">
        <v>398</v>
      </c>
      <c r="E269" s="38" t="s">
        <v>1088</v>
      </c>
      <c r="F269" s="3" t="s">
        <v>1077</v>
      </c>
      <c r="G269" s="3"/>
      <c r="H269" s="99" t="s">
        <v>886</v>
      </c>
      <c r="I269" s="99">
        <v>12.927435620807742</v>
      </c>
      <c r="J269" s="99">
        <v>-3.271028037383175</v>
      </c>
      <c r="K269" s="99">
        <v>3.7037037037036953</v>
      </c>
      <c r="L269" s="99">
        <v>13.995859213250526</v>
      </c>
      <c r="M269" s="99">
        <v>8.0802760624772958</v>
      </c>
      <c r="N269" s="99">
        <v>5.6495656119242454</v>
      </c>
      <c r="O269" s="99">
        <v>6.8998425347139403</v>
      </c>
      <c r="P269" s="99">
        <v>5.9396806975256169</v>
      </c>
      <c r="Q269" s="99">
        <v>8.9001558966868402</v>
      </c>
      <c r="R269" s="99">
        <v>9.301245840749047</v>
      </c>
      <c r="S269" s="99">
        <v>2.2997050147492502</v>
      </c>
      <c r="T269" s="99">
        <v>2.7001464838118068</v>
      </c>
      <c r="U269" s="99">
        <v>4.5002246181491614</v>
      </c>
      <c r="V269" s="99">
        <v>4.2505400496523293</v>
      </c>
      <c r="W269" s="99">
        <v>3.8999195892868102</v>
      </c>
      <c r="X269" s="99">
        <v>2.8992409584759571</v>
      </c>
      <c r="Y269" s="99">
        <v>2.5003133828960529</v>
      </c>
      <c r="Z269" s="99">
        <v>0</v>
      </c>
      <c r="AA269" s="99">
        <v>0</v>
      </c>
      <c r="AB269" s="99">
        <v>0</v>
      </c>
      <c r="AC269" s="128">
        <v>0</v>
      </c>
      <c r="AD269" s="99">
        <v>1.9896519285042435</v>
      </c>
      <c r="AE269" s="99">
        <v>3.9893003735645527</v>
      </c>
      <c r="AF269" s="128">
        <v>3.9897108390988034</v>
      </c>
      <c r="AG269" s="164">
        <v>5.9895255804431891</v>
      </c>
      <c r="AH269" s="128">
        <v>3.9900209238693085</v>
      </c>
      <c r="AI269" s="128">
        <v>3.9893822842018922</v>
      </c>
      <c r="AJ269" s="128">
        <v>4.9898417092719489</v>
      </c>
    </row>
    <row r="270" spans="1:36" x14ac:dyDescent="0.2">
      <c r="A270" s="38" t="s">
        <v>1461</v>
      </c>
      <c r="B270" s="14" t="s">
        <v>977</v>
      </c>
      <c r="C270" s="14"/>
      <c r="D270" s="15" t="s">
        <v>978</v>
      </c>
      <c r="E270" s="38" t="s">
        <v>1088</v>
      </c>
      <c r="F270" s="3" t="s">
        <v>1079</v>
      </c>
      <c r="G270" s="3"/>
      <c r="H270" s="99" t="s">
        <v>886</v>
      </c>
      <c r="I270" s="99" t="s">
        <v>886</v>
      </c>
      <c r="J270" s="99" t="s">
        <v>886</v>
      </c>
      <c r="K270" s="99" t="s">
        <v>886</v>
      </c>
      <c r="L270" s="99" t="s">
        <v>886</v>
      </c>
      <c r="M270" s="99" t="s">
        <v>886</v>
      </c>
      <c r="N270" s="99" t="s">
        <v>886</v>
      </c>
      <c r="O270" s="99" t="s">
        <v>886</v>
      </c>
      <c r="P270" s="99" t="s">
        <v>886</v>
      </c>
      <c r="Q270" s="99" t="s">
        <v>886</v>
      </c>
      <c r="R270" s="99" t="s">
        <v>886</v>
      </c>
      <c r="S270" s="99" t="s">
        <v>886</v>
      </c>
      <c r="T270" s="99">
        <v>4.9415774099318384</v>
      </c>
      <c r="U270" s="99">
        <v>4.9176525168174408</v>
      </c>
      <c r="V270" s="99">
        <v>4.9745743975237815</v>
      </c>
      <c r="W270" s="99">
        <v>4.9494524010109444</v>
      </c>
      <c r="X270" s="99">
        <v>3.9935781657635943</v>
      </c>
      <c r="Y270" s="99">
        <v>3.0104206869934416</v>
      </c>
      <c r="Z270" s="99">
        <v>0</v>
      </c>
      <c r="AA270" s="99">
        <v>0</v>
      </c>
      <c r="AB270" s="99">
        <v>9.3668040464593503</v>
      </c>
      <c r="AC270" s="128">
        <v>1.4902363823227072</v>
      </c>
      <c r="AD270" s="99">
        <v>1.9915611814345979</v>
      </c>
      <c r="AE270" s="99">
        <v>1.9692205858017564</v>
      </c>
      <c r="AF270" s="128">
        <v>1.9798766634209874</v>
      </c>
      <c r="AG270" s="164">
        <v>2.9758115849777056</v>
      </c>
      <c r="AH270" s="128">
        <v>2.9825374748879696</v>
      </c>
      <c r="AI270" s="128">
        <v>1.9807923169267605</v>
      </c>
      <c r="AJ270" s="128">
        <v>1.9570335491465756</v>
      </c>
    </row>
    <row r="271" spans="1:36" x14ac:dyDescent="0.2">
      <c r="A271" s="38" t="s">
        <v>1462</v>
      </c>
      <c r="B271" s="11" t="s">
        <v>1192</v>
      </c>
      <c r="C271" s="11"/>
      <c r="D271" s="3" t="s">
        <v>400</v>
      </c>
      <c r="E271" s="38" t="s">
        <v>1088</v>
      </c>
      <c r="F271" s="3" t="s">
        <v>1174</v>
      </c>
      <c r="G271" s="3"/>
      <c r="H271" s="99" t="s">
        <v>886</v>
      </c>
      <c r="I271" s="99" t="s">
        <v>886</v>
      </c>
      <c r="J271" s="99" t="s">
        <v>886</v>
      </c>
      <c r="K271" s="99">
        <v>0.71111111111110858</v>
      </c>
      <c r="L271" s="99">
        <v>15.313327449249783</v>
      </c>
      <c r="M271" s="99">
        <v>17.125908916953691</v>
      </c>
      <c r="N271" s="99">
        <v>4.2149975494200334</v>
      </c>
      <c r="O271" s="99">
        <v>6.28625176359931</v>
      </c>
      <c r="P271" s="99">
        <v>11.38643067846607</v>
      </c>
      <c r="Q271" s="99">
        <v>26.072563559322035</v>
      </c>
      <c r="R271" s="99">
        <v>10.040962083814733</v>
      </c>
      <c r="S271" s="99">
        <v>14.64159587668226</v>
      </c>
      <c r="T271" s="99">
        <v>4.9371409541253826</v>
      </c>
      <c r="U271" s="99">
        <v>4.9904792129482871</v>
      </c>
      <c r="V271" s="99">
        <v>5.0102017683065156</v>
      </c>
      <c r="W271" s="99">
        <v>15.428900402993676</v>
      </c>
      <c r="X271" s="99">
        <v>2.9987531172069879</v>
      </c>
      <c r="Y271" s="99">
        <v>2.6753828460746973</v>
      </c>
      <c r="Z271" s="99">
        <v>0</v>
      </c>
      <c r="AA271" s="99">
        <v>2.4995578612273732</v>
      </c>
      <c r="AB271" s="99">
        <v>0</v>
      </c>
      <c r="AC271" s="128">
        <v>1.5011215275780643</v>
      </c>
      <c r="AD271" s="99">
        <v>1.9945602901178638</v>
      </c>
      <c r="AE271" s="99">
        <v>1.9888888888889067</v>
      </c>
      <c r="AF271" s="128">
        <v>1.9882340124196318</v>
      </c>
      <c r="AG271" s="164">
        <v>6.4092292901778647</v>
      </c>
      <c r="AH271" s="128">
        <v>12.046378557446168</v>
      </c>
      <c r="AI271" s="128">
        <v>4.4796846302020299</v>
      </c>
      <c r="AJ271" s="128">
        <v>6.4314196286927068</v>
      </c>
    </row>
    <row r="272" spans="1:36" x14ac:dyDescent="0.2">
      <c r="A272" s="38" t="s">
        <v>886</v>
      </c>
      <c r="B272" s="5" t="s">
        <v>929</v>
      </c>
      <c r="C272" s="5"/>
      <c r="D272" s="3" t="s">
        <v>873</v>
      </c>
      <c r="E272" s="38" t="s">
        <v>1089</v>
      </c>
      <c r="F272" s="3" t="s">
        <v>1076</v>
      </c>
      <c r="G272" s="3"/>
      <c r="H272" s="99" t="s">
        <v>886</v>
      </c>
      <c r="I272" s="99">
        <v>11.428571428571431</v>
      </c>
      <c r="J272" s="99">
        <v>-6.404558404558415</v>
      </c>
      <c r="K272" s="99" t="s">
        <v>886</v>
      </c>
      <c r="L272" s="99" t="s">
        <v>886</v>
      </c>
      <c r="M272" s="99" t="s">
        <v>886</v>
      </c>
      <c r="N272" s="99" t="s">
        <v>886</v>
      </c>
      <c r="O272" s="99" t="s">
        <v>886</v>
      </c>
      <c r="P272" s="99" t="s">
        <v>886</v>
      </c>
      <c r="Q272" s="99" t="s">
        <v>886</v>
      </c>
      <c r="R272" s="99" t="s">
        <v>886</v>
      </c>
      <c r="S272" s="99" t="s">
        <v>886</v>
      </c>
      <c r="T272" s="99" t="s">
        <v>886</v>
      </c>
      <c r="U272" s="99" t="s">
        <v>886</v>
      </c>
      <c r="V272" s="99" t="s">
        <v>886</v>
      </c>
      <c r="W272" s="99" t="s">
        <v>886</v>
      </c>
      <c r="X272" s="99" t="s">
        <v>886</v>
      </c>
      <c r="Y272" s="99" t="s">
        <v>886</v>
      </c>
      <c r="Z272" s="99" t="s">
        <v>886</v>
      </c>
      <c r="AA272" s="99" t="s">
        <v>886</v>
      </c>
      <c r="AB272" s="99" t="s">
        <v>886</v>
      </c>
      <c r="AC272" s="128" t="s">
        <v>886</v>
      </c>
      <c r="AD272" s="99" t="s">
        <v>886</v>
      </c>
      <c r="AE272" s="99" t="s">
        <v>886</v>
      </c>
      <c r="AF272" s="128" t="s">
        <v>886</v>
      </c>
      <c r="AG272" s="164" t="s">
        <v>886</v>
      </c>
      <c r="AH272" s="128" t="s">
        <v>886</v>
      </c>
      <c r="AI272" s="128" t="s">
        <v>886</v>
      </c>
      <c r="AJ272" s="128" t="s">
        <v>886</v>
      </c>
    </row>
    <row r="273" spans="1:36" x14ac:dyDescent="0.2">
      <c r="A273" s="38" t="s">
        <v>1463</v>
      </c>
      <c r="B273" s="11" t="s">
        <v>401</v>
      </c>
      <c r="C273" s="11"/>
      <c r="D273" s="3" t="s">
        <v>402</v>
      </c>
      <c r="E273" s="38" t="s">
        <v>1088</v>
      </c>
      <c r="F273" s="3" t="s">
        <v>1076</v>
      </c>
      <c r="G273" s="3"/>
      <c r="H273" s="99" t="s">
        <v>886</v>
      </c>
      <c r="I273" s="99">
        <v>-11.23539398781584</v>
      </c>
      <c r="J273" s="99">
        <v>-5.0630063006300645</v>
      </c>
      <c r="K273" s="99">
        <v>21.972031287034838</v>
      </c>
      <c r="L273" s="99">
        <v>3.6533229692965392</v>
      </c>
      <c r="M273" s="99">
        <v>20.406824146981606</v>
      </c>
      <c r="N273" s="99">
        <v>6.1346827559361827</v>
      </c>
      <c r="O273" s="99">
        <v>8.6701386341964337</v>
      </c>
      <c r="P273" s="99">
        <v>5.0624367195410116</v>
      </c>
      <c r="Q273" s="99">
        <v>11.031159653067775</v>
      </c>
      <c r="R273" s="99">
        <v>9.4317787293137343</v>
      </c>
      <c r="S273" s="99">
        <v>7.2335025380710647</v>
      </c>
      <c r="T273" s="99">
        <v>5.3353057199210951</v>
      </c>
      <c r="U273" s="99">
        <v>5.182099054395664</v>
      </c>
      <c r="V273" s="99">
        <v>4.7443143887133488</v>
      </c>
      <c r="W273" s="99">
        <v>4.6696409602719342</v>
      </c>
      <c r="X273" s="99">
        <v>3.7549728018186244</v>
      </c>
      <c r="Y273" s="99">
        <v>3.3921514926249046</v>
      </c>
      <c r="Z273" s="99">
        <v>1.1352455914632742E-2</v>
      </c>
      <c r="AA273" s="99">
        <v>0.76052820765069384</v>
      </c>
      <c r="AB273" s="99">
        <v>0.1276755538865757</v>
      </c>
      <c r="AC273" s="128">
        <v>1.4476447644764523</v>
      </c>
      <c r="AD273" s="99">
        <v>-0.48059149722735617</v>
      </c>
      <c r="AE273" s="99">
        <v>2.6745913818722045</v>
      </c>
      <c r="AF273" s="128">
        <v>3.1946454413892988</v>
      </c>
      <c r="AG273" s="164">
        <v>3.1553483153945905</v>
      </c>
      <c r="AH273" s="128">
        <v>3.9866770893518533</v>
      </c>
      <c r="AI273" s="128">
        <v>5.758922734998051</v>
      </c>
      <c r="AJ273" s="128">
        <v>2.8617343469930128</v>
      </c>
    </row>
    <row r="274" spans="1:36" x14ac:dyDescent="0.2">
      <c r="A274" s="38" t="s">
        <v>1464</v>
      </c>
      <c r="B274" s="11" t="s">
        <v>403</v>
      </c>
      <c r="C274" s="11"/>
      <c r="D274" s="3" t="s">
        <v>404</v>
      </c>
      <c r="E274" s="38" t="s">
        <v>1088</v>
      </c>
      <c r="F274" s="3" t="s">
        <v>1083</v>
      </c>
      <c r="G274" s="3"/>
      <c r="H274" s="99" t="s">
        <v>886</v>
      </c>
      <c r="I274" s="99">
        <v>9.9025927924346178</v>
      </c>
      <c r="J274" s="99">
        <v>31.687338501292004</v>
      </c>
      <c r="K274" s="99">
        <v>6.0377136353825307</v>
      </c>
      <c r="L274" s="99">
        <v>3.0662472242783281</v>
      </c>
      <c r="M274" s="99">
        <v>2.3107169147350817</v>
      </c>
      <c r="N274" s="99">
        <v>6.6404604801347631</v>
      </c>
      <c r="O274" s="99">
        <v>8.3514349657714604</v>
      </c>
      <c r="P274" s="99">
        <v>10.245584192700832</v>
      </c>
      <c r="Q274" s="99">
        <v>7.9364642025651335</v>
      </c>
      <c r="R274" s="99">
        <v>9.4001276324186449</v>
      </c>
      <c r="S274" s="99">
        <v>4.9944583795135173</v>
      </c>
      <c r="T274" s="99">
        <v>4.9046624294413022</v>
      </c>
      <c r="U274" s="99">
        <v>2.4997351975426341</v>
      </c>
      <c r="V274" s="99">
        <v>2.4997416554717375</v>
      </c>
      <c r="W274" s="99">
        <v>2.5002772484852329</v>
      </c>
      <c r="X274" s="99">
        <v>2.5002704855954079</v>
      </c>
      <c r="Y274" s="99">
        <v>0</v>
      </c>
      <c r="Z274" s="99">
        <v>0</v>
      </c>
      <c r="AA274" s="99">
        <v>0</v>
      </c>
      <c r="AB274" s="99">
        <v>1.7502950744163286</v>
      </c>
      <c r="AC274" s="128">
        <v>0</v>
      </c>
      <c r="AD274" s="99">
        <v>0</v>
      </c>
      <c r="AE274" s="99">
        <v>3.9901919177630196</v>
      </c>
      <c r="AF274" s="128">
        <v>4.989752054123664</v>
      </c>
      <c r="AG274" s="164">
        <v>3.9898763043327845</v>
      </c>
      <c r="AH274" s="128">
        <v>4.989741417262672</v>
      </c>
      <c r="AI274" s="128">
        <v>3.989904584078352</v>
      </c>
      <c r="AJ274" s="128">
        <v>4.9902234530611738</v>
      </c>
    </row>
    <row r="275" spans="1:36" x14ac:dyDescent="0.2">
      <c r="A275" s="38" t="s">
        <v>1465</v>
      </c>
      <c r="B275" s="11" t="s">
        <v>405</v>
      </c>
      <c r="C275" s="11"/>
      <c r="D275" s="3" t="s">
        <v>406</v>
      </c>
      <c r="E275" s="38" t="s">
        <v>1088</v>
      </c>
      <c r="F275" s="3" t="s">
        <v>1076</v>
      </c>
      <c r="G275" s="3"/>
      <c r="H275" s="99" t="s">
        <v>886</v>
      </c>
      <c r="I275" s="99">
        <v>1.5694444444444429</v>
      </c>
      <c r="J275" s="99">
        <v>0</v>
      </c>
      <c r="K275" s="99">
        <v>27.362231642280889</v>
      </c>
      <c r="L275" s="99">
        <v>3.0491732875241695</v>
      </c>
      <c r="M275" s="99">
        <v>10.033340279224817</v>
      </c>
      <c r="N275" s="99">
        <v>4.9427137581668319</v>
      </c>
      <c r="O275" s="99">
        <v>3.2572408192727664</v>
      </c>
      <c r="P275" s="99">
        <v>6.7808458580915811</v>
      </c>
      <c r="Q275" s="99">
        <v>5.9001636661211165</v>
      </c>
      <c r="R275" s="99">
        <v>3.0832238621435977</v>
      </c>
      <c r="S275" s="99">
        <v>6.2068965517241281</v>
      </c>
      <c r="T275" s="99">
        <v>4.3266516092603098</v>
      </c>
      <c r="U275" s="99">
        <v>6.3459847101007938</v>
      </c>
      <c r="V275" s="99">
        <v>4.014250270373438</v>
      </c>
      <c r="W275" s="99">
        <v>3.9571865443425196</v>
      </c>
      <c r="X275" s="99">
        <v>2.4827910807789522</v>
      </c>
      <c r="Y275" s="99">
        <v>2.7154256845972782</v>
      </c>
      <c r="Z275" s="99">
        <v>0.18443997317237404</v>
      </c>
      <c r="AA275" s="99">
        <v>2.900976290097617</v>
      </c>
      <c r="AB275" s="99">
        <v>1.4312821902954909</v>
      </c>
      <c r="AC275" s="128">
        <v>1.993692875086861</v>
      </c>
      <c r="AD275" s="99">
        <v>1.5721622471439156</v>
      </c>
      <c r="AE275" s="99">
        <v>4.43194716747497</v>
      </c>
      <c r="AF275" s="128">
        <v>3.2854107998616655</v>
      </c>
      <c r="AG275" s="164">
        <v>3.7214196881278028</v>
      </c>
      <c r="AH275" s="128">
        <v>3.3158088913484596</v>
      </c>
      <c r="AI275" s="128">
        <v>3.2227826630361944</v>
      </c>
      <c r="AJ275" s="128">
        <v>2.7632432432432372</v>
      </c>
    </row>
    <row r="276" spans="1:36" x14ac:dyDescent="0.2">
      <c r="A276" s="38" t="s">
        <v>1466</v>
      </c>
      <c r="B276" s="11" t="s">
        <v>407</v>
      </c>
      <c r="C276" s="11"/>
      <c r="D276" s="3" t="s">
        <v>408</v>
      </c>
      <c r="E276" s="38" t="s">
        <v>1088</v>
      </c>
      <c r="F276" s="3" t="s">
        <v>1076</v>
      </c>
      <c r="G276" s="3"/>
      <c r="H276" s="99" t="s">
        <v>886</v>
      </c>
      <c r="I276" s="99">
        <v>7.4555585035818552</v>
      </c>
      <c r="J276" s="99">
        <v>5.5555555555555571</v>
      </c>
      <c r="K276" s="99">
        <v>3.6491228070175481</v>
      </c>
      <c r="L276" s="99">
        <v>6.7704807041299944</v>
      </c>
      <c r="M276" s="99">
        <v>19.879518072289159</v>
      </c>
      <c r="N276" s="99">
        <v>4.49616503570482</v>
      </c>
      <c r="O276" s="99">
        <v>9.9468488990128918</v>
      </c>
      <c r="P276" s="99">
        <v>6.491712707182316</v>
      </c>
      <c r="Q276" s="99">
        <v>11.997405966277569</v>
      </c>
      <c r="R276" s="99">
        <v>9.9015634047481029</v>
      </c>
      <c r="S276" s="99">
        <v>7.4815595363540552</v>
      </c>
      <c r="T276" s="99">
        <v>4.9509803921568647</v>
      </c>
      <c r="U276" s="99">
        <v>4.9509574964969687</v>
      </c>
      <c r="V276" s="99">
        <v>4.9399198931909325</v>
      </c>
      <c r="W276" s="99">
        <v>4.4953350296861743</v>
      </c>
      <c r="X276" s="99">
        <v>3.9366883116883145</v>
      </c>
      <c r="Y276" s="99">
        <v>2.4990238188207741</v>
      </c>
      <c r="Z276" s="99">
        <v>0</v>
      </c>
      <c r="AA276" s="99">
        <v>0</v>
      </c>
      <c r="AB276" s="99">
        <v>1.904761904761898</v>
      </c>
      <c r="AC276" s="128">
        <v>1.7943925233644853</v>
      </c>
      <c r="AD276" s="99">
        <v>1.9096584649283876</v>
      </c>
      <c r="AE276" s="99">
        <v>1.9099099099099126</v>
      </c>
      <c r="AF276" s="128">
        <v>1.9094766619519143</v>
      </c>
      <c r="AG276" s="164">
        <v>2.9493407356002699</v>
      </c>
      <c r="AH276" s="128">
        <v>2.932254802831169</v>
      </c>
      <c r="AI276" s="128">
        <v>1.8991486574983618</v>
      </c>
      <c r="AJ276" s="128">
        <v>1.8958868894601553</v>
      </c>
    </row>
    <row r="277" spans="1:36" x14ac:dyDescent="0.2">
      <c r="A277" s="199" t="s">
        <v>1718</v>
      </c>
      <c r="B277" s="11" t="s">
        <v>409</v>
      </c>
      <c r="C277" s="11"/>
      <c r="D277" s="3" t="s">
        <v>410</v>
      </c>
      <c r="E277" s="38" t="s">
        <v>1088</v>
      </c>
      <c r="F277" s="3" t="s">
        <v>1077</v>
      </c>
      <c r="G277" s="3"/>
      <c r="H277" s="99" t="s">
        <v>886</v>
      </c>
      <c r="I277" s="99">
        <v>7.5</v>
      </c>
      <c r="J277" s="99">
        <v>-6.9767441860465169</v>
      </c>
      <c r="K277" s="99">
        <v>4.3533333333333246</v>
      </c>
      <c r="L277" s="99">
        <v>4.8489107519325501</v>
      </c>
      <c r="M277" s="99">
        <v>13.307336095539853</v>
      </c>
      <c r="N277" s="99">
        <v>7.5768982576898054</v>
      </c>
      <c r="O277" s="99">
        <v>5.8135466133466593</v>
      </c>
      <c r="P277" s="99">
        <v>5.8815192743764158</v>
      </c>
      <c r="Q277" s="99">
        <v>9.9049658680230266</v>
      </c>
      <c r="R277" s="99">
        <v>9.6090610157106369</v>
      </c>
      <c r="S277" s="99">
        <v>5.8999999999999915</v>
      </c>
      <c r="T277" s="99">
        <v>4.8998006505088796</v>
      </c>
      <c r="U277" s="99">
        <v>4.9909981996399324</v>
      </c>
      <c r="V277" s="99">
        <v>4.4965228160426989</v>
      </c>
      <c r="W277" s="99">
        <v>3.5007749111131403</v>
      </c>
      <c r="X277" s="99">
        <v>1.752840658856698</v>
      </c>
      <c r="Y277" s="99">
        <v>2.5017313019390457</v>
      </c>
      <c r="Z277" s="99">
        <v>0</v>
      </c>
      <c r="AA277" s="99">
        <v>0</v>
      </c>
      <c r="AB277" s="99">
        <v>0</v>
      </c>
      <c r="AC277" s="128">
        <v>0</v>
      </c>
      <c r="AD277" s="99">
        <v>1.9001773498859897</v>
      </c>
      <c r="AE277" s="99">
        <v>3.9495736412693105</v>
      </c>
      <c r="AF277" s="128">
        <v>3.9501076335675123</v>
      </c>
      <c r="AG277" s="164">
        <v>4.947077772664521</v>
      </c>
      <c r="AH277" s="128">
        <v>4.9477453774757096</v>
      </c>
      <c r="AI277" s="128">
        <v>3.4958217270194769</v>
      </c>
      <c r="AJ277" s="128">
        <v>1.9871708608083369</v>
      </c>
    </row>
    <row r="278" spans="1:36" x14ac:dyDescent="0.2">
      <c r="A278" s="38" t="s">
        <v>1467</v>
      </c>
      <c r="B278" s="11" t="s">
        <v>1193</v>
      </c>
      <c r="C278" s="11"/>
      <c r="D278" s="3" t="s">
        <v>412</v>
      </c>
      <c r="E278" s="38" t="s">
        <v>1088</v>
      </c>
      <c r="F278" s="3" t="s">
        <v>1174</v>
      </c>
      <c r="G278" s="3"/>
      <c r="H278" s="99" t="s">
        <v>886</v>
      </c>
      <c r="I278" s="99" t="s">
        <v>886</v>
      </c>
      <c r="J278" s="99" t="s">
        <v>886</v>
      </c>
      <c r="K278" s="99">
        <v>8.2094376212023263</v>
      </c>
      <c r="L278" s="99">
        <v>3.0913978494623677</v>
      </c>
      <c r="M278" s="99">
        <v>14.341590612777068</v>
      </c>
      <c r="N278" s="99">
        <v>3.876852907639659</v>
      </c>
      <c r="O278" s="99">
        <v>5.48847420417124</v>
      </c>
      <c r="P278" s="99">
        <v>4.4745057232049987</v>
      </c>
      <c r="Q278" s="99">
        <v>4.9800796812749013</v>
      </c>
      <c r="R278" s="99">
        <v>10.056925996204939</v>
      </c>
      <c r="S278" s="99">
        <v>7.5</v>
      </c>
      <c r="T278" s="99">
        <v>6.41539695268645</v>
      </c>
      <c r="U278" s="99">
        <v>4.9736247174076738</v>
      </c>
      <c r="V278" s="99">
        <v>4.9533381191672703</v>
      </c>
      <c r="W278" s="99">
        <v>25.991792065663461</v>
      </c>
      <c r="X278" s="99">
        <v>4.9945711183496257</v>
      </c>
      <c r="Y278" s="99">
        <v>2.9989658738366103</v>
      </c>
      <c r="Z278" s="99">
        <v>0</v>
      </c>
      <c r="AA278" s="99">
        <v>3.9658634538152455</v>
      </c>
      <c r="AB278" s="99">
        <v>1.9797199420569882</v>
      </c>
      <c r="AC278" s="128">
        <v>1.9886363636363535</v>
      </c>
      <c r="AD278" s="99">
        <v>1.9498607242339761</v>
      </c>
      <c r="AE278" s="99">
        <v>1.9581056466302371</v>
      </c>
      <c r="AF278" s="128">
        <v>1.9651630192049963</v>
      </c>
      <c r="AG278" s="164">
        <v>5.8256679807271228</v>
      </c>
      <c r="AH278" s="128">
        <v>11.009933774834435</v>
      </c>
      <c r="AI278" s="128">
        <v>4.1387024608501077</v>
      </c>
      <c r="AJ278" s="128">
        <v>5.9434300035803789</v>
      </c>
    </row>
    <row r="279" spans="1:36" x14ac:dyDescent="0.2">
      <c r="A279" s="38" t="s">
        <v>1468</v>
      </c>
      <c r="B279" s="11" t="s">
        <v>413</v>
      </c>
      <c r="C279" s="11"/>
      <c r="D279" s="3" t="s">
        <v>414</v>
      </c>
      <c r="E279" s="38" t="s">
        <v>1088</v>
      </c>
      <c r="F279" s="3" t="s">
        <v>1081</v>
      </c>
      <c r="G279" s="3"/>
      <c r="H279" s="99" t="s">
        <v>886</v>
      </c>
      <c r="I279" s="99">
        <v>19.932432432432435</v>
      </c>
      <c r="J279" s="99">
        <v>10.282316118935839</v>
      </c>
      <c r="K279" s="99">
        <v>3.8427481609299718</v>
      </c>
      <c r="L279" s="99">
        <v>10.349502038852989</v>
      </c>
      <c r="M279" s="99">
        <v>5.365563701208643</v>
      </c>
      <c r="N279" s="99">
        <v>-0.68543382601828284</v>
      </c>
      <c r="O279" s="99">
        <v>-0.42034707035134034</v>
      </c>
      <c r="P279" s="99">
        <v>-0.45919968055673621</v>
      </c>
      <c r="Q279" s="99">
        <v>-4.5128939828080235</v>
      </c>
      <c r="R279" s="99">
        <v>2.9997499374843812</v>
      </c>
      <c r="S279" s="99">
        <v>2.9997863538369103</v>
      </c>
      <c r="T279" s="99">
        <v>4.888603942939568</v>
      </c>
      <c r="U279" s="99">
        <v>3.4903998274126167</v>
      </c>
      <c r="V279" s="99">
        <v>3.7001328920968319</v>
      </c>
      <c r="W279" s="99">
        <v>4.8998668241324879</v>
      </c>
      <c r="X279" s="99">
        <v>4.4498207456024659</v>
      </c>
      <c r="Y279" s="99">
        <v>0</v>
      </c>
      <c r="Z279" s="99">
        <v>0</v>
      </c>
      <c r="AA279" s="99">
        <v>0</v>
      </c>
      <c r="AB279" s="99">
        <v>1.7498127111776967</v>
      </c>
      <c r="AC279" s="128">
        <v>1.9901880498561342</v>
      </c>
      <c r="AD279" s="99">
        <v>1.9896576109375896</v>
      </c>
      <c r="AE279" s="99">
        <v>3.9898015933204745</v>
      </c>
      <c r="AF279" s="128">
        <v>4.9896858526014443</v>
      </c>
      <c r="AG279" s="164">
        <v>5.9903017312666673</v>
      </c>
      <c r="AH279" s="128">
        <v>2.9897138862535533</v>
      </c>
      <c r="AI279" s="128">
        <v>3.9901579336509174</v>
      </c>
      <c r="AJ279" s="128">
        <v>4.9898012704703003</v>
      </c>
    </row>
    <row r="280" spans="1:36" x14ac:dyDescent="0.2">
      <c r="A280" s="38" t="s">
        <v>1469</v>
      </c>
      <c r="B280" s="126" t="s">
        <v>1232</v>
      </c>
      <c r="C280" s="126"/>
      <c r="D280" s="123" t="s">
        <v>1236</v>
      </c>
      <c r="E280" s="38" t="s">
        <v>1088</v>
      </c>
      <c r="F280" s="123" t="s">
        <v>1235</v>
      </c>
      <c r="G280" s="3"/>
      <c r="H280" s="99" t="s">
        <v>886</v>
      </c>
      <c r="I280" s="99" t="s">
        <v>886</v>
      </c>
      <c r="J280" s="99" t="s">
        <v>886</v>
      </c>
      <c r="K280" s="99" t="s">
        <v>886</v>
      </c>
      <c r="L280" s="99" t="s">
        <v>886</v>
      </c>
      <c r="M280" s="99" t="s">
        <v>886</v>
      </c>
      <c r="N280" s="99" t="s">
        <v>886</v>
      </c>
      <c r="O280" s="99" t="s">
        <v>886</v>
      </c>
      <c r="P280" s="99" t="s">
        <v>886</v>
      </c>
      <c r="Q280" s="99" t="s">
        <v>886</v>
      </c>
      <c r="R280" s="99" t="s">
        <v>886</v>
      </c>
      <c r="S280" s="99" t="s">
        <v>886</v>
      </c>
      <c r="T280" s="99" t="s">
        <v>886</v>
      </c>
      <c r="U280" s="99" t="s">
        <v>886</v>
      </c>
      <c r="V280" s="99" t="s">
        <v>886</v>
      </c>
      <c r="W280" s="99" t="s">
        <v>886</v>
      </c>
      <c r="X280" s="99" t="s">
        <v>886</v>
      </c>
      <c r="Y280" s="99" t="s">
        <v>886</v>
      </c>
      <c r="Z280" s="99" t="s">
        <v>886</v>
      </c>
      <c r="AA280" s="99" t="s">
        <v>886</v>
      </c>
      <c r="AB280" s="99" t="s">
        <v>886</v>
      </c>
      <c r="AC280" s="99" t="s">
        <v>886</v>
      </c>
      <c r="AD280" s="99" t="s">
        <v>886</v>
      </c>
      <c r="AE280" s="99" t="s">
        <v>886</v>
      </c>
      <c r="AF280" s="99" t="s">
        <v>886</v>
      </c>
      <c r="AG280" s="164" t="s">
        <v>886</v>
      </c>
      <c r="AH280" s="128" t="s">
        <v>886</v>
      </c>
      <c r="AI280" s="128">
        <v>0</v>
      </c>
      <c r="AJ280" s="128">
        <v>0</v>
      </c>
    </row>
    <row r="281" spans="1:36" x14ac:dyDescent="0.2">
      <c r="A281" s="38" t="s">
        <v>886</v>
      </c>
      <c r="B281" s="16" t="s">
        <v>1026</v>
      </c>
      <c r="C281" s="16"/>
      <c r="D281" s="17" t="s">
        <v>990</v>
      </c>
      <c r="E281" s="38" t="s">
        <v>1089</v>
      </c>
      <c r="F281" s="3" t="s">
        <v>1076</v>
      </c>
      <c r="G281" s="3"/>
      <c r="H281" s="99" t="s">
        <v>886</v>
      </c>
      <c r="I281" s="99">
        <v>17.64705882352942</v>
      </c>
      <c r="J281" s="99">
        <v>5</v>
      </c>
      <c r="K281" s="99">
        <v>7.9365079365079367</v>
      </c>
      <c r="L281" s="99" t="s">
        <v>886</v>
      </c>
      <c r="M281" s="99" t="s">
        <v>886</v>
      </c>
      <c r="N281" s="99" t="s">
        <v>886</v>
      </c>
      <c r="O281" s="99" t="s">
        <v>886</v>
      </c>
      <c r="P281" s="99" t="s">
        <v>886</v>
      </c>
      <c r="Q281" s="99" t="s">
        <v>886</v>
      </c>
      <c r="R281" s="99" t="s">
        <v>886</v>
      </c>
      <c r="S281" s="99" t="s">
        <v>886</v>
      </c>
      <c r="T281" s="99" t="s">
        <v>886</v>
      </c>
      <c r="U281" s="99" t="s">
        <v>886</v>
      </c>
      <c r="V281" s="99" t="s">
        <v>886</v>
      </c>
      <c r="W281" s="99" t="s">
        <v>886</v>
      </c>
      <c r="X281" s="99" t="s">
        <v>886</v>
      </c>
      <c r="Y281" s="99" t="s">
        <v>886</v>
      </c>
      <c r="Z281" s="99" t="s">
        <v>886</v>
      </c>
      <c r="AA281" s="99" t="s">
        <v>886</v>
      </c>
      <c r="AB281" s="99" t="s">
        <v>886</v>
      </c>
      <c r="AC281" s="128" t="s">
        <v>886</v>
      </c>
      <c r="AD281" s="99" t="s">
        <v>886</v>
      </c>
      <c r="AE281" s="99" t="s">
        <v>886</v>
      </c>
      <c r="AF281" s="128" t="s">
        <v>886</v>
      </c>
      <c r="AG281" s="164" t="s">
        <v>886</v>
      </c>
      <c r="AH281" s="128" t="s">
        <v>886</v>
      </c>
      <c r="AI281" s="128" t="s">
        <v>886</v>
      </c>
      <c r="AJ281" s="128" t="s">
        <v>886</v>
      </c>
    </row>
    <row r="282" spans="1:36" x14ac:dyDescent="0.2">
      <c r="A282" s="38" t="s">
        <v>1470</v>
      </c>
      <c r="B282" s="11" t="s">
        <v>415</v>
      </c>
      <c r="C282" s="11"/>
      <c r="D282" s="3" t="s">
        <v>416</v>
      </c>
      <c r="E282" s="38" t="s">
        <v>1088</v>
      </c>
      <c r="F282" s="3" t="s">
        <v>1082</v>
      </c>
      <c r="G282" s="3"/>
      <c r="H282" s="99" t="s">
        <v>886</v>
      </c>
      <c r="I282" s="99" t="s">
        <v>886</v>
      </c>
      <c r="J282" s="99" t="s">
        <v>886</v>
      </c>
      <c r="K282" s="99" t="s">
        <v>886</v>
      </c>
      <c r="L282" s="99" t="s">
        <v>886</v>
      </c>
      <c r="M282" s="99">
        <v>8.8002037252619374</v>
      </c>
      <c r="N282" s="99">
        <v>7.9095195104825109</v>
      </c>
      <c r="O282" s="99">
        <v>7.4955457432798909</v>
      </c>
      <c r="P282" s="99">
        <v>5.9164348615655058</v>
      </c>
      <c r="Q282" s="99">
        <v>14.74934683213587</v>
      </c>
      <c r="R282" s="99">
        <v>6.3040307374862152</v>
      </c>
      <c r="S282" s="99">
        <v>0</v>
      </c>
      <c r="T282" s="99">
        <v>4.9395937217630035</v>
      </c>
      <c r="U282" s="99">
        <v>4.9398858309149318</v>
      </c>
      <c r="V282" s="99">
        <v>4.8319455418464941</v>
      </c>
      <c r="W282" s="99">
        <v>4.2797232529375293</v>
      </c>
      <c r="X282" s="99">
        <v>3.9799104867629609</v>
      </c>
      <c r="Y282" s="99">
        <v>1.940077710048854</v>
      </c>
      <c r="Z282" s="99">
        <v>0</v>
      </c>
      <c r="AA282" s="99">
        <v>3.4400160854627586</v>
      </c>
      <c r="AB282" s="99">
        <v>1.9995943342010065</v>
      </c>
      <c r="AC282" s="128">
        <v>1.499710000828558</v>
      </c>
      <c r="AD282" s="99">
        <v>1.5004081632653099</v>
      </c>
      <c r="AE282" s="99">
        <v>3.949717704965483</v>
      </c>
      <c r="AF282" s="128">
        <v>4.9122236922529483</v>
      </c>
      <c r="AG282" s="164">
        <v>5.8496438000560369</v>
      </c>
      <c r="AH282" s="128">
        <v>2.9903156134606146</v>
      </c>
      <c r="AI282" s="128">
        <v>3.9899338393473149</v>
      </c>
      <c r="AJ282" s="128">
        <v>4.9902419984387221</v>
      </c>
    </row>
    <row r="283" spans="1:36" x14ac:dyDescent="0.2">
      <c r="A283" s="38" t="s">
        <v>1678</v>
      </c>
      <c r="B283" s="11" t="s">
        <v>417</v>
      </c>
      <c r="C283" s="11"/>
      <c r="D283" s="3" t="s">
        <v>418</v>
      </c>
      <c r="E283" s="38" t="s">
        <v>1089</v>
      </c>
      <c r="F283" s="3" t="s">
        <v>1076</v>
      </c>
      <c r="G283" s="3"/>
      <c r="H283" s="99" t="s">
        <v>886</v>
      </c>
      <c r="I283" s="99">
        <v>12.507936507936492</v>
      </c>
      <c r="J283" s="99">
        <v>9.5231376975169439</v>
      </c>
      <c r="K283" s="99">
        <v>8.6950921035682001</v>
      </c>
      <c r="L283" s="99">
        <v>11.412657027731711</v>
      </c>
      <c r="M283" s="99">
        <v>7.5630252100840352</v>
      </c>
      <c r="N283" s="99">
        <v>3.4018987341772231</v>
      </c>
      <c r="O283" s="99">
        <v>5.154934965570007</v>
      </c>
      <c r="P283" s="99">
        <v>9.0222828558435708</v>
      </c>
      <c r="Q283" s="99">
        <v>3.8208058730291157</v>
      </c>
      <c r="R283" s="99">
        <v>9.7468862997187671</v>
      </c>
      <c r="S283" s="99">
        <v>8.2662176014057565</v>
      </c>
      <c r="T283" s="99">
        <v>4.6797862987759515</v>
      </c>
      <c r="U283" s="99">
        <v>3.8439175657342304</v>
      </c>
      <c r="V283" s="99">
        <v>3.0110737837501631</v>
      </c>
      <c r="W283" s="99">
        <v>2.6875226476627461</v>
      </c>
      <c r="X283" s="99" t="s">
        <v>886</v>
      </c>
      <c r="Y283" s="99" t="s">
        <v>886</v>
      </c>
      <c r="Z283" s="99" t="s">
        <v>886</v>
      </c>
      <c r="AA283" s="99" t="s">
        <v>886</v>
      </c>
      <c r="AB283" s="99" t="s">
        <v>886</v>
      </c>
      <c r="AC283" s="128" t="s">
        <v>886</v>
      </c>
      <c r="AD283" s="99" t="s">
        <v>886</v>
      </c>
      <c r="AE283" s="99" t="s">
        <v>886</v>
      </c>
      <c r="AF283" s="128" t="s">
        <v>886</v>
      </c>
      <c r="AG283" s="164" t="s">
        <v>886</v>
      </c>
      <c r="AH283" s="128" t="s">
        <v>886</v>
      </c>
      <c r="AI283" s="128" t="s">
        <v>886</v>
      </c>
      <c r="AJ283" s="128" t="s">
        <v>886</v>
      </c>
    </row>
    <row r="284" spans="1:36" x14ac:dyDescent="0.2">
      <c r="A284" s="38" t="s">
        <v>1471</v>
      </c>
      <c r="B284" s="11" t="s">
        <v>419</v>
      </c>
      <c r="C284" s="11"/>
      <c r="D284" s="3" t="s">
        <v>420</v>
      </c>
      <c r="E284" s="38" t="s">
        <v>1088</v>
      </c>
      <c r="F284" s="3" t="s">
        <v>1076</v>
      </c>
      <c r="G284" s="3"/>
      <c r="H284" s="99" t="s">
        <v>886</v>
      </c>
      <c r="I284" s="99">
        <v>-0.97514670348635946</v>
      </c>
      <c r="J284" s="99">
        <v>1.9607843137254832</v>
      </c>
      <c r="K284" s="99">
        <v>3.9230769230769198</v>
      </c>
      <c r="L284" s="99">
        <v>7.5006168270417106</v>
      </c>
      <c r="M284" s="99">
        <v>4.4220029071991434</v>
      </c>
      <c r="N284" s="99">
        <v>4.3739468092900609</v>
      </c>
      <c r="O284" s="99">
        <v>4.8153867752351402</v>
      </c>
      <c r="P284" s="99">
        <v>4.6678274845968417</v>
      </c>
      <c r="Q284" s="99">
        <v>7.5372704587625634</v>
      </c>
      <c r="R284" s="99">
        <v>8.8177545070506227</v>
      </c>
      <c r="S284" s="99">
        <v>4.3086007982940657</v>
      </c>
      <c r="T284" s="99">
        <v>5.0269958588876591</v>
      </c>
      <c r="U284" s="99">
        <v>4.4669594729486874</v>
      </c>
      <c r="V284" s="99">
        <v>2.8856719698055571</v>
      </c>
      <c r="W284" s="99">
        <v>3.269096819131633</v>
      </c>
      <c r="X284" s="99">
        <v>4.4606322226719044</v>
      </c>
      <c r="Y284" s="99">
        <v>2.6860660324566226</v>
      </c>
      <c r="Z284" s="99">
        <v>0.4820792286732285</v>
      </c>
      <c r="AA284" s="99">
        <v>0.41301627033791988</v>
      </c>
      <c r="AB284" s="99">
        <v>3.0994224936640649</v>
      </c>
      <c r="AC284" s="128">
        <v>2.4581906105178186</v>
      </c>
      <c r="AD284" s="99">
        <v>2.3323500491642113</v>
      </c>
      <c r="AE284" s="99">
        <v>2.340687216542392</v>
      </c>
      <c r="AF284" s="128">
        <v>2.7678672024636697</v>
      </c>
      <c r="AG284" s="164">
        <v>3.2853384008185937</v>
      </c>
      <c r="AH284" s="128">
        <v>3.198528110957799</v>
      </c>
      <c r="AI284" s="128">
        <v>2.5851133129906945</v>
      </c>
      <c r="AJ284" s="128">
        <v>2.3194411951472205</v>
      </c>
    </row>
    <row r="285" spans="1:36" x14ac:dyDescent="0.2">
      <c r="A285" s="38" t="s">
        <v>1472</v>
      </c>
      <c r="B285" s="11" t="s">
        <v>421</v>
      </c>
      <c r="C285" s="11"/>
      <c r="D285" s="3" t="s">
        <v>422</v>
      </c>
      <c r="E285" s="38" t="s">
        <v>1088</v>
      </c>
      <c r="F285" s="3" t="s">
        <v>1076</v>
      </c>
      <c r="G285" s="3"/>
      <c r="H285" s="99" t="s">
        <v>886</v>
      </c>
      <c r="I285" s="99">
        <v>-20.004740459824603</v>
      </c>
      <c r="J285" s="99">
        <v>-3.3333333333333286</v>
      </c>
      <c r="K285" s="99">
        <v>12.643678160919535</v>
      </c>
      <c r="L285" s="99">
        <v>11.156462585034021</v>
      </c>
      <c r="M285" s="99">
        <v>18.06609547123621</v>
      </c>
      <c r="N285" s="99">
        <v>4.5511092680903857</v>
      </c>
      <c r="O285" s="99">
        <v>7.0599900842835979</v>
      </c>
      <c r="P285" s="99">
        <v>6.6499953690840101</v>
      </c>
      <c r="Q285" s="99">
        <v>18.966565349544084</v>
      </c>
      <c r="R285" s="99">
        <v>10.818307905686538</v>
      </c>
      <c r="S285" s="99">
        <v>10.684408141756151</v>
      </c>
      <c r="T285" s="99">
        <v>6.2845920371362212</v>
      </c>
      <c r="U285" s="99">
        <v>4.877092782350644</v>
      </c>
      <c r="V285" s="99">
        <v>3.7853710624666093</v>
      </c>
      <c r="W285" s="99">
        <v>4.5938577087298853</v>
      </c>
      <c r="X285" s="99">
        <v>1.1656502065709304</v>
      </c>
      <c r="Y285" s="99">
        <v>1.9446740240167202</v>
      </c>
      <c r="Z285" s="99">
        <v>-1.4306833897663296E-2</v>
      </c>
      <c r="AA285" s="99">
        <v>1.3402651912620485</v>
      </c>
      <c r="AB285" s="99">
        <v>1.5484538993740387</v>
      </c>
      <c r="AC285" s="128">
        <v>2.4471635150166815</v>
      </c>
      <c r="AD285" s="99">
        <v>2.0132102786825978</v>
      </c>
      <c r="AE285" s="99">
        <v>4.718612798793731</v>
      </c>
      <c r="AF285" s="128">
        <v>3.8961588955236603</v>
      </c>
      <c r="AG285" s="164">
        <v>2.8451473525455517</v>
      </c>
      <c r="AH285" s="128">
        <v>1.8707145971225803</v>
      </c>
      <c r="AI285" s="128">
        <v>2.9685250748940017</v>
      </c>
      <c r="AJ285" s="128">
        <v>2.1461497770724511</v>
      </c>
    </row>
    <row r="286" spans="1:36" x14ac:dyDescent="0.2">
      <c r="A286" s="38" t="s">
        <v>1473</v>
      </c>
      <c r="B286" s="11" t="s">
        <v>423</v>
      </c>
      <c r="C286" s="11"/>
      <c r="D286" s="3" t="s">
        <v>424</v>
      </c>
      <c r="E286" s="38" t="s">
        <v>1088</v>
      </c>
      <c r="F286" s="3" t="s">
        <v>1076</v>
      </c>
      <c r="G286" s="3"/>
      <c r="H286" s="99" t="s">
        <v>886</v>
      </c>
      <c r="I286" s="99">
        <v>-38.82672801422148</v>
      </c>
      <c r="J286" s="99">
        <v>-50</v>
      </c>
      <c r="K286" s="99">
        <v>176.92307692307691</v>
      </c>
      <c r="L286" s="99">
        <v>-25.925925925925924</v>
      </c>
      <c r="M286" s="99">
        <v>71.25</v>
      </c>
      <c r="N286" s="99">
        <v>4.5839416058394136</v>
      </c>
      <c r="O286" s="99">
        <v>7.7610273590173193</v>
      </c>
      <c r="P286" s="99">
        <v>26.40759930915371</v>
      </c>
      <c r="Q286" s="99">
        <v>4.8298947943708157</v>
      </c>
      <c r="R286" s="99">
        <v>3.2518735744542226</v>
      </c>
      <c r="S286" s="99">
        <v>1.5715728351426463</v>
      </c>
      <c r="T286" s="99">
        <v>2.1872863978126986</v>
      </c>
      <c r="U286" s="99">
        <v>1.5931894192763707</v>
      </c>
      <c r="V286" s="99">
        <v>1.8495241515532399</v>
      </c>
      <c r="W286" s="99">
        <v>3.8610719322990121</v>
      </c>
      <c r="X286" s="99">
        <v>2.9932665648163947</v>
      </c>
      <c r="Y286" s="99">
        <v>2.0876826722337967</v>
      </c>
      <c r="Z286" s="99">
        <v>0.41437950704982995</v>
      </c>
      <c r="AA286" s="99">
        <v>0.80390160244385811</v>
      </c>
      <c r="AB286" s="99">
        <v>1.568398107289056</v>
      </c>
      <c r="AC286" s="128">
        <v>2.0938023450586263</v>
      </c>
      <c r="AD286" s="99">
        <v>0.63063986874487554</v>
      </c>
      <c r="AE286" s="99">
        <v>3.7244612014062373</v>
      </c>
      <c r="AF286" s="128">
        <v>5.0054032812653526</v>
      </c>
      <c r="AG286" s="164">
        <v>4.0885063385881937</v>
      </c>
      <c r="AH286" s="128">
        <v>2.9302053840276843</v>
      </c>
      <c r="AI286" s="128">
        <v>2.6022791774003462</v>
      </c>
      <c r="AJ286" s="128">
        <v>2.7660751521341331</v>
      </c>
    </row>
    <row r="287" spans="1:36" x14ac:dyDescent="0.2">
      <c r="A287" s="38" t="s">
        <v>1474</v>
      </c>
      <c r="B287" s="11" t="s">
        <v>425</v>
      </c>
      <c r="C287" s="11"/>
      <c r="D287" s="3" t="s">
        <v>426</v>
      </c>
      <c r="E287" s="38" t="s">
        <v>1088</v>
      </c>
      <c r="F287" s="3" t="s">
        <v>1081</v>
      </c>
      <c r="G287" s="3"/>
      <c r="H287" s="99" t="s">
        <v>886</v>
      </c>
      <c r="I287" s="99">
        <v>5.2980132450331183</v>
      </c>
      <c r="J287" s="99">
        <v>1.1013277428371708</v>
      </c>
      <c r="K287" s="99">
        <v>6.0867040836075006</v>
      </c>
      <c r="L287" s="99">
        <v>6.5010880754746552</v>
      </c>
      <c r="M287" s="99">
        <v>5.9488559892328539</v>
      </c>
      <c r="N287" s="99">
        <v>3.7208980044346021</v>
      </c>
      <c r="O287" s="99">
        <v>1.7135413187253619</v>
      </c>
      <c r="P287" s="99">
        <v>1.9999343207119722</v>
      </c>
      <c r="Q287" s="99">
        <v>2.000429276668811</v>
      </c>
      <c r="R287" s="99">
        <v>2.4998947855729909</v>
      </c>
      <c r="S287" s="99">
        <v>1.8250872510777896</v>
      </c>
      <c r="T287" s="99">
        <v>2.5000504042420175</v>
      </c>
      <c r="U287" s="99">
        <v>2.5000491748460973</v>
      </c>
      <c r="V287" s="99">
        <v>2.7000575705238674</v>
      </c>
      <c r="W287" s="99">
        <v>2.5001401423846659</v>
      </c>
      <c r="X287" s="99">
        <v>2.9997265518184406</v>
      </c>
      <c r="Y287" s="99">
        <v>0</v>
      </c>
      <c r="Z287" s="99">
        <v>0</v>
      </c>
      <c r="AA287" s="99">
        <v>0</v>
      </c>
      <c r="AB287" s="99">
        <v>3.7397899133635946</v>
      </c>
      <c r="AC287" s="128">
        <v>0</v>
      </c>
      <c r="AD287" s="99">
        <v>0</v>
      </c>
      <c r="AE287" s="99">
        <v>3.9896952067356439</v>
      </c>
      <c r="AF287" s="128">
        <v>4.9899921249507706</v>
      </c>
      <c r="AG287" s="164">
        <v>3.4901982232570461</v>
      </c>
      <c r="AH287" s="128">
        <v>3.4902683195675577</v>
      </c>
      <c r="AI287" s="128">
        <v>3.9897284008258094</v>
      </c>
      <c r="AJ287" s="128">
        <v>4.9899681506320679</v>
      </c>
    </row>
    <row r="288" spans="1:36" x14ac:dyDescent="0.2">
      <c r="A288" s="38" t="s">
        <v>1475</v>
      </c>
      <c r="B288" s="11" t="s">
        <v>427</v>
      </c>
      <c r="C288" s="11"/>
      <c r="D288" s="3" t="s">
        <v>428</v>
      </c>
      <c r="E288" s="38" t="s">
        <v>1088</v>
      </c>
      <c r="F288" s="3" t="s">
        <v>1076</v>
      </c>
      <c r="G288" s="3"/>
      <c r="H288" s="99" t="s">
        <v>886</v>
      </c>
      <c r="I288" s="99">
        <v>-39.862008950770758</v>
      </c>
      <c r="J288" s="99">
        <v>-3.4832041343669289</v>
      </c>
      <c r="K288" s="99">
        <v>-27.05076033411865</v>
      </c>
      <c r="L288" s="99">
        <v>47.930123311802674</v>
      </c>
      <c r="M288" s="99">
        <v>1.9847176739133943E-2</v>
      </c>
      <c r="N288" s="99">
        <v>24.09961305685087</v>
      </c>
      <c r="O288" s="99">
        <v>7.0594819315638091</v>
      </c>
      <c r="P288" s="99">
        <v>9.7229482488238546</v>
      </c>
      <c r="Q288" s="99">
        <v>5.3699040359354626</v>
      </c>
      <c r="R288" s="99">
        <v>4.2565560005167242</v>
      </c>
      <c r="S288" s="99">
        <v>2.3666439501889442</v>
      </c>
      <c r="T288" s="99">
        <v>2.1424680748048246</v>
      </c>
      <c r="U288" s="99">
        <v>0.64584938081412702</v>
      </c>
      <c r="V288" s="99">
        <v>0</v>
      </c>
      <c r="W288" s="99">
        <v>4.1387024608500838</v>
      </c>
      <c r="X288" s="99">
        <v>2.9566397195997638</v>
      </c>
      <c r="Y288" s="99">
        <v>2.6520975181199162</v>
      </c>
      <c r="Z288" s="99">
        <v>-1.0698047606311434E-2</v>
      </c>
      <c r="AA288" s="99">
        <v>0.16048788316480511</v>
      </c>
      <c r="AB288" s="99">
        <v>-3.7387170859375374E-2</v>
      </c>
      <c r="AC288" s="128">
        <v>0.14960461637101297</v>
      </c>
      <c r="AD288" s="99">
        <v>-4.2680324370458766E-2</v>
      </c>
      <c r="AE288" s="99">
        <v>5.3373185311622606E-3</v>
      </c>
      <c r="AF288" s="128">
        <v>0.24016651545071266</v>
      </c>
      <c r="AG288" s="164">
        <v>0.26088808433606392</v>
      </c>
      <c r="AH288" s="128">
        <v>-5.3103924379960254E-3</v>
      </c>
      <c r="AI288" s="128">
        <v>2.6553372278279364</v>
      </c>
      <c r="AJ288" s="128">
        <v>2.5711329539575782</v>
      </c>
    </row>
    <row r="289" spans="1:36" x14ac:dyDescent="0.2">
      <c r="A289" s="38" t="s">
        <v>886</v>
      </c>
      <c r="B289" s="5" t="s">
        <v>930</v>
      </c>
      <c r="C289" s="5"/>
      <c r="D289" s="3" t="s">
        <v>874</v>
      </c>
      <c r="E289" s="38" t="s">
        <v>1089</v>
      </c>
      <c r="F289" s="3" t="s">
        <v>1076</v>
      </c>
      <c r="G289" s="3"/>
      <c r="H289" s="99" t="s">
        <v>886</v>
      </c>
      <c r="I289" s="99">
        <v>2.8983640345227286</v>
      </c>
      <c r="J289" s="99" t="s">
        <v>886</v>
      </c>
      <c r="K289" s="99" t="s">
        <v>886</v>
      </c>
      <c r="L289" s="99" t="s">
        <v>886</v>
      </c>
      <c r="M289" s="99" t="s">
        <v>886</v>
      </c>
      <c r="N289" s="99" t="s">
        <v>886</v>
      </c>
      <c r="O289" s="99" t="s">
        <v>886</v>
      </c>
      <c r="P289" s="99" t="s">
        <v>886</v>
      </c>
      <c r="Q289" s="99" t="s">
        <v>886</v>
      </c>
      <c r="R289" s="99" t="s">
        <v>886</v>
      </c>
      <c r="S289" s="99" t="s">
        <v>886</v>
      </c>
      <c r="T289" s="99" t="s">
        <v>886</v>
      </c>
      <c r="U289" s="99" t="s">
        <v>886</v>
      </c>
      <c r="V289" s="99" t="s">
        <v>886</v>
      </c>
      <c r="W289" s="99" t="s">
        <v>886</v>
      </c>
      <c r="X289" s="99" t="s">
        <v>886</v>
      </c>
      <c r="Y289" s="99" t="s">
        <v>886</v>
      </c>
      <c r="Z289" s="99" t="s">
        <v>886</v>
      </c>
      <c r="AA289" s="99" t="s">
        <v>886</v>
      </c>
      <c r="AB289" s="99" t="s">
        <v>886</v>
      </c>
      <c r="AC289" s="128" t="s">
        <v>886</v>
      </c>
      <c r="AD289" s="99" t="s">
        <v>886</v>
      </c>
      <c r="AE289" s="99" t="s">
        <v>886</v>
      </c>
      <c r="AF289" s="128" t="s">
        <v>886</v>
      </c>
      <c r="AG289" s="164" t="s">
        <v>886</v>
      </c>
      <c r="AH289" s="128" t="s">
        <v>886</v>
      </c>
      <c r="AI289" s="128" t="s">
        <v>886</v>
      </c>
      <c r="AJ289" s="128" t="s">
        <v>886</v>
      </c>
    </row>
    <row r="290" spans="1:36" x14ac:dyDescent="0.2">
      <c r="A290" s="38" t="s">
        <v>1607</v>
      </c>
      <c r="B290" s="11" t="s">
        <v>735</v>
      </c>
      <c r="C290" s="11"/>
      <c r="D290" s="123" t="s">
        <v>1001</v>
      </c>
      <c r="E290" s="38" t="s">
        <v>1088</v>
      </c>
      <c r="F290" s="3" t="s">
        <v>1082</v>
      </c>
      <c r="G290" s="3"/>
      <c r="H290" s="99" t="s">
        <v>886</v>
      </c>
      <c r="I290" s="99" t="s">
        <v>886</v>
      </c>
      <c r="J290" s="99" t="s">
        <v>886</v>
      </c>
      <c r="K290" s="99" t="s">
        <v>886</v>
      </c>
      <c r="L290" s="99" t="s">
        <v>886</v>
      </c>
      <c r="M290" s="99" t="s">
        <v>886</v>
      </c>
      <c r="N290" s="99">
        <v>5.2740064391939114</v>
      </c>
      <c r="O290" s="99">
        <v>4.6343791970743951</v>
      </c>
      <c r="P290" s="99">
        <v>6.1286980189598381</v>
      </c>
      <c r="Q290" s="99">
        <v>8.6118963658088745</v>
      </c>
      <c r="R290" s="99">
        <v>10.845765804443502</v>
      </c>
      <c r="S290" s="99">
        <v>3.2546598886468132</v>
      </c>
      <c r="T290" s="99">
        <v>5.7145201561382635</v>
      </c>
      <c r="U290" s="99">
        <v>5.513173068393499</v>
      </c>
      <c r="V290" s="99">
        <v>4.5062844171676062</v>
      </c>
      <c r="W290" s="99">
        <v>5.03499456980812</v>
      </c>
      <c r="X290" s="99">
        <v>4.8884165781083908</v>
      </c>
      <c r="Y290" s="99">
        <v>2.4836386538514148</v>
      </c>
      <c r="Z290" s="99">
        <v>2.1375514348306979E-2</v>
      </c>
      <c r="AA290" s="99">
        <v>1.6918665740604411E-2</v>
      </c>
      <c r="AB290" s="99">
        <v>2.0298964574745497</v>
      </c>
      <c r="AC290" s="128">
        <v>1.9886388425929935</v>
      </c>
      <c r="AD290" s="99">
        <v>1.9875085557837124</v>
      </c>
      <c r="AE290" s="99">
        <v>3.9889935655981867</v>
      </c>
      <c r="AF290" s="128">
        <v>4.9992739476274251</v>
      </c>
      <c r="AG290" s="164">
        <v>6.0066843379048107</v>
      </c>
      <c r="AH290" s="128">
        <v>2.9984127329260035</v>
      </c>
      <c r="AI290" s="128">
        <v>3.9912743649285876</v>
      </c>
      <c r="AJ290" s="128">
        <v>4.9843688676564186</v>
      </c>
    </row>
    <row r="291" spans="1:36" x14ac:dyDescent="0.2">
      <c r="A291" s="38" t="s">
        <v>1476</v>
      </c>
      <c r="B291" s="11" t="s">
        <v>429</v>
      </c>
      <c r="C291" s="11"/>
      <c r="D291" s="3" t="s">
        <v>430</v>
      </c>
      <c r="E291" s="38" t="s">
        <v>1088</v>
      </c>
      <c r="F291" s="3" t="s">
        <v>1076</v>
      </c>
      <c r="G291" s="3"/>
      <c r="H291" s="99" t="s">
        <v>886</v>
      </c>
      <c r="I291" s="99">
        <v>1.4427412082957716</v>
      </c>
      <c r="J291" s="99">
        <v>5.7142857142857224</v>
      </c>
      <c r="K291" s="99">
        <v>5.3813813813813738</v>
      </c>
      <c r="L291" s="99">
        <v>13.15399521258405</v>
      </c>
      <c r="M291" s="99">
        <v>2.8709579933514675</v>
      </c>
      <c r="N291" s="99">
        <v>4.5045045045044958</v>
      </c>
      <c r="O291" s="99">
        <v>4.4696401799100443</v>
      </c>
      <c r="P291" s="99">
        <v>6.8257242802044971</v>
      </c>
      <c r="Q291" s="99">
        <v>15.314861460957189</v>
      </c>
      <c r="R291" s="99">
        <v>7.1064511431483908</v>
      </c>
      <c r="S291" s="99">
        <v>6.8660774983004842</v>
      </c>
      <c r="T291" s="99">
        <v>4.9173027989821918</v>
      </c>
      <c r="U291" s="99">
        <v>5.2325228884981385</v>
      </c>
      <c r="V291" s="99">
        <v>4.6151186909425945</v>
      </c>
      <c r="W291" s="99">
        <v>5.0008261276642543</v>
      </c>
      <c r="X291" s="99">
        <v>2.7484920010490299</v>
      </c>
      <c r="Y291" s="99">
        <v>2.6749706467915644</v>
      </c>
      <c r="Z291" s="99">
        <v>0.11435390046239036</v>
      </c>
      <c r="AA291" s="99">
        <v>0.43702820818434418</v>
      </c>
      <c r="AB291" s="99">
        <v>1.4438291139240391</v>
      </c>
      <c r="AC291" s="128">
        <v>0.88345681419379485</v>
      </c>
      <c r="AD291" s="99">
        <v>1.7139958207008199</v>
      </c>
      <c r="AE291" s="99">
        <v>2.8310849325479559</v>
      </c>
      <c r="AF291" s="128">
        <v>2.9332963784183486</v>
      </c>
      <c r="AG291" s="164">
        <v>3.3568190997621539</v>
      </c>
      <c r="AH291" s="128">
        <v>3.0220138074768865</v>
      </c>
      <c r="AI291" s="128">
        <v>2.4486871496607332</v>
      </c>
      <c r="AJ291" s="128">
        <v>2.1145301958203007</v>
      </c>
    </row>
    <row r="292" spans="1:36" x14ac:dyDescent="0.2">
      <c r="A292" s="38" t="s">
        <v>1477</v>
      </c>
      <c r="B292" s="11" t="s">
        <v>431</v>
      </c>
      <c r="C292" s="11"/>
      <c r="D292" s="3" t="s">
        <v>432</v>
      </c>
      <c r="E292" s="38" t="s">
        <v>1088</v>
      </c>
      <c r="F292" s="3" t="s">
        <v>1076</v>
      </c>
      <c r="G292" s="3"/>
      <c r="H292" s="99" t="s">
        <v>886</v>
      </c>
      <c r="I292" s="99">
        <v>28.983640345227343</v>
      </c>
      <c r="J292" s="99">
        <v>-13.482472785379002</v>
      </c>
      <c r="K292" s="99">
        <v>24.414175227981076</v>
      </c>
      <c r="L292" s="99">
        <v>0.33401373167562554</v>
      </c>
      <c r="M292" s="99">
        <v>8.8126502681708843</v>
      </c>
      <c r="N292" s="99">
        <v>5.3029659216452814</v>
      </c>
      <c r="O292" s="99">
        <v>4.1562424340247048</v>
      </c>
      <c r="P292" s="99">
        <v>4.4862854486285499</v>
      </c>
      <c r="Q292" s="99">
        <v>9.0767519466073594</v>
      </c>
      <c r="R292" s="99">
        <v>5.4864368753824238</v>
      </c>
      <c r="S292" s="99">
        <v>2.9389017788089831</v>
      </c>
      <c r="T292" s="99">
        <v>3.0428249436513966</v>
      </c>
      <c r="U292" s="99">
        <v>3.2993073277433211</v>
      </c>
      <c r="V292" s="99">
        <v>7.8877713075701479</v>
      </c>
      <c r="W292" s="99">
        <v>2.8459273797841149</v>
      </c>
      <c r="X292" s="99">
        <v>2.7141645462256179</v>
      </c>
      <c r="Y292" s="99">
        <v>1.5483071841453295</v>
      </c>
      <c r="Z292" s="99">
        <v>0.91990241919089044</v>
      </c>
      <c r="AA292" s="99">
        <v>2.7546960769501965</v>
      </c>
      <c r="AB292" s="99">
        <v>5.1950597921976112</v>
      </c>
      <c r="AC292" s="128">
        <v>0.33078643309727429</v>
      </c>
      <c r="AD292" s="99">
        <v>8.822846528906414E-2</v>
      </c>
      <c r="AE292" s="99">
        <v>5.29368098728773</v>
      </c>
      <c r="AF292" s="128">
        <v>3.9127561136814482</v>
      </c>
      <c r="AG292" s="164">
        <v>4.6643768816520437</v>
      </c>
      <c r="AH292" s="128">
        <v>3.5327958513956981</v>
      </c>
      <c r="AI292" s="128">
        <v>8.2919193895519392</v>
      </c>
      <c r="AJ292" s="128">
        <v>4.5819180458191822</v>
      </c>
    </row>
    <row r="293" spans="1:36" x14ac:dyDescent="0.2">
      <c r="A293" s="38" t="s">
        <v>1478</v>
      </c>
      <c r="B293" s="11" t="s">
        <v>433</v>
      </c>
      <c r="C293" s="11"/>
      <c r="D293" s="3" t="s">
        <v>434</v>
      </c>
      <c r="E293" s="38" t="s">
        <v>1088</v>
      </c>
      <c r="F293" s="3" t="s">
        <v>1085</v>
      </c>
      <c r="G293" s="3"/>
      <c r="H293" s="99" t="s">
        <v>886</v>
      </c>
      <c r="I293" s="99">
        <v>33.293838862559255</v>
      </c>
      <c r="J293" s="99">
        <v>30</v>
      </c>
      <c r="K293" s="99">
        <v>15.760683760683762</v>
      </c>
      <c r="L293" s="99">
        <v>1.5652687536916687</v>
      </c>
      <c r="M293" s="99">
        <v>5.2631578947368638</v>
      </c>
      <c r="N293" s="99">
        <v>4.5027624309392138</v>
      </c>
      <c r="O293" s="99">
        <v>1.5067406819984086</v>
      </c>
      <c r="P293" s="99">
        <v>2.005208333333357</v>
      </c>
      <c r="Q293" s="99">
        <v>6.9185601225427718</v>
      </c>
      <c r="R293" s="99">
        <v>18.409742120343836</v>
      </c>
      <c r="S293" s="99">
        <v>4.8598507763661871</v>
      </c>
      <c r="T293" s="99">
        <v>3.6153846153846132</v>
      </c>
      <c r="U293" s="99">
        <v>3.6005939123979118</v>
      </c>
      <c r="V293" s="99">
        <v>3.4575420996058739</v>
      </c>
      <c r="W293" s="99">
        <v>4</v>
      </c>
      <c r="X293" s="99">
        <v>3.8461538461538396</v>
      </c>
      <c r="Y293" s="99">
        <v>3.8480038480038559</v>
      </c>
      <c r="Z293" s="99">
        <v>0</v>
      </c>
      <c r="AA293" s="99">
        <v>3.998764860274818</v>
      </c>
      <c r="AB293" s="99">
        <v>1.9893111638954935</v>
      </c>
      <c r="AC293" s="128">
        <v>1.9941775836972209</v>
      </c>
      <c r="AD293" s="99">
        <v>1.998001998001997</v>
      </c>
      <c r="AE293" s="99">
        <v>1.9868476283755543</v>
      </c>
      <c r="AF293" s="128">
        <v>1.9892989436136599</v>
      </c>
      <c r="AG293" s="164">
        <v>2.9862792574657071</v>
      </c>
      <c r="AH293" s="128">
        <v>2.9780564263322873</v>
      </c>
      <c r="AI293" s="128">
        <v>1.9786910197869156</v>
      </c>
      <c r="AJ293" s="128">
        <v>1.9900497512437738</v>
      </c>
    </row>
    <row r="294" spans="1:36" x14ac:dyDescent="0.2">
      <c r="A294" s="38" t="s">
        <v>1479</v>
      </c>
      <c r="B294" s="11" t="s">
        <v>1194</v>
      </c>
      <c r="C294" s="11"/>
      <c r="D294" s="3" t="s">
        <v>436</v>
      </c>
      <c r="E294" s="38" t="s">
        <v>1088</v>
      </c>
      <c r="F294" s="3" t="s">
        <v>1174</v>
      </c>
      <c r="G294" s="3"/>
      <c r="H294" s="99" t="s">
        <v>886</v>
      </c>
      <c r="I294" s="99">
        <v>5.2631578947368354</v>
      </c>
      <c r="J294" s="99">
        <v>17.51111111111112</v>
      </c>
      <c r="K294" s="99">
        <v>9.4364599092284323</v>
      </c>
      <c r="L294" s="99">
        <v>15.55209953343703</v>
      </c>
      <c r="M294" s="99">
        <v>7.3426050545835011</v>
      </c>
      <c r="N294" s="99">
        <v>7.8852047924212769</v>
      </c>
      <c r="O294" s="99">
        <v>4.9974173553719083</v>
      </c>
      <c r="P294" s="99">
        <v>4.9932357643586442</v>
      </c>
      <c r="Q294" s="99">
        <v>10.999180039826626</v>
      </c>
      <c r="R294" s="99">
        <v>7.1549176867876696</v>
      </c>
      <c r="S294" s="99">
        <v>8.4991136497931876</v>
      </c>
      <c r="T294" s="99">
        <v>5.0013615321775404</v>
      </c>
      <c r="U294" s="99">
        <v>4.9965421853388534</v>
      </c>
      <c r="V294" s="99">
        <v>4.9975300510456151</v>
      </c>
      <c r="W294" s="99">
        <v>5.0027444522857252</v>
      </c>
      <c r="X294" s="99">
        <v>5.0033604659846134</v>
      </c>
      <c r="Y294" s="99">
        <v>3.9968707773273309</v>
      </c>
      <c r="Z294" s="99">
        <v>0</v>
      </c>
      <c r="AA294" s="99">
        <v>3.0021199480270866</v>
      </c>
      <c r="AB294" s="99">
        <v>1.9984065861107467</v>
      </c>
      <c r="AC294" s="128">
        <v>1.9527436047646951</v>
      </c>
      <c r="AD294" s="99">
        <v>1.9472642533358897</v>
      </c>
      <c r="AE294" s="99">
        <v>1.9539078156312728</v>
      </c>
      <c r="AF294" s="128">
        <v>1.947174447174449</v>
      </c>
      <c r="AG294" s="164">
        <v>7.230222329336633</v>
      </c>
      <c r="AH294" s="128">
        <v>13.485418890824285</v>
      </c>
      <c r="AI294" s="128">
        <v>4.9512303807496272</v>
      </c>
      <c r="AJ294" s="128">
        <v>7.0764730858140306</v>
      </c>
    </row>
    <row r="295" spans="1:36" x14ac:dyDescent="0.2">
      <c r="A295" s="38" t="s">
        <v>1480</v>
      </c>
      <c r="B295" s="11" t="s">
        <v>437</v>
      </c>
      <c r="C295" s="11"/>
      <c r="D295" s="3" t="s">
        <v>438</v>
      </c>
      <c r="E295" s="38" t="s">
        <v>1088</v>
      </c>
      <c r="F295" s="3" t="s">
        <v>1080</v>
      </c>
      <c r="G295" s="3"/>
      <c r="H295" s="99" t="s">
        <v>886</v>
      </c>
      <c r="I295" s="99">
        <v>-2.5477707006369457</v>
      </c>
      <c r="J295" s="99">
        <v>58.169934640522882</v>
      </c>
      <c r="K295" s="99">
        <v>5.8402203856749395</v>
      </c>
      <c r="L295" s="99">
        <v>6.8436578171091611</v>
      </c>
      <c r="M295" s="99">
        <v>6.1032253873388242</v>
      </c>
      <c r="N295" s="99">
        <v>4.3194759076715599</v>
      </c>
      <c r="O295" s="99">
        <v>9.121988437949355</v>
      </c>
      <c r="P295" s="99">
        <v>7.718062147880218</v>
      </c>
      <c r="Q295" s="99">
        <v>5.3563181086242651</v>
      </c>
      <c r="R295" s="99">
        <v>8.9038174450842433</v>
      </c>
      <c r="S295" s="99">
        <v>5.3243687239574911</v>
      </c>
      <c r="T295" s="99">
        <v>2.517275929388191</v>
      </c>
      <c r="U295" s="99">
        <v>2.4967757536675776</v>
      </c>
      <c r="V295" s="99">
        <v>3.5920020447083374</v>
      </c>
      <c r="W295" s="99">
        <v>3.8982729170620871</v>
      </c>
      <c r="X295" s="99">
        <v>2.508037410492463</v>
      </c>
      <c r="Y295" s="99">
        <v>-1.405100058805715</v>
      </c>
      <c r="Z295" s="99">
        <v>0</v>
      </c>
      <c r="AA295" s="99">
        <v>-9.0369339490337097E-4</v>
      </c>
      <c r="AB295" s="99">
        <v>0</v>
      </c>
      <c r="AC295" s="128">
        <v>0</v>
      </c>
      <c r="AD295" s="99">
        <v>-9.9407171775478531E-3</v>
      </c>
      <c r="AE295" s="99">
        <v>0</v>
      </c>
      <c r="AF295" s="128">
        <v>3.0060102128428801</v>
      </c>
      <c r="AG295" s="164">
        <v>2.9937440226022405</v>
      </c>
      <c r="AH295" s="128">
        <v>4.988797355664798</v>
      </c>
      <c r="AI295" s="128">
        <v>3.9898084210355345</v>
      </c>
      <c r="AJ295" s="128">
        <v>4.9876712756328283</v>
      </c>
    </row>
    <row r="296" spans="1:36" x14ac:dyDescent="0.2">
      <c r="A296" s="38" t="s">
        <v>1679</v>
      </c>
      <c r="B296" s="11" t="s">
        <v>439</v>
      </c>
      <c r="C296" s="11"/>
      <c r="D296" s="3" t="s">
        <v>440</v>
      </c>
      <c r="E296" s="38" t="s">
        <v>1089</v>
      </c>
      <c r="F296" s="3" t="s">
        <v>1076</v>
      </c>
      <c r="G296" s="3"/>
      <c r="H296" s="99" t="s">
        <v>886</v>
      </c>
      <c r="I296" s="99">
        <v>-14.924383125497471</v>
      </c>
      <c r="J296" s="99">
        <v>-45.610478715109927</v>
      </c>
      <c r="K296" s="99">
        <v>96.043577981651339</v>
      </c>
      <c r="L296" s="99">
        <v>7.6484352149751373</v>
      </c>
      <c r="M296" s="99">
        <v>31.001222659964697</v>
      </c>
      <c r="N296" s="99">
        <v>6.8132323965570833</v>
      </c>
      <c r="O296" s="99">
        <v>20.106796116504853</v>
      </c>
      <c r="P296" s="99">
        <v>3.2737854660092296</v>
      </c>
      <c r="Q296" s="99">
        <v>5.7294927989981232</v>
      </c>
      <c r="R296" s="99">
        <v>4.2493337281610764</v>
      </c>
      <c r="S296" s="99">
        <v>7.5841499786962032</v>
      </c>
      <c r="T296" s="99">
        <v>4.9900990099010016</v>
      </c>
      <c r="U296" s="99">
        <v>5.0484094052558817</v>
      </c>
      <c r="V296" s="99">
        <v>4.2372374169609088</v>
      </c>
      <c r="W296" s="99">
        <v>3.6458632370672319</v>
      </c>
      <c r="X296" s="99" t="s">
        <v>886</v>
      </c>
      <c r="Y296" s="99" t="s">
        <v>886</v>
      </c>
      <c r="Z296" s="99" t="s">
        <v>886</v>
      </c>
      <c r="AA296" s="99" t="s">
        <v>886</v>
      </c>
      <c r="AB296" s="99" t="s">
        <v>886</v>
      </c>
      <c r="AC296" s="128" t="s">
        <v>886</v>
      </c>
      <c r="AD296" s="99" t="s">
        <v>886</v>
      </c>
      <c r="AE296" s="99" t="s">
        <v>886</v>
      </c>
      <c r="AF296" s="128" t="s">
        <v>886</v>
      </c>
      <c r="AG296" s="164" t="s">
        <v>886</v>
      </c>
      <c r="AH296" s="128" t="s">
        <v>886</v>
      </c>
      <c r="AI296" s="128" t="s">
        <v>886</v>
      </c>
      <c r="AJ296" s="128" t="s">
        <v>886</v>
      </c>
    </row>
    <row r="297" spans="1:36" x14ac:dyDescent="0.2">
      <c r="A297" s="38" t="s">
        <v>1481</v>
      </c>
      <c r="B297" s="11" t="s">
        <v>441</v>
      </c>
      <c r="C297" s="11"/>
      <c r="D297" s="3" t="s">
        <v>442</v>
      </c>
      <c r="E297" s="38" t="s">
        <v>1088</v>
      </c>
      <c r="F297" s="3" t="s">
        <v>1076</v>
      </c>
      <c r="G297" s="3"/>
      <c r="H297" s="99" t="s">
        <v>886</v>
      </c>
      <c r="I297" s="99">
        <v>1.1994002998500832</v>
      </c>
      <c r="J297" s="99">
        <v>-14.285714285714292</v>
      </c>
      <c r="K297" s="99">
        <v>8.7037037037036953</v>
      </c>
      <c r="L297" s="99">
        <v>29.540034071550252</v>
      </c>
      <c r="M297" s="99">
        <v>2.2181308083464728</v>
      </c>
      <c r="N297" s="99">
        <v>6.6986877090659647</v>
      </c>
      <c r="O297" s="99">
        <v>4.4694533762057915</v>
      </c>
      <c r="P297" s="99">
        <v>5.0554016620498459</v>
      </c>
      <c r="Q297" s="99">
        <v>10.239507800483395</v>
      </c>
      <c r="R297" s="99">
        <v>11.042455650787318</v>
      </c>
      <c r="S297" s="99">
        <v>2.1181116496140646</v>
      </c>
      <c r="T297" s="99">
        <v>4.2772602097615362</v>
      </c>
      <c r="U297" s="99">
        <v>3.8433443838849115</v>
      </c>
      <c r="V297" s="99">
        <v>4.9293869379362576</v>
      </c>
      <c r="W297" s="99">
        <v>4.5998349834983685</v>
      </c>
      <c r="X297" s="99">
        <v>3.1551962137645404</v>
      </c>
      <c r="Y297" s="99">
        <v>2.1888740202637962</v>
      </c>
      <c r="Z297" s="99">
        <v>0.55186605556075108</v>
      </c>
      <c r="AA297" s="99">
        <v>0.34883720930231732</v>
      </c>
      <c r="AB297" s="99">
        <v>1.2329084588644292</v>
      </c>
      <c r="AC297" s="128">
        <v>0.7188315553317226</v>
      </c>
      <c r="AD297" s="99">
        <v>1.7410673697608958</v>
      </c>
      <c r="AE297" s="99">
        <v>4.785308967427726</v>
      </c>
      <c r="AF297" s="128">
        <v>3.4623912672693047</v>
      </c>
      <c r="AG297" s="164">
        <v>3.9770853939993467</v>
      </c>
      <c r="AH297" s="128">
        <v>4.5661738475563984</v>
      </c>
      <c r="AI297" s="128">
        <v>3.146203707213524</v>
      </c>
      <c r="AJ297" s="128">
        <v>4.0829076476425019</v>
      </c>
    </row>
    <row r="298" spans="1:36" x14ac:dyDescent="0.2">
      <c r="A298" s="38" t="s">
        <v>1482</v>
      </c>
      <c r="B298" s="11" t="s">
        <v>443</v>
      </c>
      <c r="C298" s="11"/>
      <c r="D298" s="3" t="s">
        <v>444</v>
      </c>
      <c r="E298" s="38" t="s">
        <v>1088</v>
      </c>
      <c r="F298" s="3" t="s">
        <v>1076</v>
      </c>
      <c r="G298" s="3"/>
      <c r="H298" s="99" t="s">
        <v>886</v>
      </c>
      <c r="I298" s="99">
        <v>16.325049882096849</v>
      </c>
      <c r="J298" s="99">
        <v>5.2549508810229213</v>
      </c>
      <c r="K298" s="99">
        <v>43.392592592592592</v>
      </c>
      <c r="L298" s="99">
        <v>12.521954747391234</v>
      </c>
      <c r="M298" s="99">
        <v>4.0951244146543218</v>
      </c>
      <c r="N298" s="99">
        <v>4.2251036429390467</v>
      </c>
      <c r="O298" s="99">
        <v>3.5037237643872743</v>
      </c>
      <c r="P298" s="99">
        <v>3.4995911692559361</v>
      </c>
      <c r="Q298" s="99">
        <v>11.091799652393746</v>
      </c>
      <c r="R298" s="99">
        <v>7.46693215758782</v>
      </c>
      <c r="S298" s="99">
        <v>6.2202223398623744</v>
      </c>
      <c r="T298" s="99">
        <v>4.9090456017941762</v>
      </c>
      <c r="U298" s="99">
        <v>4.0736342042755354</v>
      </c>
      <c r="V298" s="99">
        <v>3.9084788314504237</v>
      </c>
      <c r="W298" s="99">
        <v>5.1287683268354272</v>
      </c>
      <c r="X298" s="99">
        <v>3.2645599373204419</v>
      </c>
      <c r="Y298" s="99">
        <v>2.8780981284774754</v>
      </c>
      <c r="Z298" s="99">
        <v>0.85549928708392997</v>
      </c>
      <c r="AA298" s="99">
        <v>0.81411787646858613</v>
      </c>
      <c r="AB298" s="99">
        <v>1.4748549323017244</v>
      </c>
      <c r="AC298" s="128">
        <v>1.6821539194662893</v>
      </c>
      <c r="AD298" s="99">
        <v>1.9870653294591811</v>
      </c>
      <c r="AE298" s="99">
        <v>2.7387188677511221</v>
      </c>
      <c r="AF298" s="128">
        <v>2.4107701941139537</v>
      </c>
      <c r="AG298" s="164">
        <v>1.7600559025199747</v>
      </c>
      <c r="AH298" s="128">
        <v>2.7253218884120134</v>
      </c>
      <c r="AI298" s="128">
        <v>2.536035095049094</v>
      </c>
      <c r="AJ298" s="128">
        <v>1.9313829353760938</v>
      </c>
    </row>
    <row r="299" spans="1:36" x14ac:dyDescent="0.2">
      <c r="A299" s="38" t="s">
        <v>1483</v>
      </c>
      <c r="B299" s="11" t="s">
        <v>445</v>
      </c>
      <c r="C299" s="11"/>
      <c r="D299" s="3" t="s">
        <v>446</v>
      </c>
      <c r="E299" s="38" t="s">
        <v>1088</v>
      </c>
      <c r="F299" s="3" t="s">
        <v>1076</v>
      </c>
      <c r="G299" s="3"/>
      <c r="H299" s="99" t="s">
        <v>886</v>
      </c>
      <c r="I299" s="99">
        <v>0</v>
      </c>
      <c r="J299" s="99">
        <v>3.5239987451636523</v>
      </c>
      <c r="K299" s="99">
        <v>3.2626262626262559</v>
      </c>
      <c r="L299" s="99">
        <v>4.8713684828328212</v>
      </c>
      <c r="M299" s="99">
        <v>10.465441656561893</v>
      </c>
      <c r="N299" s="99">
        <v>4.0868023304905705</v>
      </c>
      <c r="O299" s="99">
        <v>3.1718990833130505</v>
      </c>
      <c r="P299" s="99">
        <v>5.386066991665345</v>
      </c>
      <c r="Q299" s="99">
        <v>6.9462060732671915</v>
      </c>
      <c r="R299" s="99">
        <v>8.0298590763220261</v>
      </c>
      <c r="S299" s="99">
        <v>4.4559250887956239</v>
      </c>
      <c r="T299" s="99">
        <v>4.7727975270479135</v>
      </c>
      <c r="U299" s="99">
        <v>4.8032100076709838</v>
      </c>
      <c r="V299" s="99">
        <v>3.2261696976521534</v>
      </c>
      <c r="W299" s="99">
        <v>4.6798298243700032</v>
      </c>
      <c r="X299" s="99">
        <v>3.8922467694873006</v>
      </c>
      <c r="Y299" s="99">
        <v>2.5477707006369457</v>
      </c>
      <c r="Z299" s="99">
        <v>1.9562772044807275E-2</v>
      </c>
      <c r="AA299" s="99">
        <v>0.64055547405995128</v>
      </c>
      <c r="AB299" s="99">
        <v>0.79681274900397625</v>
      </c>
      <c r="AC299" s="128">
        <v>0.47238021787332496</v>
      </c>
      <c r="AD299" s="99">
        <v>0.47975436576472852</v>
      </c>
      <c r="AE299" s="99">
        <v>2.3347975553857925</v>
      </c>
      <c r="AF299" s="128">
        <v>2.44949377128727</v>
      </c>
      <c r="AG299" s="164">
        <v>4.7089898897895832</v>
      </c>
      <c r="AH299" s="128">
        <v>2.1616214335421047</v>
      </c>
      <c r="AI299" s="128">
        <v>4.2317680616458908</v>
      </c>
      <c r="AJ299" s="128">
        <v>2.3036392598946152</v>
      </c>
    </row>
    <row r="300" spans="1:36" x14ac:dyDescent="0.2">
      <c r="A300" s="38" t="s">
        <v>886</v>
      </c>
      <c r="B300" s="16" t="s">
        <v>1043</v>
      </c>
      <c r="C300" s="16"/>
      <c r="D300" s="17" t="s">
        <v>1044</v>
      </c>
      <c r="E300" s="38" t="s">
        <v>1089</v>
      </c>
      <c r="F300" s="3" t="s">
        <v>1076</v>
      </c>
      <c r="G300" s="3"/>
      <c r="H300" s="99" t="s">
        <v>886</v>
      </c>
      <c r="I300" s="99">
        <v>18.017296604740565</v>
      </c>
      <c r="J300" s="99">
        <v>6.1066630479033677</v>
      </c>
      <c r="K300" s="99" t="s">
        <v>886</v>
      </c>
      <c r="L300" s="99" t="s">
        <v>886</v>
      </c>
      <c r="M300" s="99" t="s">
        <v>886</v>
      </c>
      <c r="N300" s="99" t="s">
        <v>886</v>
      </c>
      <c r="O300" s="99" t="s">
        <v>886</v>
      </c>
      <c r="P300" s="99" t="s">
        <v>886</v>
      </c>
      <c r="Q300" s="99" t="s">
        <v>886</v>
      </c>
      <c r="R300" s="99" t="s">
        <v>886</v>
      </c>
      <c r="S300" s="99" t="s">
        <v>886</v>
      </c>
      <c r="T300" s="99" t="s">
        <v>886</v>
      </c>
      <c r="U300" s="99" t="s">
        <v>886</v>
      </c>
      <c r="V300" s="99" t="s">
        <v>886</v>
      </c>
      <c r="W300" s="99" t="s">
        <v>886</v>
      </c>
      <c r="X300" s="99" t="s">
        <v>886</v>
      </c>
      <c r="Y300" s="99" t="s">
        <v>886</v>
      </c>
      <c r="Z300" s="99" t="s">
        <v>886</v>
      </c>
      <c r="AA300" s="99" t="s">
        <v>886</v>
      </c>
      <c r="AB300" s="99" t="s">
        <v>886</v>
      </c>
      <c r="AC300" s="128" t="s">
        <v>886</v>
      </c>
      <c r="AD300" s="99" t="s">
        <v>886</v>
      </c>
      <c r="AE300" s="99" t="s">
        <v>886</v>
      </c>
      <c r="AF300" s="128" t="s">
        <v>886</v>
      </c>
      <c r="AG300" s="164" t="s">
        <v>886</v>
      </c>
      <c r="AH300" s="128" t="s">
        <v>886</v>
      </c>
      <c r="AI300" s="128" t="s">
        <v>886</v>
      </c>
      <c r="AJ300" s="128" t="s">
        <v>886</v>
      </c>
    </row>
    <row r="301" spans="1:36" x14ac:dyDescent="0.2">
      <c r="A301" s="38" t="s">
        <v>1484</v>
      </c>
      <c r="B301" s="11" t="s">
        <v>447</v>
      </c>
      <c r="C301" s="11"/>
      <c r="D301" s="3" t="s">
        <v>448</v>
      </c>
      <c r="E301" s="38" t="s">
        <v>1088</v>
      </c>
      <c r="F301" s="3" t="s">
        <v>1082</v>
      </c>
      <c r="G301" s="3"/>
      <c r="H301" s="99" t="s">
        <v>886</v>
      </c>
      <c r="I301" s="99" t="s">
        <v>886</v>
      </c>
      <c r="J301" s="99" t="s">
        <v>886</v>
      </c>
      <c r="K301" s="99" t="s">
        <v>886</v>
      </c>
      <c r="L301" s="99">
        <v>10.707727556057193</v>
      </c>
      <c r="M301" s="99">
        <v>5.3427680133911508</v>
      </c>
      <c r="N301" s="99">
        <v>7.394620518302375</v>
      </c>
      <c r="O301" s="99">
        <v>4.5019839935436039</v>
      </c>
      <c r="P301" s="99">
        <v>4.3505122792565629</v>
      </c>
      <c r="Q301" s="99">
        <v>5.7368758634300292</v>
      </c>
      <c r="R301" s="99">
        <v>12.631382476114922</v>
      </c>
      <c r="S301" s="99">
        <v>2.2734099077171663</v>
      </c>
      <c r="T301" s="99">
        <v>4.8032325360014596</v>
      </c>
      <c r="U301" s="99">
        <v>4.6884209916029533</v>
      </c>
      <c r="V301" s="99">
        <v>3.6348196896834821</v>
      </c>
      <c r="W301" s="99">
        <v>4.8985117430686103</v>
      </c>
      <c r="X301" s="99">
        <v>4.5347642618803121</v>
      </c>
      <c r="Y301" s="99">
        <v>2.4999999999999858</v>
      </c>
      <c r="Z301" s="99">
        <v>2.3772167546241008E-3</v>
      </c>
      <c r="AA301" s="99">
        <v>3.4468823543394933</v>
      </c>
      <c r="AB301" s="99">
        <v>1.96704736080153</v>
      </c>
      <c r="AC301" s="128">
        <v>1.8239319706428114</v>
      </c>
      <c r="AD301" s="99">
        <v>1.8510184659195739</v>
      </c>
      <c r="AE301" s="99">
        <v>3.9809932201425591</v>
      </c>
      <c r="AF301" s="128">
        <v>3.9581475702184621</v>
      </c>
      <c r="AG301" s="164">
        <v>4.9901496977900583</v>
      </c>
      <c r="AH301" s="128">
        <v>4.9897562563425035</v>
      </c>
      <c r="AI301" s="128">
        <v>3.9902978133605771</v>
      </c>
      <c r="AJ301" s="128">
        <v>2.749864085161605</v>
      </c>
    </row>
    <row r="302" spans="1:36" x14ac:dyDescent="0.2">
      <c r="A302" s="38" t="s">
        <v>886</v>
      </c>
      <c r="B302" s="16" t="s">
        <v>1027</v>
      </c>
      <c r="C302" s="16"/>
      <c r="D302" s="17" t="s">
        <v>993</v>
      </c>
      <c r="E302" s="38" t="s">
        <v>1089</v>
      </c>
      <c r="F302" s="3" t="s">
        <v>1076</v>
      </c>
      <c r="G302" s="3"/>
      <c r="H302" s="99" t="s">
        <v>886</v>
      </c>
      <c r="I302" s="99">
        <v>-3.0303030303030312</v>
      </c>
      <c r="J302" s="99">
        <v>-3.125</v>
      </c>
      <c r="K302" s="99">
        <v>4.6594982078853207</v>
      </c>
      <c r="L302" s="99" t="s">
        <v>886</v>
      </c>
      <c r="M302" s="99" t="s">
        <v>886</v>
      </c>
      <c r="N302" s="99" t="s">
        <v>886</v>
      </c>
      <c r="O302" s="99" t="s">
        <v>886</v>
      </c>
      <c r="P302" s="99" t="s">
        <v>886</v>
      </c>
      <c r="Q302" s="99" t="s">
        <v>886</v>
      </c>
      <c r="R302" s="99" t="s">
        <v>886</v>
      </c>
      <c r="S302" s="99" t="s">
        <v>886</v>
      </c>
      <c r="T302" s="99" t="s">
        <v>886</v>
      </c>
      <c r="U302" s="99" t="s">
        <v>886</v>
      </c>
      <c r="V302" s="99" t="s">
        <v>886</v>
      </c>
      <c r="W302" s="99" t="s">
        <v>886</v>
      </c>
      <c r="X302" s="99" t="s">
        <v>886</v>
      </c>
      <c r="Y302" s="99" t="s">
        <v>886</v>
      </c>
      <c r="Z302" s="99" t="s">
        <v>886</v>
      </c>
      <c r="AA302" s="99" t="s">
        <v>886</v>
      </c>
      <c r="AB302" s="99" t="s">
        <v>886</v>
      </c>
      <c r="AC302" s="128" t="s">
        <v>886</v>
      </c>
      <c r="AD302" s="99" t="s">
        <v>886</v>
      </c>
      <c r="AE302" s="99" t="s">
        <v>886</v>
      </c>
      <c r="AF302" s="128" t="s">
        <v>886</v>
      </c>
      <c r="AG302" s="164" t="s">
        <v>886</v>
      </c>
      <c r="AH302" s="128" t="s">
        <v>886</v>
      </c>
      <c r="AI302" s="128" t="s">
        <v>886</v>
      </c>
      <c r="AJ302" s="128" t="s">
        <v>886</v>
      </c>
    </row>
    <row r="303" spans="1:36" x14ac:dyDescent="0.2">
      <c r="A303" s="38" t="s">
        <v>1485</v>
      </c>
      <c r="B303" s="11" t="s">
        <v>449</v>
      </c>
      <c r="C303" s="11"/>
      <c r="D303" s="3" t="s">
        <v>450</v>
      </c>
      <c r="E303" s="38" t="s">
        <v>1088</v>
      </c>
      <c r="F303" s="3" t="s">
        <v>1082</v>
      </c>
      <c r="G303" s="3"/>
      <c r="H303" s="99" t="s">
        <v>886</v>
      </c>
      <c r="I303" s="99" t="s">
        <v>886</v>
      </c>
      <c r="J303" s="99" t="s">
        <v>886</v>
      </c>
      <c r="K303" s="99" t="s">
        <v>886</v>
      </c>
      <c r="L303" s="99" t="s">
        <v>886</v>
      </c>
      <c r="M303" s="99">
        <v>7.0366034227471488</v>
      </c>
      <c r="N303" s="99">
        <v>10.627483150766452</v>
      </c>
      <c r="O303" s="99">
        <v>5.5426311504013057</v>
      </c>
      <c r="P303" s="99">
        <v>8.691519259381721</v>
      </c>
      <c r="Q303" s="99">
        <v>7.5110587221313807</v>
      </c>
      <c r="R303" s="99">
        <v>8.0567770533935317</v>
      </c>
      <c r="S303" s="99">
        <v>1.6376272406908328</v>
      </c>
      <c r="T303" s="99">
        <v>5.2319714892977487</v>
      </c>
      <c r="U303" s="99">
        <v>5.0371307328219217</v>
      </c>
      <c r="V303" s="99">
        <v>3.8632611440225304</v>
      </c>
      <c r="W303" s="99">
        <v>3.9860492949844684</v>
      </c>
      <c r="X303" s="99">
        <v>3.4789724038089958</v>
      </c>
      <c r="Y303" s="99">
        <v>2.154153632255813</v>
      </c>
      <c r="Z303" s="99">
        <v>8.3362396753969392E-2</v>
      </c>
      <c r="AA303" s="99">
        <v>0.16233628258413546</v>
      </c>
      <c r="AB303" s="99">
        <v>1.9083904690788245</v>
      </c>
      <c r="AC303" s="128">
        <v>0.3139129203893587</v>
      </c>
      <c r="AD303" s="99">
        <v>1.9863206999020555</v>
      </c>
      <c r="AE303" s="99">
        <v>4.0499076236906628</v>
      </c>
      <c r="AF303" s="128">
        <v>5.447306461832091</v>
      </c>
      <c r="AG303" s="164">
        <v>5.9077050894983385</v>
      </c>
      <c r="AH303" s="128">
        <v>3.3669302589461436</v>
      </c>
      <c r="AI303" s="128">
        <v>3.533046931114403</v>
      </c>
      <c r="AJ303" s="128">
        <v>2.8025027488350132</v>
      </c>
    </row>
    <row r="304" spans="1:36" x14ac:dyDescent="0.2">
      <c r="A304" s="38" t="s">
        <v>1486</v>
      </c>
      <c r="B304" s="11" t="s">
        <v>451</v>
      </c>
      <c r="C304" s="11"/>
      <c r="D304" s="3" t="s">
        <v>452</v>
      </c>
      <c r="E304" s="38" t="s">
        <v>1088</v>
      </c>
      <c r="F304" s="3" t="s">
        <v>1076</v>
      </c>
      <c r="G304" s="3"/>
      <c r="H304" s="99" t="s">
        <v>886</v>
      </c>
      <c r="I304" s="99">
        <v>-19.408331122313598</v>
      </c>
      <c r="J304" s="99">
        <v>3.7037037037036953</v>
      </c>
      <c r="K304" s="99">
        <v>4.2539682539682673</v>
      </c>
      <c r="L304" s="99">
        <v>3.4713763702801259</v>
      </c>
      <c r="M304" s="99">
        <v>17.171865803413766</v>
      </c>
      <c r="N304" s="99">
        <v>5.8018334798442908</v>
      </c>
      <c r="O304" s="99">
        <v>6.8011869436201806</v>
      </c>
      <c r="P304" s="99">
        <v>8.8019559902200513</v>
      </c>
      <c r="Q304" s="99">
        <v>8.743615934627158</v>
      </c>
      <c r="R304" s="99">
        <v>14.634604546308495</v>
      </c>
      <c r="S304" s="99">
        <v>5.0803015404785441</v>
      </c>
      <c r="T304" s="99">
        <v>3.2439176543980039</v>
      </c>
      <c r="U304" s="99">
        <v>4.4864048338368718</v>
      </c>
      <c r="V304" s="99">
        <v>3.8455978025155417</v>
      </c>
      <c r="W304" s="99">
        <v>2.895726019768901</v>
      </c>
      <c r="X304" s="99">
        <v>4.8707887971857815</v>
      </c>
      <c r="Y304" s="99">
        <v>0.15481873306669058</v>
      </c>
      <c r="Z304" s="99">
        <v>0.14813860620894559</v>
      </c>
      <c r="AA304" s="99">
        <v>0.16721332561580482</v>
      </c>
      <c r="AB304" s="99">
        <v>1.9903691813804301</v>
      </c>
      <c r="AC304" s="128">
        <v>1.9263456090651498</v>
      </c>
      <c r="AD304" s="99">
        <v>1.9517015625964973</v>
      </c>
      <c r="AE304" s="99">
        <v>2.5262010056339879</v>
      </c>
      <c r="AF304" s="128">
        <v>3.9293311273930431</v>
      </c>
      <c r="AG304" s="164">
        <v>3.1894934333958735</v>
      </c>
      <c r="AH304" s="128">
        <v>2.7823691460055144</v>
      </c>
      <c r="AI304" s="128">
        <v>2.7445725006700394</v>
      </c>
      <c r="AJ304" s="128">
        <v>2.7651693014034602</v>
      </c>
    </row>
    <row r="305" spans="1:36" x14ac:dyDescent="0.2">
      <c r="A305" s="38" t="s">
        <v>1487</v>
      </c>
      <c r="B305" s="11" t="s">
        <v>453</v>
      </c>
      <c r="C305" s="11"/>
      <c r="D305" s="3" t="s">
        <v>454</v>
      </c>
      <c r="E305" s="38" t="s">
        <v>1088</v>
      </c>
      <c r="F305" s="3" t="s">
        <v>1076</v>
      </c>
      <c r="G305" s="3"/>
      <c r="H305" s="99" t="s">
        <v>886</v>
      </c>
      <c r="I305" s="99">
        <v>0</v>
      </c>
      <c r="J305" s="99">
        <v>2.3528181532991681</v>
      </c>
      <c r="K305" s="99">
        <v>10.706988148753567</v>
      </c>
      <c r="L305" s="99">
        <v>12.273901808785538</v>
      </c>
      <c r="M305" s="99">
        <v>10.455367417392722</v>
      </c>
      <c r="N305" s="99">
        <v>0.9674058639678691</v>
      </c>
      <c r="O305" s="99">
        <v>2.1594929245283083</v>
      </c>
      <c r="P305" s="99">
        <v>7.6184979438712901</v>
      </c>
      <c r="Q305" s="99">
        <v>8.4266273379365941</v>
      </c>
      <c r="R305" s="99">
        <v>4.8534685297390894</v>
      </c>
      <c r="S305" s="99">
        <v>5.9319535349961541</v>
      </c>
      <c r="T305" s="99">
        <v>4.7258558307820664</v>
      </c>
      <c r="U305" s="99">
        <v>3.8800892952057069</v>
      </c>
      <c r="V305" s="99">
        <v>2.6350798198935763</v>
      </c>
      <c r="W305" s="99">
        <v>4.2075876165312422</v>
      </c>
      <c r="X305" s="99">
        <v>3.3488016074247611</v>
      </c>
      <c r="Y305" s="99">
        <v>1.8932555663565296</v>
      </c>
      <c r="Z305" s="99">
        <v>3.6343812465915448E-2</v>
      </c>
      <c r="AA305" s="99">
        <v>0.3360581289736615</v>
      </c>
      <c r="AB305" s="99">
        <v>0.13578347062551188</v>
      </c>
      <c r="AC305" s="128">
        <v>1.3650334478394477</v>
      </c>
      <c r="AD305" s="99">
        <v>0.65103005440114714</v>
      </c>
      <c r="AE305" s="99">
        <v>2.8265107212475549</v>
      </c>
      <c r="AF305" s="128">
        <v>3.9724256785868217</v>
      </c>
      <c r="AG305" s="164">
        <v>3.4394165423504042</v>
      </c>
      <c r="AH305" s="128">
        <v>3.8698822209758621</v>
      </c>
      <c r="AI305" s="128">
        <v>3.9609688367787887</v>
      </c>
      <c r="AJ305" s="128">
        <v>2.6006306807642332</v>
      </c>
    </row>
    <row r="306" spans="1:36" x14ac:dyDescent="0.2">
      <c r="A306" s="38" t="s">
        <v>1488</v>
      </c>
      <c r="B306" s="11" t="s">
        <v>455</v>
      </c>
      <c r="C306" s="11"/>
      <c r="D306" s="3" t="s">
        <v>456</v>
      </c>
      <c r="E306" s="38" t="s">
        <v>1088</v>
      </c>
      <c r="F306" s="3" t="s">
        <v>1076</v>
      </c>
      <c r="G306" s="3"/>
      <c r="H306" s="99" t="s">
        <v>886</v>
      </c>
      <c r="I306" s="99">
        <v>4.9458769691102589</v>
      </c>
      <c r="J306" s="99">
        <v>5.6603773584905639</v>
      </c>
      <c r="K306" s="99">
        <v>12.103174603174608</v>
      </c>
      <c r="L306" s="99">
        <v>6.9168141592920449</v>
      </c>
      <c r="M306" s="99">
        <v>6.1051516355449706</v>
      </c>
      <c r="N306" s="99">
        <v>-0.21842236645034063</v>
      </c>
      <c r="O306" s="99">
        <v>4.3092125836512736</v>
      </c>
      <c r="P306" s="99">
        <v>2.5302794100011852</v>
      </c>
      <c r="Q306" s="99">
        <v>7.4210526315789451</v>
      </c>
      <c r="R306" s="99">
        <v>3.7127769611845878</v>
      </c>
      <c r="S306" s="99">
        <v>2.7242664427064227</v>
      </c>
      <c r="T306" s="99">
        <v>2.5651507409299938</v>
      </c>
      <c r="U306" s="99">
        <v>4.1450777202072402</v>
      </c>
      <c r="V306" s="99">
        <v>1.9996172981247611</v>
      </c>
      <c r="W306" s="99">
        <v>4.2678923177938373</v>
      </c>
      <c r="X306" s="99">
        <v>0.7556675062972289</v>
      </c>
      <c r="Y306" s="99">
        <v>1.6517857142857082</v>
      </c>
      <c r="Z306" s="99">
        <v>-1.9938515590689434</v>
      </c>
      <c r="AA306" s="99">
        <v>0.49740096791539656</v>
      </c>
      <c r="AB306" s="99">
        <v>0.26753466803405956</v>
      </c>
      <c r="AC306" s="128">
        <v>0.99168408413750075</v>
      </c>
      <c r="AD306" s="99">
        <v>0.56362835755174867</v>
      </c>
      <c r="AE306" s="99">
        <v>1.9353708731062236</v>
      </c>
      <c r="AF306" s="128">
        <v>2.5171821305841835</v>
      </c>
      <c r="AG306" s="164">
        <v>2.0740802815721215</v>
      </c>
      <c r="AH306" s="128">
        <v>2.216657772669417</v>
      </c>
      <c r="AI306" s="128">
        <v>3.4777719770290538</v>
      </c>
      <c r="AJ306" s="128">
        <v>2.0530135444560731</v>
      </c>
    </row>
    <row r="307" spans="1:36" x14ac:dyDescent="0.2">
      <c r="A307" s="38" t="s">
        <v>886</v>
      </c>
      <c r="B307" s="5" t="s">
        <v>931</v>
      </c>
      <c r="C307" s="5"/>
      <c r="D307" s="3" t="s">
        <v>875</v>
      </c>
      <c r="E307" s="38" t="s">
        <v>1089</v>
      </c>
      <c r="F307" s="3" t="s">
        <v>1076</v>
      </c>
      <c r="G307" s="3"/>
      <c r="H307" s="99" t="s">
        <v>886</v>
      </c>
      <c r="I307" s="99">
        <v>5.6334501752628938</v>
      </c>
      <c r="J307" s="99">
        <v>3.9938374022280243</v>
      </c>
      <c r="K307" s="99">
        <v>7.1225071225071304</v>
      </c>
      <c r="L307" s="99">
        <v>7.4468085106383057</v>
      </c>
      <c r="M307" s="99" t="s">
        <v>886</v>
      </c>
      <c r="N307" s="99" t="s">
        <v>886</v>
      </c>
      <c r="O307" s="99" t="s">
        <v>886</v>
      </c>
      <c r="P307" s="99" t="s">
        <v>886</v>
      </c>
      <c r="Q307" s="99" t="s">
        <v>886</v>
      </c>
      <c r="R307" s="99" t="s">
        <v>886</v>
      </c>
      <c r="S307" s="99" t="s">
        <v>886</v>
      </c>
      <c r="T307" s="99" t="s">
        <v>886</v>
      </c>
      <c r="U307" s="99" t="s">
        <v>886</v>
      </c>
      <c r="V307" s="99" t="s">
        <v>886</v>
      </c>
      <c r="W307" s="99" t="s">
        <v>886</v>
      </c>
      <c r="X307" s="99" t="s">
        <v>886</v>
      </c>
      <c r="Y307" s="99" t="s">
        <v>886</v>
      </c>
      <c r="Z307" s="99" t="s">
        <v>886</v>
      </c>
      <c r="AA307" s="99" t="s">
        <v>886</v>
      </c>
      <c r="AB307" s="99" t="s">
        <v>886</v>
      </c>
      <c r="AC307" s="128" t="s">
        <v>886</v>
      </c>
      <c r="AD307" s="99" t="s">
        <v>886</v>
      </c>
      <c r="AE307" s="99" t="s">
        <v>886</v>
      </c>
      <c r="AF307" s="128" t="s">
        <v>886</v>
      </c>
      <c r="AG307" s="164" t="s">
        <v>886</v>
      </c>
      <c r="AH307" s="128" t="s">
        <v>886</v>
      </c>
      <c r="AI307" s="128" t="s">
        <v>886</v>
      </c>
      <c r="AJ307" s="128" t="s">
        <v>886</v>
      </c>
    </row>
    <row r="308" spans="1:36" x14ac:dyDescent="0.2">
      <c r="A308" s="38" t="s">
        <v>1489</v>
      </c>
      <c r="B308" s="11" t="s">
        <v>457</v>
      </c>
      <c r="C308" s="11"/>
      <c r="D308" s="3" t="s">
        <v>458</v>
      </c>
      <c r="E308" s="38" t="s">
        <v>1088</v>
      </c>
      <c r="F308" s="3" t="s">
        <v>1081</v>
      </c>
      <c r="G308" s="3"/>
      <c r="H308" s="99" t="s">
        <v>886</v>
      </c>
      <c r="I308" s="99">
        <v>-3.0674846625766889</v>
      </c>
      <c r="J308" s="99">
        <v>-6.0126582278481067</v>
      </c>
      <c r="K308" s="99">
        <v>5.1941638608305425</v>
      </c>
      <c r="L308" s="99">
        <v>7.0060885398884665</v>
      </c>
      <c r="M308" s="99">
        <v>10.261762007949898</v>
      </c>
      <c r="N308" s="99">
        <v>7.0858451892934653</v>
      </c>
      <c r="O308" s="99">
        <v>2.1887701678732725</v>
      </c>
      <c r="P308" s="99">
        <v>3.994006236158711</v>
      </c>
      <c r="Q308" s="99">
        <v>7.6791049520055878</v>
      </c>
      <c r="R308" s="99">
        <v>9.9887832811854196</v>
      </c>
      <c r="S308" s="99">
        <v>4.9523196106847251</v>
      </c>
      <c r="T308" s="99">
        <v>1.7081195342731945</v>
      </c>
      <c r="U308" s="99">
        <v>2.0389521143757463</v>
      </c>
      <c r="V308" s="99">
        <v>2.7858310268645567</v>
      </c>
      <c r="W308" s="99">
        <v>3.7866257560866643</v>
      </c>
      <c r="X308" s="99">
        <v>2.8647316960504838</v>
      </c>
      <c r="Y308" s="99">
        <v>1.4205417218642111</v>
      </c>
      <c r="Z308" s="99">
        <v>-1.4759167287792252E-3</v>
      </c>
      <c r="AA308" s="99">
        <v>2.435298545464093E-2</v>
      </c>
      <c r="AB308" s="99">
        <v>2.9511583296510935E-3</v>
      </c>
      <c r="AC308" s="128">
        <v>6.7874638493758965E-2</v>
      </c>
      <c r="AD308" s="99">
        <v>1.8837181869120423</v>
      </c>
      <c r="AE308" s="99">
        <v>3.9358568937195582</v>
      </c>
      <c r="AF308" s="128">
        <v>4.9537004804010465</v>
      </c>
      <c r="AG308" s="164">
        <v>4.9427841719460019</v>
      </c>
      <c r="AH308" s="128">
        <v>3.9501630888265193</v>
      </c>
      <c r="AI308" s="128">
        <v>3.9557298792909368</v>
      </c>
      <c r="AJ308" s="128">
        <v>4.9464755776542813</v>
      </c>
    </row>
    <row r="309" spans="1:36" x14ac:dyDescent="0.2">
      <c r="A309" s="38" t="s">
        <v>1490</v>
      </c>
      <c r="B309" s="11" t="s">
        <v>459</v>
      </c>
      <c r="C309" s="11"/>
      <c r="D309" s="3" t="s">
        <v>460</v>
      </c>
      <c r="E309" s="38" t="s">
        <v>1088</v>
      </c>
      <c r="F309" s="3" t="s">
        <v>1076</v>
      </c>
      <c r="G309" s="3"/>
      <c r="H309" s="99" t="s">
        <v>886</v>
      </c>
      <c r="I309" s="99">
        <v>-4.0816326530612344</v>
      </c>
      <c r="J309" s="99">
        <v>-17.021276595744681</v>
      </c>
      <c r="K309" s="99">
        <v>2.1424501424501301</v>
      </c>
      <c r="L309" s="99">
        <v>16.95860760905947</v>
      </c>
      <c r="M309" s="99">
        <v>4.3880568539540263</v>
      </c>
      <c r="N309" s="99">
        <v>4.9163849035913358</v>
      </c>
      <c r="O309" s="99">
        <v>4.4595418517550769</v>
      </c>
      <c r="P309" s="99">
        <v>5.6616359543066608</v>
      </c>
      <c r="Q309" s="99">
        <v>5.7607323232323324</v>
      </c>
      <c r="R309" s="99">
        <v>7.7451126697507817</v>
      </c>
      <c r="S309" s="99">
        <v>4.1135734072022245</v>
      </c>
      <c r="T309" s="99">
        <v>6.0462950645204074</v>
      </c>
      <c r="U309" s="99">
        <v>4.6352631248823855</v>
      </c>
      <c r="V309" s="99">
        <v>3.0032370219398246</v>
      </c>
      <c r="W309" s="99">
        <v>2.9156724669731773</v>
      </c>
      <c r="X309" s="99">
        <v>2.9122370504410782</v>
      </c>
      <c r="Y309" s="99">
        <v>2.2363866146491489</v>
      </c>
      <c r="Z309" s="99">
        <v>-0.29560356874127081</v>
      </c>
      <c r="AA309" s="99">
        <v>-5.9295994825063758E-2</v>
      </c>
      <c r="AB309" s="99">
        <v>2.6968716289090366E-2</v>
      </c>
      <c r="AC309" s="128">
        <v>-7.0099757346986369E-2</v>
      </c>
      <c r="AD309" s="99">
        <v>0.15109000647528514</v>
      </c>
      <c r="AE309" s="99">
        <v>3.130387931034484</v>
      </c>
      <c r="AF309" s="128">
        <v>2.7793741183846254</v>
      </c>
      <c r="AG309" s="164">
        <v>4.5239668581304349</v>
      </c>
      <c r="AH309" s="128">
        <v>3.068618392257938</v>
      </c>
      <c r="AI309" s="128">
        <v>2.4110597338869555</v>
      </c>
      <c r="AJ309" s="128">
        <v>2.4234047454503527</v>
      </c>
    </row>
    <row r="310" spans="1:36" x14ac:dyDescent="0.2">
      <c r="A310" s="38" t="s">
        <v>1491</v>
      </c>
      <c r="B310" s="11" t="s">
        <v>461</v>
      </c>
      <c r="C310" s="11"/>
      <c r="D310" s="3" t="s">
        <v>462</v>
      </c>
      <c r="E310" s="38" t="s">
        <v>1088</v>
      </c>
      <c r="F310" s="3" t="s">
        <v>1080</v>
      </c>
      <c r="G310" s="3"/>
      <c r="H310" s="99" t="s">
        <v>886</v>
      </c>
      <c r="I310" s="99">
        <v>-2.7306012616348312</v>
      </c>
      <c r="J310" s="99">
        <v>15.562358276643977</v>
      </c>
      <c r="K310" s="99">
        <v>2.7510154425759907</v>
      </c>
      <c r="L310" s="99">
        <v>8.1332951398835291</v>
      </c>
      <c r="M310" s="99">
        <v>2.991664311952519</v>
      </c>
      <c r="N310" s="99">
        <v>2.7847319866936431</v>
      </c>
      <c r="O310" s="99">
        <v>7.6290414066931334</v>
      </c>
      <c r="P310" s="99">
        <v>4.9027357978764599</v>
      </c>
      <c r="Q310" s="99">
        <v>5.0001477585035019</v>
      </c>
      <c r="R310" s="99">
        <v>9.7998930511384401</v>
      </c>
      <c r="S310" s="99">
        <v>4.799682157229654</v>
      </c>
      <c r="T310" s="99">
        <v>4.8403468222230259</v>
      </c>
      <c r="U310" s="99">
        <v>1.9386671954647881</v>
      </c>
      <c r="V310" s="99">
        <v>4.8002654735613532</v>
      </c>
      <c r="W310" s="99">
        <v>3.2504968008210824</v>
      </c>
      <c r="X310" s="99">
        <v>0</v>
      </c>
      <c r="Y310" s="99">
        <v>0</v>
      </c>
      <c r="Z310" s="99">
        <v>0</v>
      </c>
      <c r="AA310" s="99">
        <v>0</v>
      </c>
      <c r="AB310" s="99">
        <v>0</v>
      </c>
      <c r="AC310" s="128">
        <v>0</v>
      </c>
      <c r="AD310" s="99">
        <v>0</v>
      </c>
      <c r="AE310" s="99">
        <v>1.9997250510241926</v>
      </c>
      <c r="AF310" s="128">
        <v>0</v>
      </c>
      <c r="AG310" s="164">
        <v>0</v>
      </c>
      <c r="AH310" s="128">
        <v>4.8033259377527227</v>
      </c>
      <c r="AI310" s="128">
        <v>3.9906219395174469</v>
      </c>
      <c r="AJ310" s="128">
        <v>4.9904395886644952</v>
      </c>
    </row>
    <row r="311" spans="1:36" x14ac:dyDescent="0.2">
      <c r="A311" s="199" t="s">
        <v>1719</v>
      </c>
      <c r="B311" s="11" t="s">
        <v>463</v>
      </c>
      <c r="C311" s="11"/>
      <c r="D311" s="3" t="s">
        <v>464</v>
      </c>
      <c r="E311" s="38" t="s">
        <v>1088</v>
      </c>
      <c r="F311" s="3" t="s">
        <v>1077</v>
      </c>
      <c r="G311" s="3"/>
      <c r="H311" s="99" t="s">
        <v>886</v>
      </c>
      <c r="I311" s="99">
        <v>3.7582427374799607</v>
      </c>
      <c r="J311" s="99">
        <v>-2.1728395061728349</v>
      </c>
      <c r="K311" s="99">
        <v>2.24085332396902</v>
      </c>
      <c r="L311" s="99">
        <v>3.5162287480680021</v>
      </c>
      <c r="M311" s="99">
        <v>15.658827920865988</v>
      </c>
      <c r="N311" s="99">
        <v>9.762788446022256</v>
      </c>
      <c r="O311" s="99">
        <v>6.248162305204346</v>
      </c>
      <c r="P311" s="99">
        <v>6.2543240625432475</v>
      </c>
      <c r="Q311" s="99">
        <v>9.7538742023700991</v>
      </c>
      <c r="R311" s="99">
        <v>15.899383009017569</v>
      </c>
      <c r="S311" s="99">
        <v>5.7534807534807726</v>
      </c>
      <c r="T311" s="99">
        <v>2.9041626331074468</v>
      </c>
      <c r="U311" s="99">
        <v>4.9858889934148607</v>
      </c>
      <c r="V311" s="99">
        <v>4.74910394265234</v>
      </c>
      <c r="W311" s="99">
        <v>3.7467921300256677</v>
      </c>
      <c r="X311" s="99">
        <v>2.9518469656992181</v>
      </c>
      <c r="Y311" s="99">
        <v>1.8981259010091236</v>
      </c>
      <c r="Z311" s="99">
        <v>0</v>
      </c>
      <c r="AA311" s="99">
        <v>0</v>
      </c>
      <c r="AB311" s="99">
        <v>0</v>
      </c>
      <c r="AC311" s="128">
        <v>0</v>
      </c>
      <c r="AD311" s="99">
        <v>0</v>
      </c>
      <c r="AE311" s="99">
        <v>3.9927690010217676</v>
      </c>
      <c r="AF311" s="128">
        <v>4.7993348953216053</v>
      </c>
      <c r="AG311" s="164">
        <v>5.9930765902206806</v>
      </c>
      <c r="AH311" s="128">
        <v>2.9870041505069</v>
      </c>
      <c r="AI311" s="128">
        <v>3.9838794926004173</v>
      </c>
      <c r="AJ311" s="128">
        <v>3.9837346718343012</v>
      </c>
    </row>
    <row r="312" spans="1:36" x14ac:dyDescent="0.2">
      <c r="A312" s="38" t="s">
        <v>1492</v>
      </c>
      <c r="B312" s="11" t="s">
        <v>1195</v>
      </c>
      <c r="C312" s="11"/>
      <c r="D312" s="3" t="s">
        <v>466</v>
      </c>
      <c r="E312" s="38" t="s">
        <v>1088</v>
      </c>
      <c r="F312" s="3" t="s">
        <v>1174</v>
      </c>
      <c r="G312" s="3"/>
      <c r="H312" s="99" t="s">
        <v>886</v>
      </c>
      <c r="I312" s="99" t="s">
        <v>886</v>
      </c>
      <c r="J312" s="99" t="s">
        <v>886</v>
      </c>
      <c r="K312" s="99">
        <v>-0.40000000000000568</v>
      </c>
      <c r="L312" s="99">
        <v>12.851405622489963</v>
      </c>
      <c r="M312" s="99">
        <v>6.0498220640569542</v>
      </c>
      <c r="N312" s="99">
        <v>19.96644295302012</v>
      </c>
      <c r="O312" s="99">
        <v>12.027972027972027</v>
      </c>
      <c r="P312" s="99">
        <v>15.98002496878901</v>
      </c>
      <c r="Q312" s="99">
        <v>20.02152852529602</v>
      </c>
      <c r="R312" s="99">
        <v>21.524663677130064</v>
      </c>
      <c r="S312" s="99">
        <v>13.726937269372684</v>
      </c>
      <c r="T312" s="99">
        <v>4.9318624269954654</v>
      </c>
      <c r="U312" s="99">
        <v>5.9369202226344981</v>
      </c>
      <c r="V312" s="99">
        <v>6.9468768242848711</v>
      </c>
      <c r="W312" s="99">
        <v>8.2969432314410625</v>
      </c>
      <c r="X312" s="99">
        <v>3.9314516129032313</v>
      </c>
      <c r="Y312" s="99">
        <v>3.0067895247332501</v>
      </c>
      <c r="Z312" s="99">
        <v>0</v>
      </c>
      <c r="AA312" s="99">
        <v>3.0131826741996122</v>
      </c>
      <c r="AB312" s="99">
        <v>1.9652650822669102</v>
      </c>
      <c r="AC312" s="128">
        <v>1.9722097714029552</v>
      </c>
      <c r="AD312" s="99">
        <v>1.9780219780219932</v>
      </c>
      <c r="AE312" s="99">
        <v>1.9827586206896397</v>
      </c>
      <c r="AF312" s="128">
        <v>1.9864750633981298</v>
      </c>
      <c r="AG312" s="164">
        <v>5.5118110236220375</v>
      </c>
      <c r="AH312" s="128">
        <v>10.447761194029859</v>
      </c>
      <c r="AI312" s="128">
        <v>3.9473684210526327</v>
      </c>
      <c r="AJ312" s="128">
        <v>5.6790968183373236</v>
      </c>
    </row>
    <row r="313" spans="1:36" x14ac:dyDescent="0.2">
      <c r="A313" s="38" t="s">
        <v>886</v>
      </c>
      <c r="B313" s="11" t="s">
        <v>886</v>
      </c>
      <c r="C313" s="11"/>
      <c r="D313" s="3" t="s">
        <v>906</v>
      </c>
      <c r="E313" s="38" t="s">
        <v>1089</v>
      </c>
      <c r="F313" s="3" t="s">
        <v>1076</v>
      </c>
      <c r="G313" s="3"/>
      <c r="H313" s="99" t="s">
        <v>886</v>
      </c>
      <c r="I313" s="99" t="s">
        <v>886</v>
      </c>
      <c r="J313" s="99" t="s">
        <v>886</v>
      </c>
      <c r="K313" s="99" t="s">
        <v>886</v>
      </c>
      <c r="L313" s="99" t="s">
        <v>886</v>
      </c>
      <c r="M313" s="99" t="s">
        <v>886</v>
      </c>
      <c r="N313" s="99" t="s">
        <v>886</v>
      </c>
      <c r="O313" s="99" t="s">
        <v>886</v>
      </c>
      <c r="P313" s="99" t="s">
        <v>886</v>
      </c>
      <c r="Q313" s="99" t="s">
        <v>886</v>
      </c>
      <c r="R313" s="99" t="s">
        <v>886</v>
      </c>
      <c r="S313" s="99" t="s">
        <v>886</v>
      </c>
      <c r="T313" s="99" t="s">
        <v>886</v>
      </c>
      <c r="U313" s="99" t="s">
        <v>886</v>
      </c>
      <c r="V313" s="99" t="s">
        <v>886</v>
      </c>
      <c r="W313" s="99" t="s">
        <v>886</v>
      </c>
      <c r="X313" s="99" t="s">
        <v>886</v>
      </c>
      <c r="Y313" s="99" t="s">
        <v>886</v>
      </c>
      <c r="Z313" s="99" t="s">
        <v>886</v>
      </c>
      <c r="AA313" s="99" t="s">
        <v>886</v>
      </c>
      <c r="AB313" s="99" t="s">
        <v>886</v>
      </c>
      <c r="AC313" s="128" t="s">
        <v>886</v>
      </c>
      <c r="AD313" s="99" t="s">
        <v>886</v>
      </c>
      <c r="AE313" s="99" t="s">
        <v>886</v>
      </c>
      <c r="AF313" s="128" t="s">
        <v>886</v>
      </c>
      <c r="AG313" s="164" t="s">
        <v>886</v>
      </c>
      <c r="AH313" s="128" t="s">
        <v>886</v>
      </c>
      <c r="AI313" s="128" t="s">
        <v>886</v>
      </c>
      <c r="AJ313" s="128" t="s">
        <v>886</v>
      </c>
    </row>
    <row r="314" spans="1:36" x14ac:dyDescent="0.2">
      <c r="A314" s="38" t="s">
        <v>1680</v>
      </c>
      <c r="B314" s="11" t="s">
        <v>467</v>
      </c>
      <c r="C314" s="11"/>
      <c r="D314" s="3" t="s">
        <v>468</v>
      </c>
      <c r="E314" s="38" t="s">
        <v>1089</v>
      </c>
      <c r="F314" s="3" t="s">
        <v>1076</v>
      </c>
      <c r="G314" s="3"/>
      <c r="H314" s="99" t="s">
        <v>886</v>
      </c>
      <c r="I314" s="99">
        <v>10.006349206349199</v>
      </c>
      <c r="J314" s="99">
        <v>10.389010735311089</v>
      </c>
      <c r="K314" s="99">
        <v>10.132803513541774</v>
      </c>
      <c r="L314" s="99">
        <v>16.388150398784674</v>
      </c>
      <c r="M314" s="99">
        <v>8.5739924946973503</v>
      </c>
      <c r="N314" s="99">
        <v>5.1168382297693427</v>
      </c>
      <c r="O314" s="99">
        <v>8.9492494639027598</v>
      </c>
      <c r="P314" s="99">
        <v>2.5455976905917908</v>
      </c>
      <c r="Q314" s="99">
        <v>10.326295585412652</v>
      </c>
      <c r="R314" s="99">
        <v>5.9035026675945375</v>
      </c>
      <c r="S314" s="99">
        <v>5.7879750301171811</v>
      </c>
      <c r="T314" s="99">
        <v>4.1358248356540201</v>
      </c>
      <c r="U314" s="99">
        <v>4.2996321701958493</v>
      </c>
      <c r="V314" s="99">
        <v>4.880141066577707</v>
      </c>
      <c r="W314" s="99">
        <v>5.216522015722262</v>
      </c>
      <c r="X314" s="99" t="s">
        <v>886</v>
      </c>
      <c r="Y314" s="99" t="s">
        <v>886</v>
      </c>
      <c r="Z314" s="99" t="s">
        <v>886</v>
      </c>
      <c r="AA314" s="99" t="s">
        <v>886</v>
      </c>
      <c r="AB314" s="99" t="s">
        <v>886</v>
      </c>
      <c r="AC314" s="128" t="s">
        <v>886</v>
      </c>
      <c r="AD314" s="99" t="s">
        <v>886</v>
      </c>
      <c r="AE314" s="99" t="s">
        <v>886</v>
      </c>
      <c r="AF314" s="128" t="s">
        <v>886</v>
      </c>
      <c r="AG314" s="164" t="s">
        <v>886</v>
      </c>
      <c r="AH314" s="128" t="s">
        <v>886</v>
      </c>
      <c r="AI314" s="128" t="s">
        <v>886</v>
      </c>
      <c r="AJ314" s="128" t="s">
        <v>886</v>
      </c>
    </row>
    <row r="315" spans="1:36" x14ac:dyDescent="0.2">
      <c r="A315" s="38" t="s">
        <v>1493</v>
      </c>
      <c r="B315" s="11" t="s">
        <v>469</v>
      </c>
      <c r="C315" s="11"/>
      <c r="D315" s="3" t="s">
        <v>470</v>
      </c>
      <c r="E315" s="38" t="s">
        <v>1088</v>
      </c>
      <c r="F315" s="3" t="s">
        <v>1076</v>
      </c>
      <c r="G315" s="3"/>
      <c r="H315" s="99" t="s">
        <v>886</v>
      </c>
      <c r="I315" s="99">
        <v>6.4873600369387106</v>
      </c>
      <c r="J315" s="99">
        <v>2.4390243902439011</v>
      </c>
      <c r="K315" s="99">
        <v>-10.793650793650798</v>
      </c>
      <c r="L315" s="99">
        <v>18.398576512455534</v>
      </c>
      <c r="M315" s="99">
        <v>20.398757639515082</v>
      </c>
      <c r="N315" s="99">
        <v>0.90704834817343283</v>
      </c>
      <c r="O315" s="99">
        <v>5.6737588652482174</v>
      </c>
      <c r="P315" s="99">
        <v>3.0279381926018516</v>
      </c>
      <c r="Q315" s="99">
        <v>9.7636721708831828</v>
      </c>
      <c r="R315" s="99">
        <v>8.1705886412255921</v>
      </c>
      <c r="S315" s="99">
        <v>4.7846889952153191</v>
      </c>
      <c r="T315" s="99">
        <v>3.7077625570776291</v>
      </c>
      <c r="U315" s="99">
        <v>4.7258424327814907</v>
      </c>
      <c r="V315" s="99">
        <v>3.9632266382645014</v>
      </c>
      <c r="W315" s="99">
        <v>4.6640785074948781</v>
      </c>
      <c r="X315" s="99">
        <v>3.2404306836329795</v>
      </c>
      <c r="Y315" s="99">
        <v>3.7874251497006099</v>
      </c>
      <c r="Z315" s="99">
        <v>0.38463387662868342</v>
      </c>
      <c r="AA315" s="99">
        <v>0.40231811868385137</v>
      </c>
      <c r="AB315" s="99">
        <v>1.1353336831560341</v>
      </c>
      <c r="AC315" s="128">
        <v>9.9051931512672553E-2</v>
      </c>
      <c r="AD315" s="99">
        <v>0.54660258222598568</v>
      </c>
      <c r="AE315" s="99">
        <v>3.0883869153622623</v>
      </c>
      <c r="AF315" s="128">
        <v>3.4777469654952986</v>
      </c>
      <c r="AG315" s="164">
        <v>3.0796942272208083</v>
      </c>
      <c r="AH315" s="128">
        <v>3.972211567148265</v>
      </c>
      <c r="AI315" s="128">
        <v>5.3822504611600763</v>
      </c>
      <c r="AJ315" s="128">
        <v>2.8279134899642284</v>
      </c>
    </row>
    <row r="316" spans="1:36" x14ac:dyDescent="0.2">
      <c r="A316" s="38" t="s">
        <v>1681</v>
      </c>
      <c r="B316" s="11" t="s">
        <v>471</v>
      </c>
      <c r="C316" s="11"/>
      <c r="D316" s="3" t="s">
        <v>472</v>
      </c>
      <c r="E316" s="38" t="s">
        <v>1089</v>
      </c>
      <c r="F316" s="3" t="s">
        <v>1076</v>
      </c>
      <c r="G316" s="3"/>
      <c r="H316" s="99" t="s">
        <v>886</v>
      </c>
      <c r="I316" s="99">
        <v>13.790989886607406</v>
      </c>
      <c r="J316" s="99">
        <v>18.179369781847555</v>
      </c>
      <c r="K316" s="99">
        <v>47.037374658158598</v>
      </c>
      <c r="L316" s="99">
        <v>19.218846869187871</v>
      </c>
      <c r="M316" s="99">
        <v>0.6240249609984545</v>
      </c>
      <c r="N316" s="99">
        <v>3.1653746770025748</v>
      </c>
      <c r="O316" s="99">
        <v>3.1183469004383255</v>
      </c>
      <c r="P316" s="99">
        <v>12.424095214962321</v>
      </c>
      <c r="Q316" s="99">
        <v>9.8736091606351977</v>
      </c>
      <c r="R316" s="99">
        <v>10.510274309310802</v>
      </c>
      <c r="S316" s="99">
        <v>9.4039145907473198</v>
      </c>
      <c r="T316" s="99">
        <v>6.8959908920874966</v>
      </c>
      <c r="U316" s="99">
        <v>5.6143020159756816</v>
      </c>
      <c r="V316" s="99">
        <v>9.7097169199740705</v>
      </c>
      <c r="W316" s="99">
        <v>7.8655373908476065</v>
      </c>
      <c r="X316" s="99">
        <v>4.6442266723476706</v>
      </c>
      <c r="Y316" s="99">
        <v>2.8501628664495229</v>
      </c>
      <c r="Z316" s="99">
        <v>1.1650265807035396</v>
      </c>
      <c r="AA316" s="99">
        <v>0.15652951699462392</v>
      </c>
      <c r="AB316" s="99">
        <v>4.5936592989506551</v>
      </c>
      <c r="AC316" s="128">
        <v>5.870110464806011</v>
      </c>
      <c r="AD316" s="99">
        <v>3.0797923282423589</v>
      </c>
      <c r="AE316" s="99">
        <v>5.2176039119804285</v>
      </c>
      <c r="AF316" s="128">
        <v>5.8930148254868309</v>
      </c>
      <c r="AG316" s="164">
        <v>5.034013605442178</v>
      </c>
      <c r="AH316" s="128" t="s">
        <v>886</v>
      </c>
      <c r="AI316" s="128" t="s">
        <v>886</v>
      </c>
      <c r="AJ316" s="128" t="s">
        <v>886</v>
      </c>
    </row>
    <row r="317" spans="1:36" x14ac:dyDescent="0.2">
      <c r="A317" s="38" t="s">
        <v>1494</v>
      </c>
      <c r="B317" s="11" t="s">
        <v>473</v>
      </c>
      <c r="C317" s="11"/>
      <c r="D317" s="3" t="s">
        <v>474</v>
      </c>
      <c r="E317" s="38" t="s">
        <v>1088</v>
      </c>
      <c r="F317" s="3" t="s">
        <v>1076</v>
      </c>
      <c r="G317" s="3"/>
      <c r="H317" s="99" t="s">
        <v>886</v>
      </c>
      <c r="I317" s="99">
        <v>-1.0370370370370381</v>
      </c>
      <c r="J317" s="99">
        <v>3.1530688622754468</v>
      </c>
      <c r="K317" s="99">
        <v>11.356009070294775</v>
      </c>
      <c r="L317" s="99">
        <v>6.3777795878472006</v>
      </c>
      <c r="M317" s="99">
        <v>10.329249617151632</v>
      </c>
      <c r="N317" s="99">
        <v>4.6359913942674638</v>
      </c>
      <c r="O317" s="99">
        <v>8.5229156994096797</v>
      </c>
      <c r="P317" s="99">
        <v>4.4432220999877785</v>
      </c>
      <c r="Q317" s="99">
        <v>8.8185382409737372</v>
      </c>
      <c r="R317" s="99">
        <v>3.5061303506130201</v>
      </c>
      <c r="S317" s="99">
        <v>4.1562759767248565</v>
      </c>
      <c r="T317" s="99">
        <v>5.4469273743016799</v>
      </c>
      <c r="U317" s="99">
        <v>4.2289498580889244</v>
      </c>
      <c r="V317" s="99">
        <v>3.0861396024326098</v>
      </c>
      <c r="W317" s="99">
        <v>5.7057321475741958</v>
      </c>
      <c r="X317" s="99">
        <v>3.6276551436901201</v>
      </c>
      <c r="Y317" s="99">
        <v>3.3921466179012185</v>
      </c>
      <c r="Z317" s="99">
        <v>0.22934888241010754</v>
      </c>
      <c r="AA317" s="99">
        <v>1.9508222153273351</v>
      </c>
      <c r="AB317" s="99">
        <v>1.8145851561608453</v>
      </c>
      <c r="AC317" s="128">
        <v>0.94529965625467227</v>
      </c>
      <c r="AD317" s="99">
        <v>0.20357552652034983</v>
      </c>
      <c r="AE317" s="99">
        <v>1.4147458628841481</v>
      </c>
      <c r="AF317" s="128">
        <v>2.3529411764705799</v>
      </c>
      <c r="AG317" s="164">
        <v>1.7650617415750469</v>
      </c>
      <c r="AH317" s="128">
        <v>1.7834038535510688</v>
      </c>
      <c r="AI317" s="128">
        <v>1.3673686742020852</v>
      </c>
      <c r="AJ317" s="128">
        <v>1.7895271987798584</v>
      </c>
    </row>
    <row r="318" spans="1:36" x14ac:dyDescent="0.2">
      <c r="A318" s="38" t="s">
        <v>1495</v>
      </c>
      <c r="B318" s="11" t="s">
        <v>475</v>
      </c>
      <c r="C318" s="11"/>
      <c r="D318" s="3" t="s">
        <v>476</v>
      </c>
      <c r="E318" s="38" t="s">
        <v>1088</v>
      </c>
      <c r="F318" s="3" t="s">
        <v>1082</v>
      </c>
      <c r="G318" s="3"/>
      <c r="H318" s="99" t="s">
        <v>886</v>
      </c>
      <c r="I318" s="99" t="s">
        <v>886</v>
      </c>
      <c r="J318" s="99" t="s">
        <v>886</v>
      </c>
      <c r="K318" s="99" t="s">
        <v>886</v>
      </c>
      <c r="L318" s="99">
        <v>6.6820343307817183</v>
      </c>
      <c r="M318" s="99">
        <v>5.4562750560576205</v>
      </c>
      <c r="N318" s="99">
        <v>4.3762886597938291</v>
      </c>
      <c r="O318" s="99">
        <v>5.8027556916390779</v>
      </c>
      <c r="P318" s="99">
        <v>4.8532020164301599</v>
      </c>
      <c r="Q318" s="99">
        <v>8.4591842412776117</v>
      </c>
      <c r="R318" s="99">
        <v>8.8942702347726339</v>
      </c>
      <c r="S318" s="99">
        <v>1.1458294071086783</v>
      </c>
      <c r="T318" s="99">
        <v>4.8313769331097376</v>
      </c>
      <c r="U318" s="99">
        <v>2.6082860849936793</v>
      </c>
      <c r="V318" s="99">
        <v>2.8225981067200365</v>
      </c>
      <c r="W318" s="99">
        <v>2.7105795148248006</v>
      </c>
      <c r="X318" s="99">
        <v>3.2606734570027385</v>
      </c>
      <c r="Y318" s="99">
        <v>-4.3680607398712823E-2</v>
      </c>
      <c r="Z318" s="99">
        <v>1.5096258511505312E-2</v>
      </c>
      <c r="AA318" s="99">
        <v>1.1121879915478416E-2</v>
      </c>
      <c r="AB318" s="99">
        <v>7.7050169986975448E-2</v>
      </c>
      <c r="AC318" s="128">
        <v>2.0477978236195238</v>
      </c>
      <c r="AD318" s="99">
        <v>1.9740372873709777</v>
      </c>
      <c r="AE318" s="99">
        <v>3.9959727550779256</v>
      </c>
      <c r="AF318" s="128">
        <v>4.9455062854795839</v>
      </c>
      <c r="AG318" s="164">
        <v>4.933293265030847</v>
      </c>
      <c r="AH318" s="128">
        <v>2.9897168127447582</v>
      </c>
      <c r="AI318" s="128">
        <v>3.966709131708468</v>
      </c>
      <c r="AJ318" s="128">
        <v>4.9561177077955643</v>
      </c>
    </row>
    <row r="319" spans="1:36" x14ac:dyDescent="0.2">
      <c r="A319" s="38" t="s">
        <v>1496</v>
      </c>
      <c r="B319" s="11" t="s">
        <v>477</v>
      </c>
      <c r="C319" s="11"/>
      <c r="D319" s="3" t="s">
        <v>478</v>
      </c>
      <c r="E319" s="38" t="s">
        <v>1088</v>
      </c>
      <c r="F319" s="3" t="s">
        <v>1076</v>
      </c>
      <c r="G319" s="3"/>
      <c r="H319" s="99" t="s">
        <v>886</v>
      </c>
      <c r="I319" s="99">
        <v>-13.22875816993465</v>
      </c>
      <c r="J319" s="99">
        <v>5.0768303705935693</v>
      </c>
      <c r="K319" s="99">
        <v>27.068100358422925</v>
      </c>
      <c r="L319" s="99">
        <v>15.254428523073457</v>
      </c>
      <c r="M319" s="99">
        <v>12.266275085658336</v>
      </c>
      <c r="N319" s="99">
        <v>4.7959539588420057</v>
      </c>
      <c r="O319" s="99">
        <v>1.4977533699450873</v>
      </c>
      <c r="P319" s="99">
        <v>7.5176258403016902</v>
      </c>
      <c r="Q319" s="99">
        <v>9.5768204346168488</v>
      </c>
      <c r="R319" s="99">
        <v>13.19323637881844</v>
      </c>
      <c r="S319" s="99">
        <v>3.0429704309338064</v>
      </c>
      <c r="T319" s="99">
        <v>6.8965517241379217</v>
      </c>
      <c r="U319" s="99">
        <v>4.4871079361535919</v>
      </c>
      <c r="V319" s="99">
        <v>5.3252857600683683</v>
      </c>
      <c r="W319" s="99">
        <v>8.7529793600081121</v>
      </c>
      <c r="X319" s="99">
        <v>2.8724644439263329</v>
      </c>
      <c r="Y319" s="99">
        <v>-3.1050269706722418</v>
      </c>
      <c r="Z319" s="99">
        <v>0.30875748502994327</v>
      </c>
      <c r="AA319" s="99">
        <v>0.22852345863259416</v>
      </c>
      <c r="AB319" s="99">
        <v>1.8938160160066957</v>
      </c>
      <c r="AC319" s="128">
        <v>2.1645812402959264</v>
      </c>
      <c r="AD319" s="99">
        <v>2.0919005900232435</v>
      </c>
      <c r="AE319" s="99">
        <v>1.9746059544658356</v>
      </c>
      <c r="AF319" s="128">
        <v>2.5761023571336583</v>
      </c>
      <c r="AG319" s="164">
        <v>2.8630028044033251</v>
      </c>
      <c r="AH319" s="128">
        <v>3.1820956256358057</v>
      </c>
      <c r="AI319" s="128">
        <v>2.2005757778917001</v>
      </c>
      <c r="AJ319" s="128">
        <v>2.27667374107661</v>
      </c>
    </row>
    <row r="320" spans="1:36" x14ac:dyDescent="0.2">
      <c r="A320" s="38" t="s">
        <v>1497</v>
      </c>
      <c r="B320" s="11" t="s">
        <v>479</v>
      </c>
      <c r="C320" s="11"/>
      <c r="D320" s="3" t="s">
        <v>480</v>
      </c>
      <c r="E320" s="38" t="s">
        <v>1088</v>
      </c>
      <c r="F320" s="3" t="s">
        <v>1076</v>
      </c>
      <c r="G320" s="3"/>
      <c r="H320" s="99" t="s">
        <v>886</v>
      </c>
      <c r="I320" s="99">
        <v>11.674074074074056</v>
      </c>
      <c r="J320" s="99">
        <v>2.9848766250995027</v>
      </c>
      <c r="K320" s="99">
        <v>23.096740950663403</v>
      </c>
      <c r="L320" s="99">
        <v>7.4926747593135161</v>
      </c>
      <c r="M320" s="99">
        <v>7.5545171339563808</v>
      </c>
      <c r="N320" s="99">
        <v>4.4713975380159354</v>
      </c>
      <c r="O320" s="99">
        <v>6.1947669381389687</v>
      </c>
      <c r="P320" s="99">
        <v>6.5513584074406594</v>
      </c>
      <c r="Q320" s="99">
        <v>9.1883614088820877</v>
      </c>
      <c r="R320" s="99">
        <v>4.6493688639551038</v>
      </c>
      <c r="S320" s="99">
        <v>5.8098237619781656</v>
      </c>
      <c r="T320" s="99">
        <v>4.1291956934768734</v>
      </c>
      <c r="U320" s="99">
        <v>4.6527186473664983</v>
      </c>
      <c r="V320" s="99">
        <v>3.2951705701168095</v>
      </c>
      <c r="W320" s="99">
        <v>4.3321705862495747</v>
      </c>
      <c r="X320" s="99">
        <v>3.6399913718722985</v>
      </c>
      <c r="Y320" s="99">
        <v>3.6370258598262097</v>
      </c>
      <c r="Z320" s="99">
        <v>0.1154734411085343</v>
      </c>
      <c r="AA320" s="99">
        <v>0.97286996640089285</v>
      </c>
      <c r="AB320" s="99">
        <v>3.1239135833126284</v>
      </c>
      <c r="AC320" s="128">
        <v>2.648815257175885</v>
      </c>
      <c r="AD320" s="99">
        <v>2.4209439804823152</v>
      </c>
      <c r="AE320" s="99">
        <v>3.8937242327072852</v>
      </c>
      <c r="AF320" s="128">
        <v>4.3606701940035242</v>
      </c>
      <c r="AG320" s="164">
        <v>3.5785204275634808</v>
      </c>
      <c r="AH320" s="128">
        <v>3.8423886441507626</v>
      </c>
      <c r="AI320" s="128">
        <v>3.8455495325634415</v>
      </c>
      <c r="AJ320" s="128">
        <v>3.2454514506184453</v>
      </c>
    </row>
    <row r="321" spans="1:36" x14ac:dyDescent="0.2">
      <c r="A321" s="38" t="s">
        <v>1498</v>
      </c>
      <c r="B321" s="11" t="s">
        <v>481</v>
      </c>
      <c r="C321" s="11"/>
      <c r="D321" s="3" t="s">
        <v>482</v>
      </c>
      <c r="E321" s="38" t="s">
        <v>1088</v>
      </c>
      <c r="F321" s="3" t="s">
        <v>1082</v>
      </c>
      <c r="G321" s="3"/>
      <c r="H321" s="99" t="s">
        <v>886</v>
      </c>
      <c r="I321" s="99" t="s">
        <v>886</v>
      </c>
      <c r="J321" s="99" t="s">
        <v>886</v>
      </c>
      <c r="K321" s="99" t="s">
        <v>886</v>
      </c>
      <c r="L321" s="99">
        <v>4.5797170372131575</v>
      </c>
      <c r="M321" s="99">
        <v>4.763420567972517</v>
      </c>
      <c r="N321" s="99">
        <v>2.284269467835756</v>
      </c>
      <c r="O321" s="99">
        <v>2.5324379091208158</v>
      </c>
      <c r="P321" s="99">
        <v>1.8614709656057187</v>
      </c>
      <c r="Q321" s="99">
        <v>3.9941895309976445</v>
      </c>
      <c r="R321" s="99">
        <v>1.978021978021971</v>
      </c>
      <c r="S321" s="99">
        <v>0.19731800766282959</v>
      </c>
      <c r="T321" s="99">
        <v>4.6393132325105739</v>
      </c>
      <c r="U321" s="99">
        <v>4.7323655432628016</v>
      </c>
      <c r="V321" s="99">
        <v>2.9483858023883585</v>
      </c>
      <c r="W321" s="99">
        <v>3.9180132012642161</v>
      </c>
      <c r="X321" s="99">
        <v>3.7906770056179226</v>
      </c>
      <c r="Y321" s="99">
        <v>2.9774062784778295</v>
      </c>
      <c r="Z321" s="99">
        <v>1.3731862498289615E-2</v>
      </c>
      <c r="AA321" s="99">
        <v>1.4492753623201793E-2</v>
      </c>
      <c r="AB321" s="99">
        <v>-9.9146576773847528E-3</v>
      </c>
      <c r="AC321" s="128">
        <v>6.1019327872102735E-2</v>
      </c>
      <c r="AD321" s="99">
        <v>8.0039028554890201E-2</v>
      </c>
      <c r="AE321" s="99">
        <v>1.9590070911182034</v>
      </c>
      <c r="AF321" s="128">
        <v>3.9211731397025051</v>
      </c>
      <c r="AG321" s="164">
        <v>4.9665018114900317</v>
      </c>
      <c r="AH321" s="128">
        <v>2.8790379465967186</v>
      </c>
      <c r="AI321" s="128">
        <v>3.8795140622399638</v>
      </c>
      <c r="AJ321" s="128">
        <v>3.4975296854273821</v>
      </c>
    </row>
    <row r="322" spans="1:36" x14ac:dyDescent="0.2">
      <c r="A322" s="38" t="s">
        <v>1499</v>
      </c>
      <c r="B322" s="11" t="s">
        <v>483</v>
      </c>
      <c r="C322" s="11"/>
      <c r="D322" s="3" t="s">
        <v>484</v>
      </c>
      <c r="E322" s="38" t="s">
        <v>1088</v>
      </c>
      <c r="F322" s="3" t="s">
        <v>1076</v>
      </c>
      <c r="G322" s="3"/>
      <c r="H322" s="99" t="s">
        <v>886</v>
      </c>
      <c r="I322" s="99">
        <v>2.427921092564489</v>
      </c>
      <c r="J322" s="99">
        <v>9.5238095238095326</v>
      </c>
      <c r="K322" s="99">
        <v>49.700483091787419</v>
      </c>
      <c r="L322" s="99">
        <v>14.16032012391895</v>
      </c>
      <c r="M322" s="99">
        <v>10.979194934418828</v>
      </c>
      <c r="N322" s="99">
        <v>4.4421803362200762</v>
      </c>
      <c r="O322" s="99">
        <v>4.5263876694956622</v>
      </c>
      <c r="P322" s="99">
        <v>4.5170321978534673</v>
      </c>
      <c r="Q322" s="99">
        <v>8.8132869006161343</v>
      </c>
      <c r="R322" s="99">
        <v>6.507467585754128</v>
      </c>
      <c r="S322" s="99">
        <v>6.3718314199861368</v>
      </c>
      <c r="T322" s="99">
        <v>3.4695060118788916</v>
      </c>
      <c r="U322" s="99">
        <v>4.1582079103955181</v>
      </c>
      <c r="V322" s="99">
        <v>3.2461858995900315</v>
      </c>
      <c r="W322" s="99">
        <v>4.6283036063012446</v>
      </c>
      <c r="X322" s="99">
        <v>4.0689354818640027</v>
      </c>
      <c r="Y322" s="99">
        <v>3.7484306809350016</v>
      </c>
      <c r="Z322" s="99">
        <v>0.29388037340095252</v>
      </c>
      <c r="AA322" s="99">
        <v>1.1605860384946709</v>
      </c>
      <c r="AB322" s="99">
        <v>1.60163571306866</v>
      </c>
      <c r="AC322" s="128">
        <v>2.4987422438370155</v>
      </c>
      <c r="AD322" s="99">
        <v>1.4943280977312234</v>
      </c>
      <c r="AE322" s="99">
        <v>1.359484148307355</v>
      </c>
      <c r="AF322" s="128">
        <v>2.0728410115040008</v>
      </c>
      <c r="AG322" s="164">
        <v>3.5161524877947548</v>
      </c>
      <c r="AH322" s="128">
        <v>4.1693843760975291</v>
      </c>
      <c r="AI322" s="128">
        <v>3.8724593006454144</v>
      </c>
      <c r="AJ322" s="128">
        <v>0.41732356487063232</v>
      </c>
    </row>
    <row r="323" spans="1:36" x14ac:dyDescent="0.2">
      <c r="A323" s="38" t="s">
        <v>1774</v>
      </c>
      <c r="B323" s="126" t="s">
        <v>1770</v>
      </c>
      <c r="C323" s="11"/>
      <c r="D323" s="123" t="s">
        <v>1769</v>
      </c>
      <c r="E323" s="38" t="s">
        <v>1088</v>
      </c>
      <c r="F323" s="123" t="s">
        <v>1082</v>
      </c>
      <c r="G323" s="3"/>
      <c r="H323" s="99" t="s">
        <v>886</v>
      </c>
      <c r="I323" s="99" t="s">
        <v>886</v>
      </c>
      <c r="J323" s="99" t="s">
        <v>886</v>
      </c>
      <c r="K323" s="99" t="s">
        <v>886</v>
      </c>
      <c r="L323" s="99" t="s">
        <v>886</v>
      </c>
      <c r="M323" s="99" t="s">
        <v>886</v>
      </c>
      <c r="N323" s="99" t="s">
        <v>886</v>
      </c>
      <c r="O323" s="99" t="s">
        <v>886</v>
      </c>
      <c r="P323" s="99" t="s">
        <v>886</v>
      </c>
      <c r="Q323" s="99" t="s">
        <v>886</v>
      </c>
      <c r="R323" s="99" t="s">
        <v>886</v>
      </c>
      <c r="S323" s="99" t="s">
        <v>886</v>
      </c>
      <c r="T323" s="99" t="s">
        <v>886</v>
      </c>
      <c r="U323" s="99" t="s">
        <v>886</v>
      </c>
      <c r="V323" s="99" t="s">
        <v>886</v>
      </c>
      <c r="W323" s="99" t="s">
        <v>886</v>
      </c>
      <c r="X323" s="99" t="s">
        <v>886</v>
      </c>
      <c r="Y323" s="99" t="s">
        <v>886</v>
      </c>
      <c r="Z323" s="99" t="s">
        <v>886</v>
      </c>
      <c r="AA323" s="99" t="s">
        <v>886</v>
      </c>
      <c r="AB323" s="99" t="s">
        <v>886</v>
      </c>
      <c r="AC323" s="128" t="s">
        <v>886</v>
      </c>
      <c r="AD323" s="99" t="s">
        <v>886</v>
      </c>
      <c r="AE323" s="99" t="s">
        <v>886</v>
      </c>
      <c r="AF323" s="128" t="s">
        <v>886</v>
      </c>
      <c r="AG323" s="164" t="s">
        <v>886</v>
      </c>
      <c r="AH323" s="128" t="s">
        <v>886</v>
      </c>
      <c r="AI323" s="128" t="s">
        <v>886</v>
      </c>
      <c r="AJ323" s="128" t="s">
        <v>886</v>
      </c>
    </row>
    <row r="324" spans="1:36" x14ac:dyDescent="0.2">
      <c r="A324" s="38" t="s">
        <v>1756</v>
      </c>
      <c r="B324" s="11" t="s">
        <v>1755</v>
      </c>
      <c r="C324" s="11"/>
      <c r="D324" s="123" t="s">
        <v>1754</v>
      </c>
      <c r="E324" s="38" t="s">
        <v>1088</v>
      </c>
      <c r="F324" s="123" t="s">
        <v>1235</v>
      </c>
      <c r="G324" s="3"/>
      <c r="H324" s="134" t="s">
        <v>886</v>
      </c>
      <c r="I324" s="134" t="s">
        <v>886</v>
      </c>
      <c r="J324" s="134" t="s">
        <v>886</v>
      </c>
      <c r="K324" s="134" t="s">
        <v>886</v>
      </c>
      <c r="L324" s="134" t="s">
        <v>886</v>
      </c>
      <c r="M324" s="134" t="s">
        <v>886</v>
      </c>
      <c r="N324" s="134" t="s">
        <v>886</v>
      </c>
      <c r="O324" s="134" t="s">
        <v>886</v>
      </c>
      <c r="P324" s="134" t="s">
        <v>886</v>
      </c>
      <c r="Q324" s="134" t="s">
        <v>886</v>
      </c>
      <c r="R324" s="134" t="s">
        <v>886</v>
      </c>
      <c r="S324" s="134" t="s">
        <v>886</v>
      </c>
      <c r="T324" s="134" t="s">
        <v>886</v>
      </c>
      <c r="U324" s="134" t="s">
        <v>886</v>
      </c>
      <c r="V324" s="134" t="s">
        <v>886</v>
      </c>
      <c r="W324" s="134" t="s">
        <v>886</v>
      </c>
      <c r="X324" s="134" t="s">
        <v>886</v>
      </c>
      <c r="Y324" s="134" t="s">
        <v>886</v>
      </c>
      <c r="Z324" s="134" t="s">
        <v>886</v>
      </c>
      <c r="AA324" s="134" t="s">
        <v>886</v>
      </c>
      <c r="AB324" s="134" t="s">
        <v>886</v>
      </c>
      <c r="AC324" s="134" t="s">
        <v>886</v>
      </c>
      <c r="AD324" s="134" t="s">
        <v>886</v>
      </c>
      <c r="AE324" s="134" t="s">
        <v>886</v>
      </c>
      <c r="AF324" s="134" t="s">
        <v>886</v>
      </c>
      <c r="AG324" s="134" t="s">
        <v>886</v>
      </c>
      <c r="AH324" s="134" t="s">
        <v>886</v>
      </c>
      <c r="AI324" s="128" t="s">
        <v>886</v>
      </c>
      <c r="AJ324" s="128" t="s">
        <v>886</v>
      </c>
    </row>
    <row r="325" spans="1:36" x14ac:dyDescent="0.2">
      <c r="A325" s="38" t="s">
        <v>1682</v>
      </c>
      <c r="B325" s="11" t="s">
        <v>485</v>
      </c>
      <c r="C325" s="11"/>
      <c r="D325" s="3" t="s">
        <v>486</v>
      </c>
      <c r="E325" s="38" t="s">
        <v>1089</v>
      </c>
      <c r="F325" s="3" t="s">
        <v>1076</v>
      </c>
      <c r="G325" s="3"/>
      <c r="H325" s="99" t="s">
        <v>886</v>
      </c>
      <c r="I325" s="99">
        <v>6.3829787234042499</v>
      </c>
      <c r="J325" s="99">
        <v>-0.99555555555555486</v>
      </c>
      <c r="K325" s="99">
        <v>10.34297001256958</v>
      </c>
      <c r="L325" s="99">
        <v>8.1936533767290314</v>
      </c>
      <c r="M325" s="99">
        <v>3.3691810182747872</v>
      </c>
      <c r="N325" s="99">
        <v>3.9578028373954197</v>
      </c>
      <c r="O325" s="99">
        <v>3.205262789558418</v>
      </c>
      <c r="P325" s="99">
        <v>1.9190343798738922</v>
      </c>
      <c r="Q325" s="99">
        <v>3.9321357285429173</v>
      </c>
      <c r="R325" s="99">
        <v>7.5603354458741592</v>
      </c>
      <c r="S325" s="99">
        <v>4.6780145220807015</v>
      </c>
      <c r="T325" s="99">
        <v>6.396406640891513</v>
      </c>
      <c r="U325" s="99">
        <v>3.0620424303959908</v>
      </c>
      <c r="V325" s="99">
        <v>2.431815824950732</v>
      </c>
      <c r="W325" s="99">
        <v>2.1766641356618379</v>
      </c>
      <c r="X325" s="99" t="s">
        <v>886</v>
      </c>
      <c r="Y325" s="99" t="s">
        <v>886</v>
      </c>
      <c r="Z325" s="99" t="s">
        <v>886</v>
      </c>
      <c r="AA325" s="99" t="s">
        <v>886</v>
      </c>
      <c r="AB325" s="99" t="s">
        <v>886</v>
      </c>
      <c r="AC325" s="128" t="s">
        <v>886</v>
      </c>
      <c r="AD325" s="99" t="s">
        <v>886</v>
      </c>
      <c r="AE325" s="99" t="s">
        <v>886</v>
      </c>
      <c r="AF325" s="128" t="s">
        <v>886</v>
      </c>
      <c r="AG325" s="164" t="s">
        <v>886</v>
      </c>
      <c r="AH325" s="128" t="s">
        <v>886</v>
      </c>
      <c r="AI325" s="128" t="s">
        <v>886</v>
      </c>
      <c r="AJ325" s="128" t="s">
        <v>886</v>
      </c>
    </row>
    <row r="326" spans="1:36" x14ac:dyDescent="0.2">
      <c r="A326" s="38" t="s">
        <v>1500</v>
      </c>
      <c r="B326" s="11" t="s">
        <v>487</v>
      </c>
      <c r="C326" s="11"/>
      <c r="D326" s="3" t="s">
        <v>488</v>
      </c>
      <c r="E326" s="38" t="s">
        <v>1088</v>
      </c>
      <c r="F326" s="3" t="s">
        <v>1082</v>
      </c>
      <c r="G326" s="3"/>
      <c r="H326" s="99" t="s">
        <v>886</v>
      </c>
      <c r="I326" s="99" t="s">
        <v>886</v>
      </c>
      <c r="J326" s="99" t="s">
        <v>886</v>
      </c>
      <c r="K326" s="99" t="s">
        <v>886</v>
      </c>
      <c r="L326" s="99">
        <v>0.45773412837600347</v>
      </c>
      <c r="M326" s="99">
        <v>9.6000418987098612</v>
      </c>
      <c r="N326" s="99">
        <v>8.2032494424976221</v>
      </c>
      <c r="O326" s="99">
        <v>4.8667746209333274</v>
      </c>
      <c r="P326" s="99">
        <v>4.5763378067269542</v>
      </c>
      <c r="Q326" s="99">
        <v>12.180519759450178</v>
      </c>
      <c r="R326" s="99">
        <v>15.443340911810452</v>
      </c>
      <c r="S326" s="99">
        <v>2.5726605580662607</v>
      </c>
      <c r="T326" s="99">
        <v>4.662584126599171</v>
      </c>
      <c r="U326" s="99">
        <v>4.8333526435716152</v>
      </c>
      <c r="V326" s="99">
        <v>2.9987658641713892</v>
      </c>
      <c r="W326" s="99">
        <v>2.3052023534882125</v>
      </c>
      <c r="X326" s="99">
        <v>2.4114603363283749</v>
      </c>
      <c r="Y326" s="99">
        <v>1.9800121190396851</v>
      </c>
      <c r="Z326" s="99">
        <v>-6.3603116552712891E-2</v>
      </c>
      <c r="AA326" s="99">
        <v>3.7683708076869493E-2</v>
      </c>
      <c r="AB326" s="99">
        <v>1.7194039845973776</v>
      </c>
      <c r="AC326" s="128">
        <v>0.12426551673057062</v>
      </c>
      <c r="AD326" s="99">
        <v>5.1781531253847213E-2</v>
      </c>
      <c r="AE326" s="99">
        <v>3.8397082018927442</v>
      </c>
      <c r="AF326" s="128">
        <v>4.5837882311988709</v>
      </c>
      <c r="AG326" s="164">
        <v>6.0160670519531667</v>
      </c>
      <c r="AH326" s="128">
        <v>2.7213893784472365</v>
      </c>
      <c r="AI326" s="128">
        <v>4.8720851885553751</v>
      </c>
      <c r="AJ326" s="128">
        <v>4.8232512236963201</v>
      </c>
    </row>
    <row r="327" spans="1:36" x14ac:dyDescent="0.2">
      <c r="A327" s="38" t="s">
        <v>1501</v>
      </c>
      <c r="B327" s="11" t="s">
        <v>489</v>
      </c>
      <c r="C327" s="11"/>
      <c r="D327" s="3" t="s">
        <v>490</v>
      </c>
      <c r="E327" s="38" t="s">
        <v>1088</v>
      </c>
      <c r="F327" s="3" t="s">
        <v>1081</v>
      </c>
      <c r="G327" s="3"/>
      <c r="H327" s="99" t="s">
        <v>886</v>
      </c>
      <c r="I327" s="99">
        <v>-2.7777777777777857</v>
      </c>
      <c r="J327" s="99">
        <v>8.3936507936507923</v>
      </c>
      <c r="K327" s="99">
        <v>5.0872774133083425</v>
      </c>
      <c r="L327" s="99">
        <v>1.8240851704244676</v>
      </c>
      <c r="M327" s="99">
        <v>5.2907446182480129</v>
      </c>
      <c r="N327" s="99">
        <v>5.9529225210236802</v>
      </c>
      <c r="O327" s="99">
        <v>6.5544610326680299</v>
      </c>
      <c r="P327" s="99">
        <v>4.0225650472023915</v>
      </c>
      <c r="Q327" s="99">
        <v>7.0157380968191632</v>
      </c>
      <c r="R327" s="99">
        <v>8.36151531134621</v>
      </c>
      <c r="S327" s="99">
        <v>4.841665235068433</v>
      </c>
      <c r="T327" s="99">
        <v>2.3340706957606301</v>
      </c>
      <c r="U327" s="99">
        <v>4.9077080460792502</v>
      </c>
      <c r="V327" s="99">
        <v>3.6478648712817403</v>
      </c>
      <c r="W327" s="99">
        <v>3.4777557798975778</v>
      </c>
      <c r="X327" s="99">
        <v>2.4848796299956604</v>
      </c>
      <c r="Y327" s="99">
        <v>2.4516308205017481</v>
      </c>
      <c r="Z327" s="99">
        <v>0</v>
      </c>
      <c r="AA327" s="99">
        <v>0</v>
      </c>
      <c r="AB327" s="99">
        <v>-1.5059560562065144E-3</v>
      </c>
      <c r="AC327" s="128">
        <v>0</v>
      </c>
      <c r="AD327" s="99">
        <v>0</v>
      </c>
      <c r="AE327" s="99">
        <v>3.9983735429655942</v>
      </c>
      <c r="AF327" s="128">
        <v>4.9980450931838893</v>
      </c>
      <c r="AG327" s="164">
        <v>4.9897598212623295</v>
      </c>
      <c r="AH327" s="128">
        <v>2.9897604644900211</v>
      </c>
      <c r="AI327" s="128">
        <v>3.989668696789006</v>
      </c>
      <c r="AJ327" s="128">
        <v>4.9901570577881973</v>
      </c>
    </row>
    <row r="328" spans="1:36" x14ac:dyDescent="0.2">
      <c r="A328" s="38" t="s">
        <v>1502</v>
      </c>
      <c r="B328" s="11" t="s">
        <v>491</v>
      </c>
      <c r="C328" s="11"/>
      <c r="D328" s="3" t="s">
        <v>492</v>
      </c>
      <c r="E328" s="38" t="s">
        <v>1088</v>
      </c>
      <c r="F328" s="3" t="s">
        <v>1076</v>
      </c>
      <c r="G328" s="3"/>
      <c r="H328" s="99" t="s">
        <v>886</v>
      </c>
      <c r="I328" s="99">
        <v>-14.08450704225352</v>
      </c>
      <c r="J328" s="99">
        <v>-4.9180327868852487</v>
      </c>
      <c r="K328" s="99">
        <v>10.904214559386972</v>
      </c>
      <c r="L328" s="99">
        <v>5.3409797554066358</v>
      </c>
      <c r="M328" s="99">
        <v>-1.3511740784468032</v>
      </c>
      <c r="N328" s="99">
        <v>3.7167553191489446</v>
      </c>
      <c r="O328" s="99">
        <v>7.7440861593691892</v>
      </c>
      <c r="P328" s="99">
        <v>6.0510501576723925</v>
      </c>
      <c r="Q328" s="99">
        <v>9.2122980251346291</v>
      </c>
      <c r="R328" s="99">
        <v>6.236514949142105</v>
      </c>
      <c r="S328" s="99">
        <v>3.365570599613136</v>
      </c>
      <c r="T328" s="99">
        <v>4.1214446107784397</v>
      </c>
      <c r="U328" s="99">
        <v>2.4396818978298995</v>
      </c>
      <c r="V328" s="99">
        <v>0.31578947368420529</v>
      </c>
      <c r="W328" s="99">
        <v>4.6169989506820599</v>
      </c>
      <c r="X328" s="99">
        <v>2.4615513206285584</v>
      </c>
      <c r="Y328" s="99">
        <v>2.4758330954032033</v>
      </c>
      <c r="Z328" s="99">
        <v>-0.62490049355199062</v>
      </c>
      <c r="AA328" s="99">
        <v>0.30840709736853</v>
      </c>
      <c r="AB328" s="99">
        <v>1.3775754671777634</v>
      </c>
      <c r="AC328" s="128">
        <v>-0.65776517389419809</v>
      </c>
      <c r="AD328" s="99">
        <v>-5.9471889620177354E-2</v>
      </c>
      <c r="AE328" s="99">
        <v>0.2975363986194246</v>
      </c>
      <c r="AF328" s="128">
        <v>0.50233367613321533</v>
      </c>
      <c r="AG328" s="164">
        <v>0.39356133653429826</v>
      </c>
      <c r="AH328" s="128">
        <v>0.45866164882981675</v>
      </c>
      <c r="AI328" s="128">
        <v>2.7706235854210615</v>
      </c>
      <c r="AJ328" s="128">
        <v>2.2023086269744878</v>
      </c>
    </row>
    <row r="329" spans="1:36" x14ac:dyDescent="0.2">
      <c r="A329" s="38" t="s">
        <v>1503</v>
      </c>
      <c r="B329" s="11" t="s">
        <v>493</v>
      </c>
      <c r="C329" s="11"/>
      <c r="D329" s="3" t="s">
        <v>494</v>
      </c>
      <c r="E329" s="38" t="s">
        <v>1088</v>
      </c>
      <c r="F329" s="3" t="s">
        <v>1076</v>
      </c>
      <c r="G329" s="3"/>
      <c r="H329" s="99" t="s">
        <v>886</v>
      </c>
      <c r="I329" s="99">
        <v>1.2249322493224923</v>
      </c>
      <c r="J329" s="99">
        <v>3.6089098307988934</v>
      </c>
      <c r="K329" s="99">
        <v>9.912144702842383</v>
      </c>
      <c r="L329" s="99">
        <v>6.6766973857438359</v>
      </c>
      <c r="M329" s="99">
        <v>13.161142454160796</v>
      </c>
      <c r="N329" s="99">
        <v>5.1725481031393628</v>
      </c>
      <c r="O329" s="99">
        <v>4.9700022220576301</v>
      </c>
      <c r="P329" s="99">
        <v>5.5673158340389506</v>
      </c>
      <c r="Q329" s="99">
        <v>9.6250250651694245</v>
      </c>
      <c r="R329" s="99">
        <v>6.8532406560575652</v>
      </c>
      <c r="S329" s="99">
        <v>3.9201141226818947</v>
      </c>
      <c r="T329" s="99">
        <v>4.0358005710520359</v>
      </c>
      <c r="U329" s="99">
        <v>5.0087085026653284</v>
      </c>
      <c r="V329" s="99">
        <v>4.4883393646964151</v>
      </c>
      <c r="W329" s="99">
        <v>2.2271393525422241</v>
      </c>
      <c r="X329" s="99">
        <v>2.2868435911913991</v>
      </c>
      <c r="Y329" s="99">
        <v>1.2190633912963591</v>
      </c>
      <c r="Z329" s="99">
        <v>-5.453801754306653E-2</v>
      </c>
      <c r="AA329" s="99">
        <v>8.6398981401487163E-2</v>
      </c>
      <c r="AB329" s="99">
        <v>7.7237619263968327E-2</v>
      </c>
      <c r="AC329" s="128">
        <v>2.0701865891860072</v>
      </c>
      <c r="AD329" s="99">
        <v>1.2453854023039446</v>
      </c>
      <c r="AE329" s="99">
        <v>0.81711549444274389</v>
      </c>
      <c r="AF329" s="128">
        <v>0.85842520371257613</v>
      </c>
      <c r="AG329" s="164">
        <v>1.2788386762291548</v>
      </c>
      <c r="AH329" s="128">
        <v>0.42658476239227916</v>
      </c>
      <c r="AI329" s="128">
        <v>1.2573273298785104</v>
      </c>
      <c r="AJ329" s="128">
        <v>1.7660877590401913</v>
      </c>
    </row>
    <row r="330" spans="1:36" x14ac:dyDescent="0.2">
      <c r="A330" s="38" t="s">
        <v>1683</v>
      </c>
      <c r="B330" s="11" t="s">
        <v>495</v>
      </c>
      <c r="C330" s="11"/>
      <c r="D330" s="3" t="s">
        <v>496</v>
      </c>
      <c r="E330" s="38" t="s">
        <v>1089</v>
      </c>
      <c r="F330" s="3" t="s">
        <v>1076</v>
      </c>
      <c r="G330" s="3"/>
      <c r="H330" s="99" t="s">
        <v>886</v>
      </c>
      <c r="I330" s="99">
        <v>31.08708708708707</v>
      </c>
      <c r="J330" s="99">
        <v>3.0880601117932827</v>
      </c>
      <c r="K330" s="99">
        <v>1.2177777777777834</v>
      </c>
      <c r="L330" s="99">
        <v>1.4665847018529945</v>
      </c>
      <c r="M330" s="99">
        <v>6.326813224857176</v>
      </c>
      <c r="N330" s="99">
        <v>2.8571428571428754</v>
      </c>
      <c r="O330" s="99">
        <v>9.0297562519784833</v>
      </c>
      <c r="P330" s="99">
        <v>6.9753937722290686</v>
      </c>
      <c r="Q330" s="99">
        <v>8.7868096078165507</v>
      </c>
      <c r="R330" s="99">
        <v>6.4866213434790581</v>
      </c>
      <c r="S330" s="99">
        <v>7.3156445850172815</v>
      </c>
      <c r="T330" s="99">
        <v>4.7265582360004288</v>
      </c>
      <c r="U330" s="99">
        <v>5.3679382947675549</v>
      </c>
      <c r="V330" s="99">
        <v>4.9609259076070771</v>
      </c>
      <c r="W330" s="99">
        <v>3.9300692710051379</v>
      </c>
      <c r="X330" s="99" t="s">
        <v>886</v>
      </c>
      <c r="Y330" s="99" t="s">
        <v>886</v>
      </c>
      <c r="Z330" s="99" t="s">
        <v>886</v>
      </c>
      <c r="AA330" s="99" t="s">
        <v>886</v>
      </c>
      <c r="AB330" s="99" t="s">
        <v>886</v>
      </c>
      <c r="AC330" s="128" t="s">
        <v>886</v>
      </c>
      <c r="AD330" s="99" t="s">
        <v>886</v>
      </c>
      <c r="AE330" s="99" t="s">
        <v>886</v>
      </c>
      <c r="AF330" s="128" t="s">
        <v>886</v>
      </c>
      <c r="AG330" s="164" t="s">
        <v>886</v>
      </c>
      <c r="AH330" s="128" t="s">
        <v>886</v>
      </c>
      <c r="AI330" s="128" t="s">
        <v>886</v>
      </c>
      <c r="AJ330" s="128" t="s">
        <v>886</v>
      </c>
    </row>
    <row r="331" spans="1:36" x14ac:dyDescent="0.2">
      <c r="A331" s="199" t="s">
        <v>1721</v>
      </c>
      <c r="B331" s="11" t="s">
        <v>497</v>
      </c>
      <c r="C331" s="11"/>
      <c r="D331" s="3" t="s">
        <v>498</v>
      </c>
      <c r="E331" s="38" t="s">
        <v>1088</v>
      </c>
      <c r="F331" s="3" t="s">
        <v>1077</v>
      </c>
      <c r="G331" s="3"/>
      <c r="H331" s="99" t="s">
        <v>886</v>
      </c>
      <c r="I331" s="99">
        <v>7.2350590288942982</v>
      </c>
      <c r="J331" s="99">
        <v>-6.5070253598355094</v>
      </c>
      <c r="K331" s="99">
        <v>3.5922107674685009</v>
      </c>
      <c r="L331" s="99">
        <v>4.7547436861426888</v>
      </c>
      <c r="M331" s="99">
        <v>13.420452626245563</v>
      </c>
      <c r="N331" s="99">
        <v>9.5988832014890733</v>
      </c>
      <c r="O331" s="99">
        <v>5.1000305696137929</v>
      </c>
      <c r="P331" s="99">
        <v>7.9001373515391435</v>
      </c>
      <c r="Q331" s="99">
        <v>9.7508012100518329</v>
      </c>
      <c r="R331" s="99">
        <v>11.500307020536255</v>
      </c>
      <c r="S331" s="99">
        <v>-4.8951819171918487E-3</v>
      </c>
      <c r="T331" s="99">
        <v>4.939480351001734</v>
      </c>
      <c r="U331" s="99">
        <v>4.9005772931366209</v>
      </c>
      <c r="V331" s="99">
        <v>4.8995519583754827</v>
      </c>
      <c r="W331" s="99">
        <v>4.7501960701189319</v>
      </c>
      <c r="X331" s="99">
        <v>3.9398599700514012</v>
      </c>
      <c r="Y331" s="99">
        <v>2.9377981115545708</v>
      </c>
      <c r="Z331" s="99">
        <v>0</v>
      </c>
      <c r="AA331" s="99">
        <v>0</v>
      </c>
      <c r="AB331" s="99">
        <v>0</v>
      </c>
      <c r="AC331" s="128">
        <v>1.9896357377917173</v>
      </c>
      <c r="AD331" s="99">
        <v>1.9897637503245136</v>
      </c>
      <c r="AE331" s="99">
        <v>3.9891634393352415</v>
      </c>
      <c r="AF331" s="128">
        <v>3.9899987760739997</v>
      </c>
      <c r="AG331" s="164">
        <v>4.9894913829340082</v>
      </c>
      <c r="AH331" s="128">
        <v>4.9893902390199196</v>
      </c>
      <c r="AI331" s="128">
        <v>3.9895969980780377</v>
      </c>
      <c r="AJ331" s="128">
        <v>3.489625734339584</v>
      </c>
    </row>
    <row r="332" spans="1:36" x14ac:dyDescent="0.2">
      <c r="A332" s="38" t="s">
        <v>1504</v>
      </c>
      <c r="B332" s="14" t="s">
        <v>979</v>
      </c>
      <c r="C332" s="14"/>
      <c r="D332" s="165" t="s">
        <v>1268</v>
      </c>
      <c r="E332" s="38" t="s">
        <v>1088</v>
      </c>
      <c r="F332" s="3" t="s">
        <v>1079</v>
      </c>
      <c r="G332" s="3"/>
      <c r="H332" s="99" t="s">
        <v>886</v>
      </c>
      <c r="I332" s="99" t="s">
        <v>886</v>
      </c>
      <c r="J332" s="99" t="s">
        <v>886</v>
      </c>
      <c r="K332" s="99" t="s">
        <v>886</v>
      </c>
      <c r="L332" s="99" t="s">
        <v>886</v>
      </c>
      <c r="M332" s="99" t="s">
        <v>886</v>
      </c>
      <c r="N332" s="99" t="s">
        <v>886</v>
      </c>
      <c r="O332" s="99" t="s">
        <v>886</v>
      </c>
      <c r="P332" s="99" t="s">
        <v>886</v>
      </c>
      <c r="Q332" s="99" t="s">
        <v>886</v>
      </c>
      <c r="R332" s="99" t="s">
        <v>886</v>
      </c>
      <c r="S332" s="99" t="s">
        <v>886</v>
      </c>
      <c r="T332" s="99">
        <v>4.0364068064899072</v>
      </c>
      <c r="U332" s="99">
        <v>2.5865348041080267</v>
      </c>
      <c r="V332" s="99">
        <v>3.8932146829810961</v>
      </c>
      <c r="W332" s="99">
        <v>4.4967880085653178</v>
      </c>
      <c r="X332" s="99">
        <v>3.9788251366120306</v>
      </c>
      <c r="Y332" s="99">
        <v>1.9871900147807651</v>
      </c>
      <c r="Z332" s="99">
        <v>0</v>
      </c>
      <c r="AA332" s="99">
        <v>0</v>
      </c>
      <c r="AB332" s="99">
        <v>0</v>
      </c>
      <c r="AC332" s="128">
        <v>1.9806763285024065</v>
      </c>
      <c r="AD332" s="99">
        <v>1.9895783988631122</v>
      </c>
      <c r="AE332" s="99">
        <v>1.9972131908964075</v>
      </c>
      <c r="AF332" s="128">
        <v>1.9884638737097893</v>
      </c>
      <c r="AG332" s="164">
        <v>2.9915165947313582</v>
      </c>
      <c r="AH332" s="128">
        <v>2.9913294797687673</v>
      </c>
      <c r="AI332" s="128">
        <v>1.9924231794584024</v>
      </c>
      <c r="AJ332" s="128">
        <v>1.9947723208144215</v>
      </c>
    </row>
    <row r="333" spans="1:36" x14ac:dyDescent="0.2">
      <c r="A333" s="38" t="s">
        <v>1505</v>
      </c>
      <c r="B333" s="11" t="s">
        <v>1196</v>
      </c>
      <c r="C333" s="11"/>
      <c r="D333" s="3" t="s">
        <v>500</v>
      </c>
      <c r="E333" s="38" t="s">
        <v>1088</v>
      </c>
      <c r="F333" s="3" t="s">
        <v>1174</v>
      </c>
      <c r="G333" s="3"/>
      <c r="H333" s="99" t="s">
        <v>886</v>
      </c>
      <c r="I333" s="99" t="s">
        <v>886</v>
      </c>
      <c r="J333" s="99" t="s">
        <v>886</v>
      </c>
      <c r="K333" s="99">
        <v>0.75555555555555998</v>
      </c>
      <c r="L333" s="99">
        <v>9.6603440670489391</v>
      </c>
      <c r="M333" s="99">
        <v>-2.534191472244558</v>
      </c>
      <c r="N333" s="99">
        <v>7.7177053239785494</v>
      </c>
      <c r="O333" s="99">
        <v>9.2720306513409838</v>
      </c>
      <c r="P333" s="99">
        <v>9.7300140252454526</v>
      </c>
      <c r="Q333" s="99">
        <v>41.540182137721672</v>
      </c>
      <c r="R333" s="99">
        <v>76.092109718929891</v>
      </c>
      <c r="S333" s="99">
        <v>9.935897435897445</v>
      </c>
      <c r="T333" s="99">
        <v>2.6239067055393548</v>
      </c>
      <c r="U333" s="99">
        <v>2.2727272727272663</v>
      </c>
      <c r="V333" s="99">
        <v>3</v>
      </c>
      <c r="W333" s="99">
        <v>4.298813376483281</v>
      </c>
      <c r="X333" s="99">
        <v>2.9994311423695308</v>
      </c>
      <c r="Y333" s="99">
        <v>2.7012100215896027</v>
      </c>
      <c r="Z333" s="99">
        <v>0</v>
      </c>
      <c r="AA333" s="99">
        <v>0</v>
      </c>
      <c r="AB333" s="99">
        <v>0</v>
      </c>
      <c r="AC333" s="128">
        <v>1.9897335614764033</v>
      </c>
      <c r="AD333" s="99">
        <v>1.9892627744223956</v>
      </c>
      <c r="AE333" s="99">
        <v>1.9880622268176884</v>
      </c>
      <c r="AF333" s="128">
        <v>1.9907834101382527</v>
      </c>
      <c r="AG333" s="164">
        <v>5.1960961503705105</v>
      </c>
      <c r="AH333" s="128">
        <v>9.8574005669616049</v>
      </c>
      <c r="AI333" s="128">
        <v>3.9097626774054595</v>
      </c>
      <c r="AJ333" s="128">
        <v>1.9904428641306471</v>
      </c>
    </row>
    <row r="334" spans="1:36" x14ac:dyDescent="0.2">
      <c r="A334" s="38" t="s">
        <v>1506</v>
      </c>
      <c r="B334" s="11" t="s">
        <v>501</v>
      </c>
      <c r="C334" s="11"/>
      <c r="D334" s="3" t="s">
        <v>502</v>
      </c>
      <c r="E334" s="38" t="s">
        <v>1089</v>
      </c>
      <c r="F334" s="3" t="s">
        <v>1076</v>
      </c>
      <c r="G334" s="3"/>
      <c r="H334" s="99" t="s">
        <v>886</v>
      </c>
      <c r="I334" s="99">
        <v>24.174643485055668</v>
      </c>
      <c r="J334" s="99">
        <v>-0.88885392904900584</v>
      </c>
      <c r="K334" s="99">
        <v>0.1904761904761898</v>
      </c>
      <c r="L334" s="99">
        <v>-9.2442965779467698</v>
      </c>
      <c r="M334" s="99">
        <v>3.5087719298245759</v>
      </c>
      <c r="N334" s="99">
        <v>7.8843072771734342</v>
      </c>
      <c r="O334" s="99">
        <v>6.9016726590589457</v>
      </c>
      <c r="P334" s="99">
        <v>5.9004167580609703</v>
      </c>
      <c r="Q334" s="99">
        <v>7.8983706158519738</v>
      </c>
      <c r="R334" s="99">
        <v>6.897875607883293</v>
      </c>
      <c r="S334" s="99">
        <v>4.9024302645755995</v>
      </c>
      <c r="T334" s="99">
        <v>2.8987161198288192</v>
      </c>
      <c r="U334" s="99">
        <v>4.9021238839904555</v>
      </c>
      <c r="V334" s="99">
        <v>6.3435005550563091</v>
      </c>
      <c r="W334" s="99">
        <v>4.2053984192474019</v>
      </c>
      <c r="X334" s="99">
        <v>4.116777178838916</v>
      </c>
      <c r="Y334" s="99">
        <v>2.4008063777146447</v>
      </c>
      <c r="Z334" s="99">
        <v>9.3959731543620251E-2</v>
      </c>
      <c r="AA334" s="99">
        <v>0.17433284162531493</v>
      </c>
      <c r="AB334" s="99">
        <v>1.3699241410084682</v>
      </c>
      <c r="AC334" s="128">
        <v>-0.88479992956815856</v>
      </c>
      <c r="AD334" s="99">
        <v>-0.33309646473618226</v>
      </c>
      <c r="AE334" s="99">
        <v>-0.12031549396195329</v>
      </c>
      <c r="AF334" s="128">
        <v>2.2932096011421432</v>
      </c>
      <c r="AG334" s="164">
        <v>3.005059316120029</v>
      </c>
      <c r="AH334" s="128">
        <v>2.8708133971291794</v>
      </c>
      <c r="AI334" s="128">
        <v>2.3502778349454578</v>
      </c>
      <c r="AJ334" s="128" t="s">
        <v>886</v>
      </c>
    </row>
    <row r="335" spans="1:36" x14ac:dyDescent="0.2">
      <c r="A335" s="199" t="s">
        <v>1720</v>
      </c>
      <c r="B335" s="126" t="s">
        <v>503</v>
      </c>
      <c r="C335" s="126"/>
      <c r="D335" s="3" t="s">
        <v>504</v>
      </c>
      <c r="E335" s="38" t="s">
        <v>1089</v>
      </c>
      <c r="F335" s="3" t="s">
        <v>1077</v>
      </c>
      <c r="G335" s="3"/>
      <c r="H335" s="99" t="s">
        <v>886</v>
      </c>
      <c r="I335" s="99">
        <v>12.276075293261798</v>
      </c>
      <c r="J335" s="99">
        <v>-8.429173078480602</v>
      </c>
      <c r="K335" s="99">
        <v>6.3526810392481963</v>
      </c>
      <c r="L335" s="99">
        <v>2.7651877416940351</v>
      </c>
      <c r="M335" s="99">
        <v>9.0798737557659592</v>
      </c>
      <c r="N335" s="99">
        <v>8.7617775799391637</v>
      </c>
      <c r="O335" s="99">
        <v>6.9014324693042397</v>
      </c>
      <c r="P335" s="99">
        <v>4.914894635251315</v>
      </c>
      <c r="Q335" s="99">
        <v>11.899403965454354</v>
      </c>
      <c r="R335" s="99">
        <v>7.9218414544663887</v>
      </c>
      <c r="S335" s="99">
        <v>4.9141317485898384</v>
      </c>
      <c r="T335" s="99">
        <v>2.8454162516351289</v>
      </c>
      <c r="U335" s="99">
        <v>2.9989031249270539</v>
      </c>
      <c r="V335" s="99">
        <v>3.9504690261476441</v>
      </c>
      <c r="W335" s="99">
        <v>4.1959566236172492</v>
      </c>
      <c r="X335" s="99">
        <v>3.9004236180116152</v>
      </c>
      <c r="Y335" s="99">
        <v>3.5003120784424198</v>
      </c>
      <c r="Z335" s="99">
        <v>0</v>
      </c>
      <c r="AA335" s="99">
        <v>0</v>
      </c>
      <c r="AB335" s="99">
        <v>0</v>
      </c>
      <c r="AC335" s="128">
        <v>1.9900594294384844</v>
      </c>
      <c r="AD335" s="99">
        <v>1.950275136614632</v>
      </c>
      <c r="AE335" s="99">
        <v>3.9503470468279289</v>
      </c>
      <c r="AF335" s="128">
        <v>4.9799775028121385</v>
      </c>
      <c r="AG335" s="164">
        <v>5.9798215311291925</v>
      </c>
      <c r="AH335" s="128" t="s">
        <v>886</v>
      </c>
      <c r="AI335" s="128">
        <v>3.9899684491546017</v>
      </c>
      <c r="AJ335" s="128" t="s">
        <v>886</v>
      </c>
    </row>
    <row r="336" spans="1:36" ht="14.25" x14ac:dyDescent="0.2">
      <c r="A336" s="38" t="s">
        <v>1507</v>
      </c>
      <c r="B336" s="126" t="s">
        <v>1271</v>
      </c>
      <c r="C336" s="244" t="s">
        <v>1763</v>
      </c>
      <c r="D336" s="123" t="s">
        <v>1270</v>
      </c>
      <c r="E336" s="38" t="s">
        <v>1088</v>
      </c>
      <c r="F336" s="123" t="s">
        <v>1079</v>
      </c>
      <c r="G336" s="3"/>
      <c r="H336" s="99" t="s">
        <v>886</v>
      </c>
      <c r="I336" s="99" t="s">
        <v>886</v>
      </c>
      <c r="J336" s="99" t="s">
        <v>886</v>
      </c>
      <c r="K336" s="99" t="s">
        <v>886</v>
      </c>
      <c r="L336" s="99" t="s">
        <v>886</v>
      </c>
      <c r="M336" s="99" t="s">
        <v>886</v>
      </c>
      <c r="N336" s="99" t="s">
        <v>886</v>
      </c>
      <c r="O336" s="99" t="s">
        <v>886</v>
      </c>
      <c r="P336" s="99" t="s">
        <v>886</v>
      </c>
      <c r="Q336" s="99" t="s">
        <v>886</v>
      </c>
      <c r="R336" s="99" t="s">
        <v>886</v>
      </c>
      <c r="S336" s="99" t="s">
        <v>886</v>
      </c>
      <c r="T336" s="99" t="s">
        <v>886</v>
      </c>
      <c r="U336" s="99" t="s">
        <v>886</v>
      </c>
      <c r="V336" s="99" t="s">
        <v>886</v>
      </c>
      <c r="W336" s="99" t="s">
        <v>886</v>
      </c>
      <c r="X336" s="99" t="s">
        <v>886</v>
      </c>
      <c r="Y336" s="99" t="s">
        <v>886</v>
      </c>
      <c r="Z336" s="99" t="s">
        <v>886</v>
      </c>
      <c r="AA336" s="99" t="s">
        <v>886</v>
      </c>
      <c r="AB336" s="99" t="s">
        <v>886</v>
      </c>
      <c r="AC336" s="128" t="s">
        <v>886</v>
      </c>
      <c r="AD336" s="99" t="s">
        <v>886</v>
      </c>
      <c r="AE336" s="99" t="s">
        <v>886</v>
      </c>
      <c r="AF336" s="128" t="s">
        <v>886</v>
      </c>
      <c r="AG336" s="164" t="s">
        <v>886</v>
      </c>
      <c r="AH336" s="128" t="s">
        <v>886</v>
      </c>
      <c r="AI336" s="128">
        <v>1.9914417379855109</v>
      </c>
      <c r="AJ336" s="128">
        <v>1.9848313700177571</v>
      </c>
    </row>
    <row r="337" spans="1:36" x14ac:dyDescent="0.2">
      <c r="A337" s="38" t="s">
        <v>1508</v>
      </c>
      <c r="B337" s="11" t="s">
        <v>1197</v>
      </c>
      <c r="C337" s="11"/>
      <c r="D337" s="3" t="s">
        <v>506</v>
      </c>
      <c r="E337" s="38" t="s">
        <v>1088</v>
      </c>
      <c r="F337" s="3" t="s">
        <v>1174</v>
      </c>
      <c r="G337" s="3"/>
      <c r="H337" s="99" t="s">
        <v>886</v>
      </c>
      <c r="I337" s="99" t="s">
        <v>886</v>
      </c>
      <c r="J337" s="99" t="s">
        <v>886</v>
      </c>
      <c r="K337" s="99">
        <v>2</v>
      </c>
      <c r="L337" s="99">
        <v>9.8039215686274446</v>
      </c>
      <c r="M337" s="99">
        <v>-1.7998866213151814</v>
      </c>
      <c r="N337" s="99">
        <v>9.7993938519266806</v>
      </c>
      <c r="O337" s="99">
        <v>4.6924290220820239</v>
      </c>
      <c r="P337" s="99">
        <v>4.2059008160703115</v>
      </c>
      <c r="Q337" s="99">
        <v>26.807228915662648</v>
      </c>
      <c r="R337" s="99">
        <v>23.600950118764843</v>
      </c>
      <c r="S337" s="99">
        <v>14.866630794065657</v>
      </c>
      <c r="T337" s="99">
        <v>3.332664123669943</v>
      </c>
      <c r="U337" s="99">
        <v>4.9867236577942009</v>
      </c>
      <c r="V337" s="99">
        <v>4.9966072419961733</v>
      </c>
      <c r="W337" s="99">
        <v>4.9409552905234762</v>
      </c>
      <c r="X337" s="99">
        <v>4.5011756802149705</v>
      </c>
      <c r="Y337" s="99">
        <v>3.5036965605914361</v>
      </c>
      <c r="Z337" s="99">
        <v>0</v>
      </c>
      <c r="AA337" s="99">
        <v>0</v>
      </c>
      <c r="AB337" s="99">
        <v>0</v>
      </c>
      <c r="AC337" s="128">
        <v>1.9875776397515477</v>
      </c>
      <c r="AD337" s="99">
        <v>1.9894437677628884</v>
      </c>
      <c r="AE337" s="99">
        <v>1.9904458598726027</v>
      </c>
      <c r="AF337" s="128">
        <v>1.9906323185011621</v>
      </c>
      <c r="AG337" s="164">
        <v>5.7405281285878296</v>
      </c>
      <c r="AH337" s="128">
        <v>10.857763300760048</v>
      </c>
      <c r="AI337" s="128">
        <v>4.0809663728370804</v>
      </c>
      <c r="AJ337" s="128">
        <v>5.0972396486825708</v>
      </c>
    </row>
    <row r="338" spans="1:36" x14ac:dyDescent="0.2">
      <c r="A338" s="38" t="s">
        <v>886</v>
      </c>
      <c r="B338" s="5" t="s">
        <v>932</v>
      </c>
      <c r="C338" s="5"/>
      <c r="D338" s="3" t="s">
        <v>876</v>
      </c>
      <c r="E338" s="38" t="s">
        <v>1089</v>
      </c>
      <c r="F338" s="3" t="s">
        <v>1076</v>
      </c>
      <c r="G338" s="3"/>
      <c r="H338" s="99" t="s">
        <v>886</v>
      </c>
      <c r="I338" s="99">
        <v>-1.0799961770046878</v>
      </c>
      <c r="J338" s="99">
        <v>2.1739130434782652</v>
      </c>
      <c r="K338" s="99" t="s">
        <v>886</v>
      </c>
      <c r="L338" s="99" t="s">
        <v>886</v>
      </c>
      <c r="M338" s="99" t="s">
        <v>886</v>
      </c>
      <c r="N338" s="99" t="s">
        <v>886</v>
      </c>
      <c r="O338" s="99" t="s">
        <v>886</v>
      </c>
      <c r="P338" s="99" t="s">
        <v>886</v>
      </c>
      <c r="Q338" s="99" t="s">
        <v>886</v>
      </c>
      <c r="R338" s="99" t="s">
        <v>886</v>
      </c>
      <c r="S338" s="99" t="s">
        <v>886</v>
      </c>
      <c r="T338" s="99" t="s">
        <v>886</v>
      </c>
      <c r="U338" s="99" t="s">
        <v>886</v>
      </c>
      <c r="V338" s="99" t="s">
        <v>886</v>
      </c>
      <c r="W338" s="99" t="s">
        <v>886</v>
      </c>
      <c r="X338" s="99" t="s">
        <v>886</v>
      </c>
      <c r="Y338" s="99" t="s">
        <v>886</v>
      </c>
      <c r="Z338" s="99" t="s">
        <v>886</v>
      </c>
      <c r="AA338" s="99" t="s">
        <v>886</v>
      </c>
      <c r="AB338" s="99" t="s">
        <v>886</v>
      </c>
      <c r="AC338" s="128" t="s">
        <v>886</v>
      </c>
      <c r="AD338" s="99" t="s">
        <v>886</v>
      </c>
      <c r="AE338" s="99" t="s">
        <v>886</v>
      </c>
      <c r="AF338" s="128" t="s">
        <v>886</v>
      </c>
      <c r="AG338" s="164" t="s">
        <v>886</v>
      </c>
      <c r="AH338" s="128" t="s">
        <v>886</v>
      </c>
      <c r="AI338" s="128" t="s">
        <v>886</v>
      </c>
      <c r="AJ338" s="128" t="s">
        <v>886</v>
      </c>
    </row>
    <row r="339" spans="1:36" x14ac:dyDescent="0.2">
      <c r="A339" s="199" t="s">
        <v>1742</v>
      </c>
      <c r="B339" s="11" t="s">
        <v>507</v>
      </c>
      <c r="C339" s="11"/>
      <c r="D339" s="3" t="s">
        <v>508</v>
      </c>
      <c r="E339" s="38" t="s">
        <v>1089</v>
      </c>
      <c r="F339" s="3" t="s">
        <v>1077</v>
      </c>
      <c r="G339" s="3"/>
      <c r="H339" s="99" t="s">
        <v>886</v>
      </c>
      <c r="I339" s="99">
        <v>-4.8064601427903142</v>
      </c>
      <c r="J339" s="99">
        <v>8.8952991452991341</v>
      </c>
      <c r="K339" s="99">
        <v>3.1885877989914206</v>
      </c>
      <c r="L339" s="99">
        <v>6.0888415608123552</v>
      </c>
      <c r="M339" s="99">
        <v>17.262950349525013</v>
      </c>
      <c r="N339" s="99">
        <v>9.4755506641598402</v>
      </c>
      <c r="O339" s="99">
        <v>6.5135437028762908</v>
      </c>
      <c r="P339" s="99">
        <v>5.9435013436455364</v>
      </c>
      <c r="Q339" s="99">
        <v>6.8585357403580787</v>
      </c>
      <c r="R339" s="99">
        <v>12.838980106991499</v>
      </c>
      <c r="S339" s="99">
        <v>4.9399692149820282</v>
      </c>
      <c r="T339" s="99">
        <v>4.8267229914730478</v>
      </c>
      <c r="U339" s="99">
        <v>1.8003731343283533</v>
      </c>
      <c r="V339" s="99">
        <v>1.7996884449738957</v>
      </c>
      <c r="W339" s="99">
        <v>1.0000540083172638</v>
      </c>
      <c r="X339" s="99" t="s">
        <v>886</v>
      </c>
      <c r="Y339" s="99" t="s">
        <v>886</v>
      </c>
      <c r="Z339" s="99" t="s">
        <v>886</v>
      </c>
      <c r="AA339" s="99" t="s">
        <v>886</v>
      </c>
      <c r="AB339" s="99" t="s">
        <v>886</v>
      </c>
      <c r="AC339" s="128" t="s">
        <v>886</v>
      </c>
      <c r="AD339" s="99" t="s">
        <v>886</v>
      </c>
      <c r="AE339" s="99" t="s">
        <v>886</v>
      </c>
      <c r="AF339" s="128" t="s">
        <v>886</v>
      </c>
      <c r="AG339" s="164" t="s">
        <v>886</v>
      </c>
      <c r="AH339" s="128" t="s">
        <v>886</v>
      </c>
      <c r="AI339" s="128" t="s">
        <v>886</v>
      </c>
      <c r="AJ339" s="128" t="s">
        <v>886</v>
      </c>
    </row>
    <row r="340" spans="1:36" x14ac:dyDescent="0.2">
      <c r="A340" s="38" t="s">
        <v>1509</v>
      </c>
      <c r="B340" s="11" t="s">
        <v>1153</v>
      </c>
      <c r="C340" s="11"/>
      <c r="D340" s="3" t="s">
        <v>1156</v>
      </c>
      <c r="E340" s="38" t="s">
        <v>1088</v>
      </c>
      <c r="F340" s="3" t="s">
        <v>1082</v>
      </c>
      <c r="G340" s="3"/>
      <c r="H340" s="99" t="s">
        <v>886</v>
      </c>
      <c r="I340" s="99" t="s">
        <v>886</v>
      </c>
      <c r="J340" s="99" t="s">
        <v>886</v>
      </c>
      <c r="K340" s="99" t="s">
        <v>886</v>
      </c>
      <c r="L340" s="99" t="s">
        <v>886</v>
      </c>
      <c r="M340" s="99" t="s">
        <v>886</v>
      </c>
      <c r="N340" s="99" t="s">
        <v>886</v>
      </c>
      <c r="O340" s="99" t="s">
        <v>886</v>
      </c>
      <c r="P340" s="99" t="s">
        <v>886</v>
      </c>
      <c r="Q340" s="99" t="s">
        <v>886</v>
      </c>
      <c r="R340" s="99" t="s">
        <v>886</v>
      </c>
      <c r="S340" s="99" t="s">
        <v>886</v>
      </c>
      <c r="T340" s="99" t="s">
        <v>886</v>
      </c>
      <c r="U340" s="99" t="s">
        <v>886</v>
      </c>
      <c r="V340" s="99" t="s">
        <v>886</v>
      </c>
      <c r="W340" s="99" t="s">
        <v>886</v>
      </c>
      <c r="X340" s="99" t="s">
        <v>886</v>
      </c>
      <c r="Y340" s="99">
        <v>3.1398486537220549</v>
      </c>
      <c r="Z340" s="99">
        <v>0.38675368624608097</v>
      </c>
      <c r="AA340" s="99">
        <v>0.60905652894433615</v>
      </c>
      <c r="AB340" s="99">
        <v>0.38504315017387114</v>
      </c>
      <c r="AC340" s="128">
        <v>3.2480418486911855</v>
      </c>
      <c r="AD340" s="99">
        <v>2.0632840037761113</v>
      </c>
      <c r="AE340" s="99">
        <v>4.0438118433047787</v>
      </c>
      <c r="AF340" s="128">
        <v>4.8159328711402161</v>
      </c>
      <c r="AG340" s="164">
        <v>4.7716095334561892</v>
      </c>
      <c r="AH340" s="128">
        <v>3.7290484898605758</v>
      </c>
      <c r="AI340" s="128">
        <v>3.778585023777592</v>
      </c>
      <c r="AJ340" s="128">
        <v>3.4197328485871386</v>
      </c>
    </row>
    <row r="341" spans="1:36" x14ac:dyDescent="0.2">
      <c r="A341" s="38" t="s">
        <v>1510</v>
      </c>
      <c r="B341" s="11" t="s">
        <v>1198</v>
      </c>
      <c r="C341" s="11"/>
      <c r="D341" s="3" t="s">
        <v>510</v>
      </c>
      <c r="E341" s="38" t="s">
        <v>1088</v>
      </c>
      <c r="F341" s="3" t="s">
        <v>1174</v>
      </c>
      <c r="G341" s="3"/>
      <c r="H341" s="99" t="s">
        <v>886</v>
      </c>
      <c r="I341" s="99">
        <v>8.0951237088637811</v>
      </c>
      <c r="J341" s="99">
        <v>0</v>
      </c>
      <c r="K341" s="99">
        <v>2.1111111111111143</v>
      </c>
      <c r="L341" s="99">
        <v>14.755168661588684</v>
      </c>
      <c r="M341" s="99">
        <v>-9.5960553764460315</v>
      </c>
      <c r="N341" s="99">
        <v>4.5101741136983406</v>
      </c>
      <c r="O341" s="99">
        <v>4.4961862705740714</v>
      </c>
      <c r="P341" s="99">
        <v>6.8958893584325693</v>
      </c>
      <c r="Q341" s="99">
        <v>4.4923629829290093</v>
      </c>
      <c r="R341" s="99">
        <v>9.7162510748065358</v>
      </c>
      <c r="S341" s="99">
        <v>4.9059561128526781</v>
      </c>
      <c r="T341" s="99">
        <v>4.6317047661736126</v>
      </c>
      <c r="U341" s="99">
        <v>2.4989290304155247</v>
      </c>
      <c r="V341" s="99">
        <v>3.9565338534410728</v>
      </c>
      <c r="W341" s="99">
        <v>4.8914500134012115</v>
      </c>
      <c r="X341" s="99">
        <v>3.8967675993356323</v>
      </c>
      <c r="Y341" s="99">
        <v>2.9021151008362267</v>
      </c>
      <c r="Z341" s="99">
        <v>0</v>
      </c>
      <c r="AA341" s="99">
        <v>0</v>
      </c>
      <c r="AB341" s="99">
        <v>3.5014340344168033</v>
      </c>
      <c r="AC341" s="128">
        <v>0</v>
      </c>
      <c r="AD341" s="99">
        <v>1.985913866759037</v>
      </c>
      <c r="AE341" s="99">
        <v>5.6605909656968212</v>
      </c>
      <c r="AF341" s="128">
        <v>5.3573341905068128</v>
      </c>
      <c r="AG341" s="164">
        <v>12.203803518763356</v>
      </c>
      <c r="AH341" s="128">
        <v>21.752923049034735</v>
      </c>
      <c r="AI341" s="128">
        <v>1.9876423732598791</v>
      </c>
      <c r="AJ341" s="128">
        <v>4.9927007299270096</v>
      </c>
    </row>
    <row r="342" spans="1:36" x14ac:dyDescent="0.2">
      <c r="A342" s="38" t="s">
        <v>1511</v>
      </c>
      <c r="B342" s="11" t="s">
        <v>511</v>
      </c>
      <c r="C342" s="11"/>
      <c r="D342" s="3" t="s">
        <v>512</v>
      </c>
      <c r="E342" s="38" t="s">
        <v>1088</v>
      </c>
      <c r="F342" s="3" t="s">
        <v>1076</v>
      </c>
      <c r="G342" s="3"/>
      <c r="H342" s="99" t="s">
        <v>886</v>
      </c>
      <c r="I342" s="99">
        <v>-9.2307692307692264</v>
      </c>
      <c r="J342" s="99">
        <v>44.919020715630865</v>
      </c>
      <c r="K342" s="99">
        <v>-32.051148768063214</v>
      </c>
      <c r="L342" s="99">
        <v>0.1759485924112596</v>
      </c>
      <c r="M342" s="99">
        <v>-1.81748759068347</v>
      </c>
      <c r="N342" s="99">
        <v>9.8001088900987696</v>
      </c>
      <c r="O342" s="99">
        <v>6.1982007508677412</v>
      </c>
      <c r="P342" s="99">
        <v>6.0032017075773751</v>
      </c>
      <c r="Q342" s="99">
        <v>6.921721620941355</v>
      </c>
      <c r="R342" s="99">
        <v>4.5021186440677923</v>
      </c>
      <c r="S342" s="99">
        <v>2.9903699949315836</v>
      </c>
      <c r="T342" s="99">
        <v>3.4940944881889777</v>
      </c>
      <c r="U342" s="99">
        <v>3.5187826913932554</v>
      </c>
      <c r="V342" s="99">
        <v>4.7006583984075831</v>
      </c>
      <c r="W342" s="99">
        <v>3.6999122550453336</v>
      </c>
      <c r="X342" s="99">
        <v>3.8546514360927091</v>
      </c>
      <c r="Y342" s="99">
        <v>2.2360023536866862</v>
      </c>
      <c r="Z342" s="99">
        <v>0</v>
      </c>
      <c r="AA342" s="99">
        <v>0</v>
      </c>
      <c r="AB342" s="99">
        <v>1.9480231991853714</v>
      </c>
      <c r="AC342" s="128">
        <v>1.9498849177052913</v>
      </c>
      <c r="AD342" s="99">
        <v>1.950928607940039</v>
      </c>
      <c r="AE342" s="99">
        <v>1.9511991309434151</v>
      </c>
      <c r="AF342" s="128">
        <v>2.0490963485103153</v>
      </c>
      <c r="AG342" s="164">
        <v>2.9918477169591506</v>
      </c>
      <c r="AH342" s="128">
        <v>2.9907198003587432</v>
      </c>
      <c r="AI342" s="128">
        <v>1.9876575928519991</v>
      </c>
      <c r="AJ342" s="128">
        <v>1.9897542505011558</v>
      </c>
    </row>
    <row r="343" spans="1:36" x14ac:dyDescent="0.2">
      <c r="A343" s="38" t="s">
        <v>886</v>
      </c>
      <c r="B343" s="5" t="s">
        <v>933</v>
      </c>
      <c r="C343" s="5"/>
      <c r="D343" s="3" t="s">
        <v>877</v>
      </c>
      <c r="E343" s="38" t="s">
        <v>1089</v>
      </c>
      <c r="F343" s="3" t="s">
        <v>1076</v>
      </c>
      <c r="G343" s="3"/>
      <c r="H343" s="99" t="s">
        <v>886</v>
      </c>
      <c r="I343" s="99">
        <v>8.9060987415295187</v>
      </c>
      <c r="J343" s="99">
        <v>7.2727272727272805</v>
      </c>
      <c r="K343" s="99">
        <v>8.4745762711864359</v>
      </c>
      <c r="L343" s="99">
        <v>5.5555555555555571</v>
      </c>
      <c r="M343" s="99" t="s">
        <v>886</v>
      </c>
      <c r="N343" s="99" t="s">
        <v>886</v>
      </c>
      <c r="O343" s="99" t="s">
        <v>886</v>
      </c>
      <c r="P343" s="99" t="s">
        <v>886</v>
      </c>
      <c r="Q343" s="99" t="s">
        <v>886</v>
      </c>
      <c r="R343" s="99" t="s">
        <v>886</v>
      </c>
      <c r="S343" s="99" t="s">
        <v>886</v>
      </c>
      <c r="T343" s="99" t="s">
        <v>886</v>
      </c>
      <c r="U343" s="99" t="s">
        <v>886</v>
      </c>
      <c r="V343" s="99" t="s">
        <v>886</v>
      </c>
      <c r="W343" s="99" t="s">
        <v>886</v>
      </c>
      <c r="X343" s="99" t="s">
        <v>886</v>
      </c>
      <c r="Y343" s="99" t="s">
        <v>886</v>
      </c>
      <c r="Z343" s="99" t="s">
        <v>886</v>
      </c>
      <c r="AA343" s="99" t="s">
        <v>886</v>
      </c>
      <c r="AB343" s="99" t="s">
        <v>886</v>
      </c>
      <c r="AC343" s="128" t="s">
        <v>886</v>
      </c>
      <c r="AD343" s="99" t="s">
        <v>886</v>
      </c>
      <c r="AE343" s="99" t="s">
        <v>886</v>
      </c>
      <c r="AF343" s="128" t="s">
        <v>886</v>
      </c>
      <c r="AG343" s="164" t="s">
        <v>886</v>
      </c>
      <c r="AH343" s="128" t="s">
        <v>886</v>
      </c>
      <c r="AI343" s="128" t="s">
        <v>886</v>
      </c>
      <c r="AJ343" s="128" t="s">
        <v>886</v>
      </c>
    </row>
    <row r="344" spans="1:36" x14ac:dyDescent="0.2">
      <c r="A344" s="199" t="s">
        <v>1722</v>
      </c>
      <c r="B344" s="11" t="s">
        <v>513</v>
      </c>
      <c r="C344" s="11"/>
      <c r="D344" s="3" t="s">
        <v>514</v>
      </c>
      <c r="E344" s="38" t="s">
        <v>1088</v>
      </c>
      <c r="F344" s="3" t="s">
        <v>1077</v>
      </c>
      <c r="G344" s="3"/>
      <c r="H344" s="99" t="s">
        <v>886</v>
      </c>
      <c r="I344" s="99">
        <v>10.457415081916423</v>
      </c>
      <c r="J344" s="99">
        <v>-1.5778954381289623</v>
      </c>
      <c r="K344" s="99">
        <v>3.1386939328084367</v>
      </c>
      <c r="L344" s="99">
        <v>4.8359240069084706</v>
      </c>
      <c r="M344" s="99">
        <v>12.253706754530484</v>
      </c>
      <c r="N344" s="99">
        <v>9.9004960521294976</v>
      </c>
      <c r="O344" s="99">
        <v>5.750227017787509</v>
      </c>
      <c r="P344" s="99">
        <v>5.8997348150019064</v>
      </c>
      <c r="Q344" s="99">
        <v>8.2504590875485775</v>
      </c>
      <c r="R344" s="99">
        <v>9.4997851973430443</v>
      </c>
      <c r="S344" s="99">
        <v>6.0359136864462926E-3</v>
      </c>
      <c r="T344" s="99">
        <v>3.8999708281779704</v>
      </c>
      <c r="U344" s="99">
        <v>4.700449229339327</v>
      </c>
      <c r="V344" s="99">
        <v>4.0002589164347171</v>
      </c>
      <c r="W344" s="99">
        <v>2.9999377606273754</v>
      </c>
      <c r="X344" s="99">
        <v>2.9997496611793508</v>
      </c>
      <c r="Y344" s="99">
        <v>0</v>
      </c>
      <c r="Z344" s="99">
        <v>0</v>
      </c>
      <c r="AA344" s="99">
        <v>0</v>
      </c>
      <c r="AB344" s="99">
        <v>0</v>
      </c>
      <c r="AC344" s="128">
        <v>1.9896411270721837</v>
      </c>
      <c r="AD344" s="99">
        <v>1.9902705190152137</v>
      </c>
      <c r="AE344" s="99">
        <v>3.9898802713634218</v>
      </c>
      <c r="AF344" s="128">
        <v>4.7502828010475229</v>
      </c>
      <c r="AG344" s="164">
        <v>4.9897556898451878</v>
      </c>
      <c r="AH344" s="128">
        <v>3.9896296400667719</v>
      </c>
      <c r="AI344" s="128">
        <v>3.9896752164546134</v>
      </c>
      <c r="AJ344" s="128">
        <v>2.9903254177660421</v>
      </c>
    </row>
    <row r="345" spans="1:36" x14ac:dyDescent="0.2">
      <c r="A345" s="38" t="s">
        <v>1512</v>
      </c>
      <c r="B345" s="14" t="s">
        <v>980</v>
      </c>
      <c r="C345" s="14"/>
      <c r="D345" s="15" t="s">
        <v>981</v>
      </c>
      <c r="E345" s="38" t="s">
        <v>1088</v>
      </c>
      <c r="F345" s="3" t="s">
        <v>1079</v>
      </c>
      <c r="G345" s="3"/>
      <c r="H345" s="99" t="s">
        <v>886</v>
      </c>
      <c r="I345" s="99" t="s">
        <v>886</v>
      </c>
      <c r="J345" s="99" t="s">
        <v>886</v>
      </c>
      <c r="K345" s="99" t="s">
        <v>886</v>
      </c>
      <c r="L345" s="99" t="s">
        <v>886</v>
      </c>
      <c r="M345" s="99" t="s">
        <v>886</v>
      </c>
      <c r="N345" s="99" t="s">
        <v>886</v>
      </c>
      <c r="O345" s="99" t="s">
        <v>886</v>
      </c>
      <c r="P345" s="99" t="s">
        <v>886</v>
      </c>
      <c r="Q345" s="99" t="s">
        <v>886</v>
      </c>
      <c r="R345" s="99" t="s">
        <v>886</v>
      </c>
      <c r="S345" s="99" t="s">
        <v>886</v>
      </c>
      <c r="T345" s="99">
        <v>1.6292922214435919</v>
      </c>
      <c r="U345" s="99">
        <v>4.8957076366143752</v>
      </c>
      <c r="V345" s="99">
        <v>4.4042728019720698</v>
      </c>
      <c r="W345" s="99">
        <v>3.0064536439477365</v>
      </c>
      <c r="X345" s="99">
        <v>3.4993887530562375</v>
      </c>
      <c r="Y345" s="99">
        <v>2.8938432009449286</v>
      </c>
      <c r="Z345" s="99">
        <v>0</v>
      </c>
      <c r="AA345" s="99">
        <v>0</v>
      </c>
      <c r="AB345" s="99">
        <v>0</v>
      </c>
      <c r="AC345" s="128">
        <v>1.951499497775866</v>
      </c>
      <c r="AD345" s="99">
        <v>1.9563687543983077</v>
      </c>
      <c r="AE345" s="99">
        <v>1.9464384318056194</v>
      </c>
      <c r="AF345" s="128">
        <v>1.949898442789455</v>
      </c>
      <c r="AG345" s="164">
        <v>2.9485987514942247</v>
      </c>
      <c r="AH345" s="128">
        <v>2.9544574893562103</v>
      </c>
      <c r="AI345" s="128">
        <v>1.9548872180451093</v>
      </c>
      <c r="AJ345" s="128">
        <v>1.9542772861356976</v>
      </c>
    </row>
    <row r="346" spans="1:36" x14ac:dyDescent="0.2">
      <c r="A346" s="38" t="s">
        <v>1513</v>
      </c>
      <c r="B346" s="11" t="s">
        <v>1199</v>
      </c>
      <c r="C346" s="11"/>
      <c r="D346" s="3" t="s">
        <v>516</v>
      </c>
      <c r="E346" s="38" t="s">
        <v>1088</v>
      </c>
      <c r="F346" s="3" t="s">
        <v>1174</v>
      </c>
      <c r="G346" s="3"/>
      <c r="H346" s="99" t="s">
        <v>886</v>
      </c>
      <c r="I346" s="99" t="s">
        <v>886</v>
      </c>
      <c r="J346" s="99" t="s">
        <v>886</v>
      </c>
      <c r="K346" s="99">
        <v>2.0888888888888744</v>
      </c>
      <c r="L346" s="99">
        <v>8.3587287766652167</v>
      </c>
      <c r="M346" s="99">
        <v>9.1201285656890292</v>
      </c>
      <c r="N346" s="99">
        <v>13.310014727540505</v>
      </c>
      <c r="O346" s="99">
        <v>5.8813972380178825</v>
      </c>
      <c r="P346" s="99">
        <v>7.6722418290624574</v>
      </c>
      <c r="Q346" s="99">
        <v>21.376656690893554</v>
      </c>
      <c r="R346" s="99">
        <v>28.331572149818015</v>
      </c>
      <c r="S346" s="99">
        <v>9.8993595608417309</v>
      </c>
      <c r="T346" s="99">
        <v>4.9034299034299096</v>
      </c>
      <c r="U346" s="99">
        <v>4.9440520593603736</v>
      </c>
      <c r="V346" s="99">
        <v>4.9455535390199543</v>
      </c>
      <c r="W346" s="99">
        <v>4.9286640726329551</v>
      </c>
      <c r="X346" s="99">
        <v>4.9443757725587005</v>
      </c>
      <c r="Y346" s="99">
        <v>4.7703180212014189</v>
      </c>
      <c r="Z346" s="99">
        <v>0</v>
      </c>
      <c r="AA346" s="99">
        <v>3.9347948285553684</v>
      </c>
      <c r="AB346" s="99">
        <v>1.9469983775013588</v>
      </c>
      <c r="AC346" s="128">
        <v>1.9628647214853912</v>
      </c>
      <c r="AD346" s="99">
        <v>1.9771071800208206</v>
      </c>
      <c r="AE346" s="99">
        <v>1.989795918367343</v>
      </c>
      <c r="AF346" s="128">
        <v>1.9509754877438779</v>
      </c>
      <c r="AG346" s="164">
        <v>6.5260058881256189</v>
      </c>
      <c r="AH346" s="128">
        <v>12.252418240442209</v>
      </c>
      <c r="AI346" s="128">
        <v>4.5547804677882553</v>
      </c>
      <c r="AJ346" s="128">
        <v>6.5149136577708004</v>
      </c>
    </row>
    <row r="347" spans="1:36" x14ac:dyDescent="0.2">
      <c r="A347" s="38" t="s">
        <v>1514</v>
      </c>
      <c r="B347" s="11" t="s">
        <v>517</v>
      </c>
      <c r="C347" s="11"/>
      <c r="D347" s="3" t="s">
        <v>518</v>
      </c>
      <c r="E347" s="38" t="s">
        <v>1088</v>
      </c>
      <c r="F347" s="3" t="s">
        <v>1076</v>
      </c>
      <c r="G347" s="3"/>
      <c r="H347" s="99" t="s">
        <v>886</v>
      </c>
      <c r="I347" s="99">
        <v>-16.425396825396831</v>
      </c>
      <c r="J347" s="99">
        <v>-5.1280103319911774</v>
      </c>
      <c r="K347" s="99">
        <v>9.1207559256886839</v>
      </c>
      <c r="L347" s="99">
        <v>3.6178175680633871</v>
      </c>
      <c r="M347" s="99">
        <v>-10.941926345609048</v>
      </c>
      <c r="N347" s="99">
        <v>9.25646123260438</v>
      </c>
      <c r="O347" s="99">
        <v>4.4981439697212409</v>
      </c>
      <c r="P347" s="99">
        <v>5.7184648603468844</v>
      </c>
      <c r="Q347" s="99">
        <v>5.0006588483331171</v>
      </c>
      <c r="R347" s="99">
        <v>9.2489176131016109</v>
      </c>
      <c r="S347" s="99">
        <v>4.9968410774797576</v>
      </c>
      <c r="T347" s="99">
        <v>4.7480991193042001</v>
      </c>
      <c r="U347" s="99">
        <v>0</v>
      </c>
      <c r="V347" s="99">
        <v>0</v>
      </c>
      <c r="W347" s="99">
        <v>2.8983236722544206</v>
      </c>
      <c r="X347" s="99">
        <v>2.5020300446609838</v>
      </c>
      <c r="Y347" s="99">
        <v>1.0001485369114391</v>
      </c>
      <c r="Z347" s="99">
        <v>0</v>
      </c>
      <c r="AA347" s="99">
        <v>0</v>
      </c>
      <c r="AB347" s="99">
        <v>0</v>
      </c>
      <c r="AC347" s="128">
        <v>1.7500857885190513</v>
      </c>
      <c r="AD347" s="99">
        <v>1.748891886683368</v>
      </c>
      <c r="AE347" s="99">
        <v>1.941379800179921</v>
      </c>
      <c r="AF347" s="128">
        <v>2.3224487900041835</v>
      </c>
      <c r="AG347" s="164">
        <v>2.9915111897952817</v>
      </c>
      <c r="AH347" s="128">
        <v>2.9883638928067668</v>
      </c>
      <c r="AI347" s="128">
        <v>2.1398613369853603</v>
      </c>
      <c r="AJ347" s="128">
        <v>2.0950305874465767</v>
      </c>
    </row>
    <row r="348" spans="1:36" x14ac:dyDescent="0.2">
      <c r="A348" s="38" t="s">
        <v>1515</v>
      </c>
      <c r="B348" s="11" t="s">
        <v>519</v>
      </c>
      <c r="C348" s="11"/>
      <c r="D348" s="3" t="s">
        <v>520</v>
      </c>
      <c r="E348" s="38" t="s">
        <v>1088</v>
      </c>
      <c r="F348" s="3" t="s">
        <v>1076</v>
      </c>
      <c r="G348" s="3"/>
      <c r="H348" s="99" t="s">
        <v>886</v>
      </c>
      <c r="I348" s="99">
        <v>1.0462962962962905</v>
      </c>
      <c r="J348" s="99">
        <v>-5.1589846971501885</v>
      </c>
      <c r="K348" s="99">
        <v>-4.792270531400959</v>
      </c>
      <c r="L348" s="99">
        <v>0.78140856504971623</v>
      </c>
      <c r="M348" s="99">
        <v>0</v>
      </c>
      <c r="N348" s="99">
        <v>9.8378813815325685</v>
      </c>
      <c r="O348" s="99">
        <v>14.576457645764577</v>
      </c>
      <c r="P348" s="99">
        <v>9.8975836133781314</v>
      </c>
      <c r="Q348" s="99">
        <v>8.824171823807788</v>
      </c>
      <c r="R348" s="99">
        <v>6.8910149193818171</v>
      </c>
      <c r="S348" s="99">
        <v>5.9147524566564442</v>
      </c>
      <c r="T348" s="99">
        <v>4.7984871764566748</v>
      </c>
      <c r="U348" s="99">
        <v>3.5017480545844109</v>
      </c>
      <c r="V348" s="99">
        <v>2.5006810133478439</v>
      </c>
      <c r="W348" s="99">
        <v>2.4981396832146459</v>
      </c>
      <c r="X348" s="99">
        <v>3.0024891101431166</v>
      </c>
      <c r="Y348" s="99">
        <v>1.9986910335800161</v>
      </c>
      <c r="Z348" s="99">
        <v>0</v>
      </c>
      <c r="AA348" s="99">
        <v>0</v>
      </c>
      <c r="AB348" s="99">
        <v>0</v>
      </c>
      <c r="AC348" s="128">
        <v>0</v>
      </c>
      <c r="AD348" s="99">
        <v>0</v>
      </c>
      <c r="AE348" s="99">
        <v>1.9891411648568669</v>
      </c>
      <c r="AF348" s="128">
        <v>2.4197841552533461</v>
      </c>
      <c r="AG348" s="164">
        <v>2.9957945470868941</v>
      </c>
      <c r="AH348" s="128">
        <v>2.9958251135477454</v>
      </c>
      <c r="AI348" s="128">
        <v>2.2271714922049046</v>
      </c>
      <c r="AJ348" s="128">
        <v>2.1786492374727668</v>
      </c>
    </row>
    <row r="349" spans="1:36" x14ac:dyDescent="0.2">
      <c r="A349" s="38" t="s">
        <v>1516</v>
      </c>
      <c r="B349" s="11" t="s">
        <v>521</v>
      </c>
      <c r="C349" s="11"/>
      <c r="D349" s="3" t="s">
        <v>522</v>
      </c>
      <c r="E349" s="38" t="s">
        <v>1088</v>
      </c>
      <c r="F349" s="3" t="s">
        <v>1081</v>
      </c>
      <c r="G349" s="3"/>
      <c r="H349" s="99" t="s">
        <v>886</v>
      </c>
      <c r="I349" s="99">
        <v>10.558654271801672</v>
      </c>
      <c r="J349" s="99">
        <v>7.5675069669111679</v>
      </c>
      <c r="K349" s="99">
        <v>4.2180962732456919</v>
      </c>
      <c r="L349" s="99">
        <v>5.3317332418995278</v>
      </c>
      <c r="M349" s="99">
        <v>6.4059787326388857</v>
      </c>
      <c r="N349" s="99">
        <v>7.0171189659787672</v>
      </c>
      <c r="O349" s="99">
        <v>3.972318833674791</v>
      </c>
      <c r="P349" s="99">
        <v>10.361892978657593</v>
      </c>
      <c r="Q349" s="99">
        <v>2.4923185517355932</v>
      </c>
      <c r="R349" s="99">
        <v>10.478341452545649</v>
      </c>
      <c r="S349" s="99">
        <v>4.7120082872674942</v>
      </c>
      <c r="T349" s="99">
        <v>4.7144620610559969</v>
      </c>
      <c r="U349" s="99">
        <v>4.9419771252759119</v>
      </c>
      <c r="V349" s="99">
        <v>4.9291342346576812</v>
      </c>
      <c r="W349" s="99">
        <v>-0.7835633911894746</v>
      </c>
      <c r="X349" s="99">
        <v>1.9873884628923975</v>
      </c>
      <c r="Y349" s="99">
        <v>1.3093621267942837</v>
      </c>
      <c r="Z349" s="99">
        <v>0</v>
      </c>
      <c r="AA349" s="99">
        <v>1.8516323991235595E-2</v>
      </c>
      <c r="AB349" s="99">
        <v>3.4878296221147593</v>
      </c>
      <c r="AC349" s="128">
        <v>-7.1555838598635901E-3</v>
      </c>
      <c r="AD349" s="99">
        <v>1.4312191840559763E-3</v>
      </c>
      <c r="AE349" s="99">
        <v>3.689630249815723</v>
      </c>
      <c r="AF349" s="128">
        <v>3.9896755671191553</v>
      </c>
      <c r="AG349" s="164">
        <v>3.9806211839660266</v>
      </c>
      <c r="AH349" s="128">
        <v>3.987796627478013</v>
      </c>
      <c r="AI349" s="128">
        <v>2.9890870702036443</v>
      </c>
      <c r="AJ349" s="128">
        <v>2.9929199742544532</v>
      </c>
    </row>
    <row r="350" spans="1:36" x14ac:dyDescent="0.2">
      <c r="A350" s="38" t="s">
        <v>1684</v>
      </c>
      <c r="B350" s="11" t="s">
        <v>523</v>
      </c>
      <c r="C350" s="11"/>
      <c r="D350" s="3" t="s">
        <v>524</v>
      </c>
      <c r="E350" s="38" t="s">
        <v>1089</v>
      </c>
      <c r="F350" s="3" t="s">
        <v>1076</v>
      </c>
      <c r="G350" s="3"/>
      <c r="H350" s="99" t="s">
        <v>886</v>
      </c>
      <c r="I350" s="99">
        <v>-1.2713771377137704</v>
      </c>
      <c r="J350" s="99">
        <v>2.564102564102555</v>
      </c>
      <c r="K350" s="99">
        <v>23.788888888888877</v>
      </c>
      <c r="L350" s="99">
        <v>8.2398348442689269</v>
      </c>
      <c r="M350" s="99">
        <v>-6.5925864499543962</v>
      </c>
      <c r="N350" s="99">
        <v>21.218039772727266</v>
      </c>
      <c r="O350" s="99">
        <v>2.0580049802255758</v>
      </c>
      <c r="P350" s="99">
        <v>8.6544671689989343</v>
      </c>
      <c r="Q350" s="99">
        <v>21.10824912489268</v>
      </c>
      <c r="R350" s="99">
        <v>10.492446965152439</v>
      </c>
      <c r="S350" s="99">
        <v>5.6858003060065982</v>
      </c>
      <c r="T350" s="99">
        <v>2.456451688226764</v>
      </c>
      <c r="U350" s="99">
        <v>2.0237932449063294</v>
      </c>
      <c r="V350" s="99">
        <v>3.1586471875977224</v>
      </c>
      <c r="W350" s="99">
        <v>1.0913815504547415</v>
      </c>
      <c r="X350" s="99" t="s">
        <v>886</v>
      </c>
      <c r="Y350" s="99" t="s">
        <v>886</v>
      </c>
      <c r="Z350" s="99" t="s">
        <v>886</v>
      </c>
      <c r="AA350" s="99" t="s">
        <v>886</v>
      </c>
      <c r="AB350" s="99" t="s">
        <v>886</v>
      </c>
      <c r="AC350" s="128" t="s">
        <v>886</v>
      </c>
      <c r="AD350" s="99" t="s">
        <v>886</v>
      </c>
      <c r="AE350" s="99" t="s">
        <v>886</v>
      </c>
      <c r="AF350" s="128" t="s">
        <v>886</v>
      </c>
      <c r="AG350" s="164" t="s">
        <v>886</v>
      </c>
      <c r="AH350" s="128" t="s">
        <v>886</v>
      </c>
      <c r="AI350" s="128" t="s">
        <v>886</v>
      </c>
      <c r="AJ350" s="128" t="s">
        <v>886</v>
      </c>
    </row>
    <row r="351" spans="1:36" x14ac:dyDescent="0.2">
      <c r="A351" s="38" t="s">
        <v>1517</v>
      </c>
      <c r="B351" s="11" t="s">
        <v>525</v>
      </c>
      <c r="C351" s="11"/>
      <c r="D351" s="3" t="s">
        <v>526</v>
      </c>
      <c r="E351" s="38" t="s">
        <v>1088</v>
      </c>
      <c r="F351" s="3" t="s">
        <v>1076</v>
      </c>
      <c r="G351" s="3"/>
      <c r="H351" s="99" t="s">
        <v>886</v>
      </c>
      <c r="I351" s="99">
        <v>21.095979776563652</v>
      </c>
      <c r="J351" s="99">
        <v>5.3063973063973009</v>
      </c>
      <c r="K351" s="99">
        <v>0.59470520526923565</v>
      </c>
      <c r="L351" s="99">
        <v>5.7211874642425755</v>
      </c>
      <c r="M351" s="99">
        <v>0.88389152786965042</v>
      </c>
      <c r="N351" s="99">
        <v>0.20860650852306151</v>
      </c>
      <c r="O351" s="99">
        <v>4.0028549336822863</v>
      </c>
      <c r="P351" s="99">
        <v>9.4933089328605718</v>
      </c>
      <c r="Q351" s="99">
        <v>4.2776559072391223</v>
      </c>
      <c r="R351" s="99">
        <v>4.0020035061357362</v>
      </c>
      <c r="S351" s="99">
        <v>4.0021190522057282</v>
      </c>
      <c r="T351" s="99">
        <v>3.9777726325538367</v>
      </c>
      <c r="U351" s="99">
        <v>3.9992874320833778</v>
      </c>
      <c r="V351" s="99">
        <v>3.001884206920181</v>
      </c>
      <c r="W351" s="99">
        <v>3.999501101733685</v>
      </c>
      <c r="X351" s="99">
        <v>4.5012992204677289</v>
      </c>
      <c r="Y351" s="99">
        <v>1.9968631651428694</v>
      </c>
      <c r="Z351" s="99">
        <v>3.7505156958985708E-3</v>
      </c>
      <c r="AA351" s="99">
        <v>0.1537653765376632</v>
      </c>
      <c r="AB351" s="99">
        <v>1.8273731510952871</v>
      </c>
      <c r="AC351" s="128">
        <v>2.0115470893244503</v>
      </c>
      <c r="AD351" s="99">
        <v>2.0187454938716654</v>
      </c>
      <c r="AE351" s="99">
        <v>2.1342756183745593</v>
      </c>
      <c r="AF351" s="128">
        <v>2.0619983393301844</v>
      </c>
      <c r="AG351" s="164">
        <v>2.9830508474576245</v>
      </c>
      <c r="AH351" s="128">
        <v>3.2060566161948634</v>
      </c>
      <c r="AI351" s="128">
        <v>2.0093130063149722</v>
      </c>
      <c r="AJ351" s="128">
        <v>2.0041270635317741</v>
      </c>
    </row>
    <row r="352" spans="1:36" x14ac:dyDescent="0.2">
      <c r="A352" s="199" t="s">
        <v>1723</v>
      </c>
      <c r="B352" s="11" t="s">
        <v>527</v>
      </c>
      <c r="C352" s="11"/>
      <c r="D352" s="3" t="s">
        <v>528</v>
      </c>
      <c r="E352" s="38" t="s">
        <v>1088</v>
      </c>
      <c r="F352" s="3" t="s">
        <v>1077</v>
      </c>
      <c r="G352" s="3"/>
      <c r="H352" s="99" t="s">
        <v>886</v>
      </c>
      <c r="I352" s="99">
        <v>-1.4492753623188293</v>
      </c>
      <c r="J352" s="99">
        <v>-2.4509803921568647</v>
      </c>
      <c r="K352" s="99">
        <v>6.2088218872138583</v>
      </c>
      <c r="L352" s="99">
        <v>2.407738408158977</v>
      </c>
      <c r="M352" s="99">
        <v>10.379876796714569</v>
      </c>
      <c r="N352" s="99">
        <v>11.848200167426299</v>
      </c>
      <c r="O352" s="99">
        <v>8.4475417470560927</v>
      </c>
      <c r="P352" s="99">
        <v>7.246599082864293</v>
      </c>
      <c r="Q352" s="99">
        <v>9.7786294474316406</v>
      </c>
      <c r="R352" s="99">
        <v>13.384831826589888</v>
      </c>
      <c r="S352" s="99">
        <v>6.2499281947587804</v>
      </c>
      <c r="T352" s="99">
        <v>4.5036277721910665</v>
      </c>
      <c r="U352" s="99">
        <v>4.3757630941787511</v>
      </c>
      <c r="V352" s="99">
        <v>3.9999999999999858</v>
      </c>
      <c r="W352" s="99">
        <v>3.8747497855304687</v>
      </c>
      <c r="X352" s="99">
        <v>3.7504014682266558</v>
      </c>
      <c r="Y352" s="99">
        <v>2.7498186835541674</v>
      </c>
      <c r="Z352" s="99">
        <v>0</v>
      </c>
      <c r="AA352" s="99">
        <v>0</v>
      </c>
      <c r="AB352" s="99">
        <v>1.9901696636854211</v>
      </c>
      <c r="AC352" s="128">
        <v>1.9901589257530716</v>
      </c>
      <c r="AD352" s="99">
        <v>1.9902185516505133</v>
      </c>
      <c r="AE352" s="99">
        <v>3.9903931973451545</v>
      </c>
      <c r="AF352" s="128">
        <v>4.9897006959832568</v>
      </c>
      <c r="AG352" s="164">
        <v>5.9899374995355359</v>
      </c>
      <c r="AH352" s="128">
        <v>2.9897839698777684</v>
      </c>
      <c r="AI352" s="128">
        <v>3.990250743789292</v>
      </c>
      <c r="AJ352" s="128">
        <v>2.9899701461268426</v>
      </c>
    </row>
    <row r="353" spans="1:36" x14ac:dyDescent="0.2">
      <c r="A353" s="38" t="s">
        <v>1518</v>
      </c>
      <c r="B353" s="11" t="s">
        <v>529</v>
      </c>
      <c r="C353" s="11"/>
      <c r="D353" s="3" t="s">
        <v>530</v>
      </c>
      <c r="E353" s="38" t="s">
        <v>1088</v>
      </c>
      <c r="F353" s="3" t="s">
        <v>1076</v>
      </c>
      <c r="G353" s="3"/>
      <c r="H353" s="99" t="s">
        <v>886</v>
      </c>
      <c r="I353" s="99">
        <v>0.89686098654708246</v>
      </c>
      <c r="J353" s="99">
        <v>10.714285714285722</v>
      </c>
      <c r="K353" s="99">
        <v>8.3082437275985797</v>
      </c>
      <c r="L353" s="99">
        <v>7.3267588854325254</v>
      </c>
      <c r="M353" s="99">
        <v>-6.4565860878145145</v>
      </c>
      <c r="N353" s="99">
        <v>4.5948974882985141</v>
      </c>
      <c r="O353" s="99">
        <v>3.7816714988024671</v>
      </c>
      <c r="P353" s="99">
        <v>6.9294303413093701</v>
      </c>
      <c r="Q353" s="99">
        <v>5.9124211961151758</v>
      </c>
      <c r="R353" s="99">
        <v>7.4806949806949916</v>
      </c>
      <c r="S353" s="99">
        <v>6.6307439006136661</v>
      </c>
      <c r="T353" s="99">
        <v>5.1282051282051384</v>
      </c>
      <c r="U353" s="99">
        <v>0.20918639843333153</v>
      </c>
      <c r="V353" s="99">
        <v>4.9522540528536609</v>
      </c>
      <c r="W353" s="99">
        <v>5.5268726195514262</v>
      </c>
      <c r="X353" s="99">
        <v>1.7885787616297648</v>
      </c>
      <c r="Y353" s="99">
        <v>-0.11819399574500267</v>
      </c>
      <c r="Z353" s="99">
        <v>7.8889239507589082E-3</v>
      </c>
      <c r="AA353" s="99">
        <v>0.45357734479767942</v>
      </c>
      <c r="AB353" s="99">
        <v>1.5705367309280405E-2</v>
      </c>
      <c r="AC353" s="128">
        <v>4.1848231460762442</v>
      </c>
      <c r="AD353" s="99">
        <v>1.8501073891254549</v>
      </c>
      <c r="AE353" s="99">
        <v>9.3192748797632277</v>
      </c>
      <c r="AF353" s="128">
        <v>6.0983451216623186</v>
      </c>
      <c r="AG353" s="164">
        <v>6.0954993461133755</v>
      </c>
      <c r="AH353" s="128">
        <v>4.344296795141589</v>
      </c>
      <c r="AI353" s="128">
        <v>5.8057452387126673</v>
      </c>
      <c r="AJ353" s="128">
        <v>1.7591634442568431</v>
      </c>
    </row>
    <row r="354" spans="1:36" x14ac:dyDescent="0.2">
      <c r="A354" s="38" t="s">
        <v>1685</v>
      </c>
      <c r="B354" s="11" t="s">
        <v>531</v>
      </c>
      <c r="C354" s="11"/>
      <c r="D354" s="3" t="s">
        <v>532</v>
      </c>
      <c r="E354" s="38" t="s">
        <v>1089</v>
      </c>
      <c r="F354" s="3" t="s">
        <v>1076</v>
      </c>
      <c r="G354" s="3"/>
      <c r="H354" s="99" t="s">
        <v>886</v>
      </c>
      <c r="I354" s="99">
        <v>1.3273287508888387</v>
      </c>
      <c r="J354" s="99">
        <v>15.789473684210535</v>
      </c>
      <c r="K354" s="99">
        <v>3.2222222222222143</v>
      </c>
      <c r="L354" s="99">
        <v>3.0824933946570212</v>
      </c>
      <c r="M354" s="99">
        <v>5.6104044047845036</v>
      </c>
      <c r="N354" s="99">
        <v>7.4247191011235856</v>
      </c>
      <c r="O354" s="99">
        <v>3.7904777842858266</v>
      </c>
      <c r="P354" s="99">
        <v>5.2724927442760361</v>
      </c>
      <c r="Q354" s="99">
        <v>4.3421657221626333</v>
      </c>
      <c r="R354" s="99">
        <v>6.5247706422018297</v>
      </c>
      <c r="S354" s="99">
        <v>2.9075375499517833</v>
      </c>
      <c r="T354" s="99">
        <v>2.4973219068023411</v>
      </c>
      <c r="U354" s="99">
        <v>2.7108236984780092</v>
      </c>
      <c r="V354" s="99">
        <v>2.7155939964385425</v>
      </c>
      <c r="W354" s="99">
        <v>3.5601510742368845</v>
      </c>
      <c r="X354" s="99" t="s">
        <v>886</v>
      </c>
      <c r="Y354" s="99" t="s">
        <v>886</v>
      </c>
      <c r="Z354" s="99" t="s">
        <v>886</v>
      </c>
      <c r="AA354" s="99" t="s">
        <v>886</v>
      </c>
      <c r="AB354" s="99" t="s">
        <v>886</v>
      </c>
      <c r="AC354" s="128" t="s">
        <v>886</v>
      </c>
      <c r="AD354" s="99" t="s">
        <v>886</v>
      </c>
      <c r="AE354" s="99" t="s">
        <v>886</v>
      </c>
      <c r="AF354" s="128" t="s">
        <v>886</v>
      </c>
      <c r="AG354" s="164" t="s">
        <v>886</v>
      </c>
      <c r="AH354" s="128" t="s">
        <v>886</v>
      </c>
      <c r="AI354" s="128" t="s">
        <v>886</v>
      </c>
      <c r="AJ354" s="128" t="s">
        <v>886</v>
      </c>
    </row>
    <row r="355" spans="1:36" x14ac:dyDescent="0.2">
      <c r="A355" s="38" t="s">
        <v>886</v>
      </c>
      <c r="B355" s="16" t="s">
        <v>1003</v>
      </c>
      <c r="C355" s="16"/>
      <c r="D355" s="17" t="s">
        <v>1002</v>
      </c>
      <c r="E355" s="38" t="s">
        <v>1089</v>
      </c>
      <c r="F355" s="3" t="s">
        <v>1076</v>
      </c>
      <c r="G355" s="3"/>
      <c r="H355" s="99" t="s">
        <v>886</v>
      </c>
      <c r="I355" s="99">
        <v>-16.469727073094219</v>
      </c>
      <c r="J355" s="99">
        <v>-21.131697546319472</v>
      </c>
      <c r="K355" s="99">
        <v>15.873015873015888</v>
      </c>
      <c r="L355" s="99">
        <v>15.06849315068493</v>
      </c>
      <c r="M355" s="99" t="s">
        <v>886</v>
      </c>
      <c r="N355" s="99" t="s">
        <v>886</v>
      </c>
      <c r="O355" s="99" t="s">
        <v>886</v>
      </c>
      <c r="P355" s="99" t="s">
        <v>886</v>
      </c>
      <c r="Q355" s="99" t="s">
        <v>886</v>
      </c>
      <c r="R355" s="99" t="s">
        <v>886</v>
      </c>
      <c r="S355" s="99" t="s">
        <v>886</v>
      </c>
      <c r="T355" s="99" t="s">
        <v>886</v>
      </c>
      <c r="U355" s="99" t="s">
        <v>886</v>
      </c>
      <c r="V355" s="99" t="s">
        <v>886</v>
      </c>
      <c r="W355" s="99" t="s">
        <v>886</v>
      </c>
      <c r="X355" s="99" t="s">
        <v>886</v>
      </c>
      <c r="Y355" s="99" t="s">
        <v>886</v>
      </c>
      <c r="Z355" s="99" t="s">
        <v>886</v>
      </c>
      <c r="AA355" s="99" t="s">
        <v>886</v>
      </c>
      <c r="AB355" s="99" t="s">
        <v>886</v>
      </c>
      <c r="AC355" s="128" t="s">
        <v>886</v>
      </c>
      <c r="AD355" s="99" t="s">
        <v>886</v>
      </c>
      <c r="AE355" s="99" t="s">
        <v>886</v>
      </c>
      <c r="AF355" s="128" t="s">
        <v>886</v>
      </c>
      <c r="AG355" s="164" t="s">
        <v>886</v>
      </c>
      <c r="AH355" s="128" t="s">
        <v>886</v>
      </c>
      <c r="AI355" s="128" t="s">
        <v>886</v>
      </c>
      <c r="AJ355" s="128" t="s">
        <v>886</v>
      </c>
    </row>
    <row r="356" spans="1:36" x14ac:dyDescent="0.2">
      <c r="A356" s="38" t="s">
        <v>1519</v>
      </c>
      <c r="B356" s="11" t="s">
        <v>533</v>
      </c>
      <c r="C356" s="11"/>
      <c r="D356" s="3" t="s">
        <v>534</v>
      </c>
      <c r="E356" s="38" t="s">
        <v>1088</v>
      </c>
      <c r="F356" s="3" t="s">
        <v>1082</v>
      </c>
      <c r="G356" s="3"/>
      <c r="H356" s="99" t="s">
        <v>886</v>
      </c>
      <c r="I356" s="99" t="s">
        <v>886</v>
      </c>
      <c r="J356" s="99" t="s">
        <v>886</v>
      </c>
      <c r="K356" s="99" t="s">
        <v>886</v>
      </c>
      <c r="L356" s="99" t="s">
        <v>886</v>
      </c>
      <c r="M356" s="99" t="s">
        <v>886</v>
      </c>
      <c r="N356" s="99">
        <v>9.4309931133339546</v>
      </c>
      <c r="O356" s="99">
        <v>7.4905673809354312</v>
      </c>
      <c r="P356" s="99">
        <v>5.0148352230581708</v>
      </c>
      <c r="Q356" s="99">
        <v>9.5065714790242453</v>
      </c>
      <c r="R356" s="99">
        <v>7.5248505511466277</v>
      </c>
      <c r="S356" s="99">
        <v>0.82483503299340555</v>
      </c>
      <c r="T356" s="99">
        <v>4.0564373897707355</v>
      </c>
      <c r="U356" s="99">
        <v>4.0555442107412745</v>
      </c>
      <c r="V356" s="99">
        <v>1.4129837506868625</v>
      </c>
      <c r="W356" s="99">
        <v>1.4213561421162666</v>
      </c>
      <c r="X356" s="99">
        <v>2.5204873069327789</v>
      </c>
      <c r="Y356" s="99">
        <v>2.572978606590155</v>
      </c>
      <c r="Z356" s="99">
        <v>4.8082156983710433E-2</v>
      </c>
      <c r="AA356" s="99">
        <v>2.9551781358529752</v>
      </c>
      <c r="AB356" s="99">
        <v>3.7872115553966523E-2</v>
      </c>
      <c r="AC356" s="128">
        <v>8.0998036678026075E-2</v>
      </c>
      <c r="AD356" s="99">
        <v>9.6767099186267913E-2</v>
      </c>
      <c r="AE356" s="99">
        <v>4.0277716746495829</v>
      </c>
      <c r="AF356" s="128">
        <v>4.9700932684509258</v>
      </c>
      <c r="AG356" s="164">
        <v>5.8945199636220247</v>
      </c>
      <c r="AH356" s="128">
        <v>3.0628918867565913</v>
      </c>
      <c r="AI356" s="128">
        <v>3.964455587920801</v>
      </c>
      <c r="AJ356" s="128">
        <v>4.8914392719586353</v>
      </c>
    </row>
    <row r="357" spans="1:36" x14ac:dyDescent="0.2">
      <c r="A357" s="38" t="s">
        <v>886</v>
      </c>
      <c r="B357" s="16" t="s">
        <v>1004</v>
      </c>
      <c r="C357" s="16"/>
      <c r="D357" s="17" t="s">
        <v>1005</v>
      </c>
      <c r="E357" s="38" t="s">
        <v>1089</v>
      </c>
      <c r="F357" s="3" t="s">
        <v>1076</v>
      </c>
      <c r="G357" s="3"/>
      <c r="H357" s="99" t="s">
        <v>886</v>
      </c>
      <c r="I357" s="99">
        <v>-0.97603485838780557</v>
      </c>
      <c r="J357" s="99">
        <v>7.9204435448385198</v>
      </c>
      <c r="K357" s="99">
        <v>23.950093778031473</v>
      </c>
      <c r="L357" s="99">
        <v>0</v>
      </c>
      <c r="M357" s="99" t="s">
        <v>886</v>
      </c>
      <c r="N357" s="99" t="s">
        <v>886</v>
      </c>
      <c r="O357" s="99" t="s">
        <v>886</v>
      </c>
      <c r="P357" s="99" t="s">
        <v>886</v>
      </c>
      <c r="Q357" s="99" t="s">
        <v>886</v>
      </c>
      <c r="R357" s="99" t="s">
        <v>886</v>
      </c>
      <c r="S357" s="99" t="s">
        <v>886</v>
      </c>
      <c r="T357" s="99" t="s">
        <v>886</v>
      </c>
      <c r="U357" s="99" t="s">
        <v>886</v>
      </c>
      <c r="V357" s="99" t="s">
        <v>886</v>
      </c>
      <c r="W357" s="99" t="s">
        <v>886</v>
      </c>
      <c r="X357" s="99" t="s">
        <v>886</v>
      </c>
      <c r="Y357" s="99" t="s">
        <v>886</v>
      </c>
      <c r="Z357" s="99" t="s">
        <v>886</v>
      </c>
      <c r="AA357" s="99" t="s">
        <v>886</v>
      </c>
      <c r="AB357" s="99" t="s">
        <v>886</v>
      </c>
      <c r="AC357" s="128" t="s">
        <v>886</v>
      </c>
      <c r="AD357" s="99" t="s">
        <v>886</v>
      </c>
      <c r="AE357" s="99" t="s">
        <v>886</v>
      </c>
      <c r="AF357" s="128" t="s">
        <v>886</v>
      </c>
      <c r="AG357" s="164" t="s">
        <v>886</v>
      </c>
      <c r="AH357" s="128" t="s">
        <v>886</v>
      </c>
      <c r="AI357" s="128" t="s">
        <v>886</v>
      </c>
      <c r="AJ357" s="128" t="s">
        <v>886</v>
      </c>
    </row>
    <row r="358" spans="1:36" x14ac:dyDescent="0.2">
      <c r="A358" s="38" t="s">
        <v>1520</v>
      </c>
      <c r="B358" s="11" t="s">
        <v>535</v>
      </c>
      <c r="C358" s="11"/>
      <c r="D358" s="3" t="s">
        <v>536</v>
      </c>
      <c r="E358" s="38" t="s">
        <v>1088</v>
      </c>
      <c r="F358" s="3" t="s">
        <v>1082</v>
      </c>
      <c r="G358" s="3"/>
      <c r="H358" s="99" t="s">
        <v>886</v>
      </c>
      <c r="I358" s="99" t="s">
        <v>886</v>
      </c>
      <c r="J358" s="99" t="s">
        <v>886</v>
      </c>
      <c r="K358" s="99" t="s">
        <v>886</v>
      </c>
      <c r="L358" s="99" t="s">
        <v>886</v>
      </c>
      <c r="M358" s="99" t="s">
        <v>886</v>
      </c>
      <c r="N358" s="99">
        <v>8.5701368073812318</v>
      </c>
      <c r="O358" s="99">
        <v>8.8267501580887568</v>
      </c>
      <c r="P358" s="99">
        <v>3.1476757369614461</v>
      </c>
      <c r="Q358" s="99">
        <v>12.90034487022713</v>
      </c>
      <c r="R358" s="99">
        <v>14.749908725812318</v>
      </c>
      <c r="S358" s="99">
        <v>0.91632198536430565</v>
      </c>
      <c r="T358" s="99">
        <v>4.9214956806860499</v>
      </c>
      <c r="U358" s="99">
        <v>4.9721045303845273</v>
      </c>
      <c r="V358" s="99">
        <v>4.9732349882157791</v>
      </c>
      <c r="W358" s="99">
        <v>4.9239635315826149</v>
      </c>
      <c r="X358" s="99">
        <v>4.8003118773282552</v>
      </c>
      <c r="Y358" s="99">
        <v>2.8899488307115035</v>
      </c>
      <c r="Z358" s="99">
        <v>0</v>
      </c>
      <c r="AA358" s="99">
        <v>0</v>
      </c>
      <c r="AB358" s="99">
        <v>1.9989234094177419</v>
      </c>
      <c r="AC358" s="128">
        <v>1.9896813831672633</v>
      </c>
      <c r="AD358" s="99">
        <v>1.9902533962511848</v>
      </c>
      <c r="AE358" s="99">
        <v>1.9998788411152768</v>
      </c>
      <c r="AF358" s="128">
        <v>4.4900110617005273</v>
      </c>
      <c r="AG358" s="164">
        <v>4.4697222676149506</v>
      </c>
      <c r="AH358" s="128">
        <v>2.9897033419932217</v>
      </c>
      <c r="AI358" s="128">
        <v>3.9905173210771805</v>
      </c>
      <c r="AJ358" s="128">
        <v>4.9899350381325478</v>
      </c>
    </row>
    <row r="359" spans="1:36" x14ac:dyDescent="0.2">
      <c r="A359" s="38" t="s">
        <v>886</v>
      </c>
      <c r="B359" s="16" t="s">
        <v>1028</v>
      </c>
      <c r="C359" s="16"/>
      <c r="D359" s="17" t="s">
        <v>994</v>
      </c>
      <c r="E359" s="38" t="s">
        <v>1089</v>
      </c>
      <c r="F359" s="3" t="s">
        <v>1076</v>
      </c>
      <c r="G359" s="3"/>
      <c r="H359" s="99" t="s">
        <v>886</v>
      </c>
      <c r="I359" s="99">
        <v>34.101010101010104</v>
      </c>
      <c r="J359" s="99">
        <v>5.0768303705935693</v>
      </c>
      <c r="K359" s="99">
        <v>8.9605734767025211</v>
      </c>
      <c r="L359" s="99" t="s">
        <v>886</v>
      </c>
      <c r="M359" s="99" t="s">
        <v>886</v>
      </c>
      <c r="N359" s="99" t="s">
        <v>886</v>
      </c>
      <c r="O359" s="99" t="s">
        <v>886</v>
      </c>
      <c r="P359" s="99" t="s">
        <v>886</v>
      </c>
      <c r="Q359" s="99" t="s">
        <v>886</v>
      </c>
      <c r="R359" s="99" t="s">
        <v>886</v>
      </c>
      <c r="S359" s="99" t="s">
        <v>886</v>
      </c>
      <c r="T359" s="99" t="s">
        <v>886</v>
      </c>
      <c r="U359" s="99" t="s">
        <v>886</v>
      </c>
      <c r="V359" s="99" t="s">
        <v>886</v>
      </c>
      <c r="W359" s="99" t="s">
        <v>886</v>
      </c>
      <c r="X359" s="99" t="s">
        <v>886</v>
      </c>
      <c r="Y359" s="99" t="s">
        <v>886</v>
      </c>
      <c r="Z359" s="99" t="s">
        <v>886</v>
      </c>
      <c r="AA359" s="99" t="s">
        <v>886</v>
      </c>
      <c r="AB359" s="99" t="s">
        <v>886</v>
      </c>
      <c r="AC359" s="128" t="s">
        <v>886</v>
      </c>
      <c r="AD359" s="99" t="s">
        <v>886</v>
      </c>
      <c r="AE359" s="99" t="s">
        <v>886</v>
      </c>
      <c r="AF359" s="128" t="s">
        <v>886</v>
      </c>
      <c r="AG359" s="164" t="s">
        <v>886</v>
      </c>
      <c r="AH359" s="128" t="s">
        <v>886</v>
      </c>
      <c r="AI359" s="128" t="s">
        <v>886</v>
      </c>
      <c r="AJ359" s="128" t="s">
        <v>886</v>
      </c>
    </row>
    <row r="360" spans="1:36" x14ac:dyDescent="0.2">
      <c r="A360" s="199" t="s">
        <v>1744</v>
      </c>
      <c r="B360" s="11" t="s">
        <v>537</v>
      </c>
      <c r="C360" s="11"/>
      <c r="D360" s="3" t="s">
        <v>538</v>
      </c>
      <c r="E360" s="38" t="s">
        <v>1089</v>
      </c>
      <c r="F360" s="3" t="s">
        <v>1082</v>
      </c>
      <c r="G360" s="3"/>
      <c r="H360" s="99" t="s">
        <v>886</v>
      </c>
      <c r="I360" s="99" t="s">
        <v>886</v>
      </c>
      <c r="J360" s="99" t="s">
        <v>886</v>
      </c>
      <c r="K360" s="99" t="s">
        <v>886</v>
      </c>
      <c r="L360" s="99" t="s">
        <v>886</v>
      </c>
      <c r="M360" s="99">
        <v>10.302077238150972</v>
      </c>
      <c r="N360" s="99">
        <v>3.7531912071880953</v>
      </c>
      <c r="O360" s="99">
        <v>12.769628990509062</v>
      </c>
      <c r="P360" s="99">
        <v>5.4577913797500628</v>
      </c>
      <c r="Q360" s="99">
        <v>11.90514577455329</v>
      </c>
      <c r="R360" s="99">
        <v>13.937880443265186</v>
      </c>
      <c r="S360" s="99">
        <v>0.72602739726026755</v>
      </c>
      <c r="T360" s="99">
        <v>4.5026101329650885</v>
      </c>
      <c r="U360" s="99">
        <v>3.5157618651957563</v>
      </c>
      <c r="V360" s="99">
        <v>3.4079589961800707</v>
      </c>
      <c r="W360" s="99">
        <v>4.8985775608113755</v>
      </c>
      <c r="X360" s="99">
        <v>4.7982026799325865</v>
      </c>
      <c r="Y360" s="99">
        <v>2.9017686241482181</v>
      </c>
      <c r="Z360" s="99">
        <v>0</v>
      </c>
      <c r="AA360" s="99">
        <v>0</v>
      </c>
      <c r="AB360" s="99">
        <v>0</v>
      </c>
      <c r="AC360" s="128">
        <v>0</v>
      </c>
      <c r="AD360" s="99">
        <v>0</v>
      </c>
      <c r="AE360" s="99">
        <v>3.9880952380952461</v>
      </c>
      <c r="AF360" s="128">
        <v>4.987120778477383</v>
      </c>
      <c r="AG360" s="164">
        <v>5.9905949703537242</v>
      </c>
      <c r="AH360" s="128" t="s">
        <v>886</v>
      </c>
      <c r="AI360" s="128" t="s">
        <v>886</v>
      </c>
      <c r="AJ360" s="128" t="s">
        <v>886</v>
      </c>
    </row>
    <row r="361" spans="1:36" x14ac:dyDescent="0.2">
      <c r="A361" s="38" t="s">
        <v>886</v>
      </c>
      <c r="B361" s="16" t="s">
        <v>1029</v>
      </c>
      <c r="C361" s="16"/>
      <c r="D361" s="17" t="s">
        <v>995</v>
      </c>
      <c r="E361" s="38" t="s">
        <v>1089</v>
      </c>
      <c r="F361" s="3" t="s">
        <v>1076</v>
      </c>
      <c r="G361" s="3"/>
      <c r="H361" s="99" t="s">
        <v>886</v>
      </c>
      <c r="I361" s="99">
        <v>-10.526315789473685</v>
      </c>
      <c r="J361" s="99">
        <v>-10.287581699346418</v>
      </c>
      <c r="K361" s="99">
        <v>3.4533003059886482</v>
      </c>
      <c r="L361" s="99" t="s">
        <v>886</v>
      </c>
      <c r="M361" s="99" t="s">
        <v>886</v>
      </c>
      <c r="N361" s="99" t="s">
        <v>886</v>
      </c>
      <c r="O361" s="99" t="s">
        <v>886</v>
      </c>
      <c r="P361" s="99" t="s">
        <v>886</v>
      </c>
      <c r="Q361" s="99" t="s">
        <v>886</v>
      </c>
      <c r="R361" s="99" t="s">
        <v>886</v>
      </c>
      <c r="S361" s="99" t="s">
        <v>886</v>
      </c>
      <c r="T361" s="99" t="s">
        <v>886</v>
      </c>
      <c r="U361" s="99" t="s">
        <v>886</v>
      </c>
      <c r="V361" s="99" t="s">
        <v>886</v>
      </c>
      <c r="W361" s="99" t="s">
        <v>886</v>
      </c>
      <c r="X361" s="99" t="s">
        <v>886</v>
      </c>
      <c r="Y361" s="99" t="s">
        <v>886</v>
      </c>
      <c r="Z361" s="99" t="s">
        <v>886</v>
      </c>
      <c r="AA361" s="99" t="s">
        <v>886</v>
      </c>
      <c r="AB361" s="99" t="s">
        <v>886</v>
      </c>
      <c r="AC361" s="128" t="s">
        <v>886</v>
      </c>
      <c r="AD361" s="99" t="s">
        <v>886</v>
      </c>
      <c r="AE361" s="99" t="s">
        <v>886</v>
      </c>
      <c r="AF361" s="128" t="s">
        <v>886</v>
      </c>
      <c r="AG361" s="164" t="s">
        <v>886</v>
      </c>
      <c r="AH361" s="128" t="s">
        <v>886</v>
      </c>
      <c r="AI361" s="128" t="s">
        <v>886</v>
      </c>
      <c r="AJ361" s="128" t="s">
        <v>886</v>
      </c>
    </row>
    <row r="362" spans="1:36" x14ac:dyDescent="0.2">
      <c r="A362" s="38" t="s">
        <v>1521</v>
      </c>
      <c r="B362" s="11" t="s">
        <v>539</v>
      </c>
      <c r="C362" s="11"/>
      <c r="D362" s="3" t="s">
        <v>540</v>
      </c>
      <c r="E362" s="38" t="s">
        <v>1088</v>
      </c>
      <c r="F362" s="3" t="s">
        <v>1082</v>
      </c>
      <c r="G362" s="3"/>
      <c r="H362" s="99" t="s">
        <v>886</v>
      </c>
      <c r="I362" s="99" t="s">
        <v>886</v>
      </c>
      <c r="J362" s="99" t="s">
        <v>886</v>
      </c>
      <c r="K362" s="99" t="s">
        <v>886</v>
      </c>
      <c r="L362" s="99" t="s">
        <v>886</v>
      </c>
      <c r="M362" s="99">
        <v>5.9745347698334967</v>
      </c>
      <c r="N362" s="99">
        <v>7.4245224892174946</v>
      </c>
      <c r="O362" s="99">
        <v>3.2740655769047038</v>
      </c>
      <c r="P362" s="99">
        <v>5.7049412998873947</v>
      </c>
      <c r="Q362" s="99">
        <v>9.766634072301116</v>
      </c>
      <c r="R362" s="99">
        <v>19.804283947826761</v>
      </c>
      <c r="S362" s="99">
        <v>0.97662752757862847</v>
      </c>
      <c r="T362" s="99">
        <v>5.0348405249159214</v>
      </c>
      <c r="U362" s="99">
        <v>5.0404428306842277</v>
      </c>
      <c r="V362" s="99">
        <v>4.0325151418552707</v>
      </c>
      <c r="W362" s="99">
        <v>4.8471732802206446</v>
      </c>
      <c r="X362" s="99">
        <v>4.9482163406213857</v>
      </c>
      <c r="Y362" s="99">
        <v>0</v>
      </c>
      <c r="Z362" s="99">
        <v>0</v>
      </c>
      <c r="AA362" s="99">
        <v>0</v>
      </c>
      <c r="AB362" s="99">
        <v>1.9501879699248121</v>
      </c>
      <c r="AC362" s="128">
        <v>0</v>
      </c>
      <c r="AD362" s="99">
        <v>0</v>
      </c>
      <c r="AE362" s="99">
        <v>3.9947760620726802</v>
      </c>
      <c r="AF362" s="128">
        <v>4.989616934656449</v>
      </c>
      <c r="AG362" s="164">
        <v>4.4944962161486135</v>
      </c>
      <c r="AH362" s="128">
        <v>4.4942054900083184</v>
      </c>
      <c r="AI362" s="128">
        <v>3.9894607211387045</v>
      </c>
      <c r="AJ362" s="128">
        <v>4.9896722665932112</v>
      </c>
    </row>
    <row r="363" spans="1:36" x14ac:dyDescent="0.2">
      <c r="A363" s="38" t="s">
        <v>1522</v>
      </c>
      <c r="B363" s="11" t="s">
        <v>541</v>
      </c>
      <c r="C363" s="11"/>
      <c r="D363" s="3" t="s">
        <v>542</v>
      </c>
      <c r="E363" s="38" t="s">
        <v>1088</v>
      </c>
      <c r="F363" s="3" t="s">
        <v>1076</v>
      </c>
      <c r="G363" s="3"/>
      <c r="H363" s="99" t="s">
        <v>886</v>
      </c>
      <c r="I363" s="99">
        <v>-0.92181069958847672</v>
      </c>
      <c r="J363" s="99">
        <v>8.4067120784183373</v>
      </c>
      <c r="K363" s="99">
        <v>11.80842911877393</v>
      </c>
      <c r="L363" s="99">
        <v>-2.1314508943869441</v>
      </c>
      <c r="M363" s="99">
        <v>15.245098039215677</v>
      </c>
      <c r="N363" s="99">
        <v>3.7977760223613046</v>
      </c>
      <c r="O363" s="99">
        <v>5.2043086289661744</v>
      </c>
      <c r="P363" s="99">
        <v>3.3331478493127804</v>
      </c>
      <c r="Q363" s="99">
        <v>5.2611739364566574</v>
      </c>
      <c r="R363" s="99">
        <v>6.5790146825599862</v>
      </c>
      <c r="S363" s="99">
        <v>-4.3200691211069397E-2</v>
      </c>
      <c r="T363" s="99">
        <v>3.3038801383019631</v>
      </c>
      <c r="U363" s="99">
        <v>4.6113796950539125</v>
      </c>
      <c r="V363" s="99">
        <v>3.8748666903661615</v>
      </c>
      <c r="W363" s="99">
        <v>3.9399383983572847</v>
      </c>
      <c r="X363" s="99">
        <v>5.0170802979791773</v>
      </c>
      <c r="Y363" s="99">
        <v>2.4847154726446092</v>
      </c>
      <c r="Z363" s="99">
        <v>0.29827915869979904</v>
      </c>
      <c r="AA363" s="99">
        <v>3.7822174775049575</v>
      </c>
      <c r="AB363" s="99">
        <v>2.4871418074944955</v>
      </c>
      <c r="AC363" s="128">
        <v>1.9751227730580245</v>
      </c>
      <c r="AD363" s="99">
        <v>2.066929133858264</v>
      </c>
      <c r="AE363" s="99">
        <v>1.7771042843366835</v>
      </c>
      <c r="AF363" s="128">
        <v>2.1487547374120286</v>
      </c>
      <c r="AG363" s="164">
        <v>3.5644482724351612</v>
      </c>
      <c r="AH363" s="128">
        <v>3.3650001599334622</v>
      </c>
      <c r="AI363" s="128">
        <v>2.0578678632214187</v>
      </c>
      <c r="AJ363" s="128">
        <v>2.0557913887204284</v>
      </c>
    </row>
    <row r="364" spans="1:36" x14ac:dyDescent="0.2">
      <c r="A364" s="38" t="s">
        <v>1686</v>
      </c>
      <c r="B364" s="11" t="s">
        <v>543</v>
      </c>
      <c r="C364" s="11"/>
      <c r="D364" s="3" t="s">
        <v>544</v>
      </c>
      <c r="E364" s="38" t="s">
        <v>1089</v>
      </c>
      <c r="F364" s="3" t="s">
        <v>1076</v>
      </c>
      <c r="G364" s="3"/>
      <c r="H364" s="99" t="s">
        <v>886</v>
      </c>
      <c r="I364" s="99">
        <v>2.1180030257186075</v>
      </c>
      <c r="J364" s="99">
        <v>4.1666666666666714</v>
      </c>
      <c r="K364" s="99">
        <v>9.9200000000000017</v>
      </c>
      <c r="L364" s="99">
        <v>17.062914442827108</v>
      </c>
      <c r="M364" s="99">
        <v>21.939762365294285</v>
      </c>
      <c r="N364" s="99">
        <v>9.7212780421481995</v>
      </c>
      <c r="O364" s="99">
        <v>5.132176786451879</v>
      </c>
      <c r="P364" s="99">
        <v>14.340438070916406</v>
      </c>
      <c r="Q364" s="99">
        <v>8.9167597285456708</v>
      </c>
      <c r="R364" s="99">
        <v>20.048899755501211</v>
      </c>
      <c r="S364" s="99">
        <v>4.8945535772945163</v>
      </c>
      <c r="T364" s="99">
        <v>4.9668044594763927</v>
      </c>
      <c r="U364" s="99">
        <v>4.5826123277045099</v>
      </c>
      <c r="V364" s="99">
        <v>4.980886632053398</v>
      </c>
      <c r="W364" s="99">
        <v>6.25</v>
      </c>
      <c r="X364" s="99">
        <v>8.1483375959079467</v>
      </c>
      <c r="Y364" s="99">
        <v>2.8756562455658923</v>
      </c>
      <c r="Z364" s="99">
        <v>0.58847869063491487</v>
      </c>
      <c r="AA364" s="99">
        <v>0.76328899858313548</v>
      </c>
      <c r="AB364" s="99">
        <v>2.4902476639753246</v>
      </c>
      <c r="AC364" s="128">
        <v>5.315335251161768</v>
      </c>
      <c r="AD364" s="99">
        <v>1.9583123213985587</v>
      </c>
      <c r="AE364" s="99">
        <v>3.6229494683043484</v>
      </c>
      <c r="AF364" s="128">
        <v>3.4883258422497176</v>
      </c>
      <c r="AG364" s="164">
        <v>4.1855638404181716</v>
      </c>
      <c r="AH364" s="128" t="s">
        <v>886</v>
      </c>
      <c r="AI364" s="128" t="s">
        <v>886</v>
      </c>
      <c r="AJ364" s="128" t="s">
        <v>886</v>
      </c>
    </row>
    <row r="365" spans="1:36" x14ac:dyDescent="0.2">
      <c r="A365" s="38" t="s">
        <v>886</v>
      </c>
      <c r="B365" s="16" t="s">
        <v>1006</v>
      </c>
      <c r="C365" s="16"/>
      <c r="D365" s="17" t="s">
        <v>1007</v>
      </c>
      <c r="E365" s="38" t="s">
        <v>1089</v>
      </c>
      <c r="F365" s="3" t="s">
        <v>1076</v>
      </c>
      <c r="G365" s="3"/>
      <c r="H365" s="99" t="s">
        <v>886</v>
      </c>
      <c r="I365" s="99">
        <v>-20.569879594023831</v>
      </c>
      <c r="J365" s="99">
        <v>9.8253968253968225</v>
      </c>
      <c r="K365" s="99">
        <v>30.076600664835979</v>
      </c>
      <c r="L365" s="99">
        <v>-12.222222222222229</v>
      </c>
      <c r="M365" s="99" t="s">
        <v>886</v>
      </c>
      <c r="N365" s="99" t="s">
        <v>886</v>
      </c>
      <c r="O365" s="99" t="s">
        <v>886</v>
      </c>
      <c r="P365" s="99" t="s">
        <v>886</v>
      </c>
      <c r="Q365" s="99" t="s">
        <v>886</v>
      </c>
      <c r="R365" s="99" t="s">
        <v>886</v>
      </c>
      <c r="S365" s="99" t="s">
        <v>886</v>
      </c>
      <c r="T365" s="99" t="s">
        <v>886</v>
      </c>
      <c r="U365" s="99" t="s">
        <v>886</v>
      </c>
      <c r="V365" s="99" t="s">
        <v>886</v>
      </c>
      <c r="W365" s="99" t="s">
        <v>886</v>
      </c>
      <c r="X365" s="99" t="s">
        <v>886</v>
      </c>
      <c r="Y365" s="99" t="s">
        <v>886</v>
      </c>
      <c r="Z365" s="99" t="s">
        <v>886</v>
      </c>
      <c r="AA365" s="99" t="s">
        <v>886</v>
      </c>
      <c r="AB365" s="99" t="s">
        <v>886</v>
      </c>
      <c r="AC365" s="128" t="s">
        <v>886</v>
      </c>
      <c r="AD365" s="99" t="s">
        <v>886</v>
      </c>
      <c r="AE365" s="99" t="s">
        <v>886</v>
      </c>
      <c r="AF365" s="128" t="s">
        <v>886</v>
      </c>
      <c r="AG365" s="164" t="s">
        <v>886</v>
      </c>
      <c r="AH365" s="128" t="s">
        <v>886</v>
      </c>
      <c r="AI365" s="128" t="s">
        <v>886</v>
      </c>
      <c r="AJ365" s="128" t="s">
        <v>886</v>
      </c>
    </row>
    <row r="366" spans="1:36" x14ac:dyDescent="0.2">
      <c r="A366" s="38" t="s">
        <v>1523</v>
      </c>
      <c r="B366" s="11" t="s">
        <v>545</v>
      </c>
      <c r="C366" s="11"/>
      <c r="D366" s="3" t="s">
        <v>546</v>
      </c>
      <c r="E366" s="38" t="s">
        <v>1088</v>
      </c>
      <c r="F366" s="3" t="s">
        <v>1082</v>
      </c>
      <c r="G366" s="3"/>
      <c r="H366" s="99" t="s">
        <v>886</v>
      </c>
      <c r="I366" s="99" t="s">
        <v>886</v>
      </c>
      <c r="J366" s="99" t="s">
        <v>886</v>
      </c>
      <c r="K366" s="99" t="s">
        <v>886</v>
      </c>
      <c r="L366" s="99" t="s">
        <v>886</v>
      </c>
      <c r="M366" s="99" t="s">
        <v>886</v>
      </c>
      <c r="N366" s="99">
        <v>5.2181240681921253</v>
      </c>
      <c r="O366" s="99">
        <v>4.5009857072449506</v>
      </c>
      <c r="P366" s="99">
        <v>5.7691627462771038</v>
      </c>
      <c r="Q366" s="99">
        <v>8.9291686174837821</v>
      </c>
      <c r="R366" s="99">
        <v>7.4614188055180222</v>
      </c>
      <c r="S366" s="99">
        <v>-0.20760520727188236</v>
      </c>
      <c r="T366" s="99">
        <v>4.74954432240024</v>
      </c>
      <c r="U366" s="99">
        <v>4.7501047683253432</v>
      </c>
      <c r="V366" s="99">
        <v>3.5006088015306887</v>
      </c>
      <c r="W366" s="99">
        <v>1.8999201714213712</v>
      </c>
      <c r="X366" s="99">
        <v>3.9904012666369653</v>
      </c>
      <c r="Y366" s="99">
        <v>2.2005471630783831</v>
      </c>
      <c r="Z366" s="99">
        <v>0</v>
      </c>
      <c r="AA366" s="99">
        <v>0</v>
      </c>
      <c r="AB366" s="99">
        <v>1.9009931719429005</v>
      </c>
      <c r="AC366" s="128">
        <v>1.899794411025657</v>
      </c>
      <c r="AD366" s="99">
        <v>1.9988791331963407</v>
      </c>
      <c r="AE366" s="99">
        <v>3.9992673992673922</v>
      </c>
      <c r="AF366" s="128">
        <v>4.999330792693657</v>
      </c>
      <c r="AG366" s="164">
        <v>5.9997584800343562</v>
      </c>
      <c r="AH366" s="128">
        <v>2.9898923410907718</v>
      </c>
      <c r="AI366" s="128">
        <v>3.9902165028914194</v>
      </c>
      <c r="AJ366" s="128">
        <v>4.9900718608169337</v>
      </c>
    </row>
    <row r="367" spans="1:36" x14ac:dyDescent="0.2">
      <c r="A367" s="38" t="s">
        <v>886</v>
      </c>
      <c r="B367" s="11" t="s">
        <v>547</v>
      </c>
      <c r="C367" s="11"/>
      <c r="D367" s="3" t="s">
        <v>548</v>
      </c>
      <c r="E367" s="38" t="s">
        <v>1089</v>
      </c>
      <c r="F367" s="3" t="s">
        <v>1076</v>
      </c>
      <c r="G367" s="3"/>
      <c r="H367" s="99" t="s">
        <v>886</v>
      </c>
      <c r="I367" s="99" t="s">
        <v>886</v>
      </c>
      <c r="J367" s="99" t="s">
        <v>886</v>
      </c>
      <c r="K367" s="99" t="s">
        <v>886</v>
      </c>
      <c r="L367" s="99" t="s">
        <v>886</v>
      </c>
      <c r="M367" s="99" t="s">
        <v>886</v>
      </c>
      <c r="N367" s="99" t="s">
        <v>886</v>
      </c>
      <c r="O367" s="99" t="s">
        <v>886</v>
      </c>
      <c r="P367" s="99" t="s">
        <v>886</v>
      </c>
      <c r="Q367" s="99" t="s">
        <v>886</v>
      </c>
      <c r="R367" s="99" t="s">
        <v>886</v>
      </c>
      <c r="S367" s="99" t="s">
        <v>886</v>
      </c>
      <c r="T367" s="99" t="s">
        <v>886</v>
      </c>
      <c r="U367" s="99" t="s">
        <v>886</v>
      </c>
      <c r="V367" s="99" t="s">
        <v>886</v>
      </c>
      <c r="W367" s="99" t="s">
        <v>886</v>
      </c>
      <c r="X367" s="99" t="s">
        <v>886</v>
      </c>
      <c r="Y367" s="99" t="s">
        <v>886</v>
      </c>
      <c r="Z367" s="99" t="s">
        <v>886</v>
      </c>
      <c r="AA367" s="99" t="s">
        <v>886</v>
      </c>
      <c r="AB367" s="99" t="s">
        <v>886</v>
      </c>
      <c r="AC367" s="128" t="s">
        <v>886</v>
      </c>
      <c r="AD367" s="99" t="s">
        <v>886</v>
      </c>
      <c r="AE367" s="99" t="s">
        <v>886</v>
      </c>
      <c r="AF367" s="128" t="s">
        <v>886</v>
      </c>
      <c r="AG367" s="164" t="s">
        <v>886</v>
      </c>
      <c r="AH367" s="128" t="s">
        <v>886</v>
      </c>
      <c r="AI367" s="128" t="s">
        <v>886</v>
      </c>
      <c r="AJ367" s="128" t="s">
        <v>886</v>
      </c>
    </row>
    <row r="368" spans="1:36" x14ac:dyDescent="0.2">
      <c r="A368" s="38" t="s">
        <v>1524</v>
      </c>
      <c r="B368" s="11" t="s">
        <v>549</v>
      </c>
      <c r="C368" s="11"/>
      <c r="D368" s="3" t="s">
        <v>550</v>
      </c>
      <c r="E368" s="38" t="s">
        <v>1088</v>
      </c>
      <c r="F368" s="3" t="s">
        <v>1080</v>
      </c>
      <c r="G368" s="3"/>
      <c r="H368" s="99" t="s">
        <v>886</v>
      </c>
      <c r="I368" s="99">
        <v>-5.6392266504892774</v>
      </c>
      <c r="J368" s="99">
        <v>37.1069182389937</v>
      </c>
      <c r="K368" s="99">
        <v>4.1080530071355668</v>
      </c>
      <c r="L368" s="99">
        <v>6.7737197689219641</v>
      </c>
      <c r="M368" s="99">
        <v>6.3164844838969856</v>
      </c>
      <c r="N368" s="99">
        <v>11.266560861164805</v>
      </c>
      <c r="O368" s="99">
        <v>6.6714212623451488</v>
      </c>
      <c r="P368" s="99">
        <v>4.5202174355396778</v>
      </c>
      <c r="Q368" s="99">
        <v>5.1451774390922225</v>
      </c>
      <c r="R368" s="99">
        <v>12.938422472623401</v>
      </c>
      <c r="S368" s="99">
        <v>5.4862696879208244</v>
      </c>
      <c r="T368" s="99">
        <v>4.65031083481351</v>
      </c>
      <c r="U368" s="99">
        <v>3.8241627682482999</v>
      </c>
      <c r="V368" s="99">
        <v>4.8920040051494595</v>
      </c>
      <c r="W368" s="99">
        <v>3.8670588922873179</v>
      </c>
      <c r="X368" s="99">
        <v>2.7393277815290134</v>
      </c>
      <c r="Y368" s="99">
        <v>0</v>
      </c>
      <c r="Z368" s="99">
        <v>0</v>
      </c>
      <c r="AA368" s="99">
        <v>0</v>
      </c>
      <c r="AB368" s="99">
        <v>0</v>
      </c>
      <c r="AC368" s="128">
        <v>0</v>
      </c>
      <c r="AD368" s="99">
        <v>0</v>
      </c>
      <c r="AE368" s="99">
        <v>3.988024061413209</v>
      </c>
      <c r="AF368" s="128">
        <v>4.9902564912835068</v>
      </c>
      <c r="AG368" s="164">
        <v>4.9896745173777513</v>
      </c>
      <c r="AH368" s="128">
        <v>3.990443957794132</v>
      </c>
      <c r="AI368" s="128">
        <v>3.9904737108112709</v>
      </c>
      <c r="AJ368" s="128">
        <v>4.9898009528929208</v>
      </c>
    </row>
    <row r="369" spans="1:42" x14ac:dyDescent="0.2">
      <c r="A369" s="38" t="s">
        <v>1525</v>
      </c>
      <c r="B369" s="11" t="s">
        <v>551</v>
      </c>
      <c r="C369" s="11"/>
      <c r="D369" s="3" t="s">
        <v>552</v>
      </c>
      <c r="E369" s="38" t="s">
        <v>1088</v>
      </c>
      <c r="F369" s="3" t="s">
        <v>1082</v>
      </c>
      <c r="G369" s="3"/>
      <c r="H369" s="99" t="s">
        <v>886</v>
      </c>
      <c r="I369" s="99" t="s">
        <v>886</v>
      </c>
      <c r="J369" s="99" t="s">
        <v>886</v>
      </c>
      <c r="K369" s="99" t="s">
        <v>886</v>
      </c>
      <c r="L369" s="99">
        <v>9.8505762779008847</v>
      </c>
      <c r="M369" s="99">
        <v>4.6070277458471338</v>
      </c>
      <c r="N369" s="99">
        <v>4.5043200965288293</v>
      </c>
      <c r="O369" s="99">
        <v>4.6782058286857051</v>
      </c>
      <c r="P369" s="99">
        <v>-0.38703577865098282</v>
      </c>
      <c r="Q369" s="99">
        <v>3.1636809427766366E-2</v>
      </c>
      <c r="R369" s="99">
        <v>3.4591816564528699E-2</v>
      </c>
      <c r="S369" s="99">
        <v>1.57684137726622</v>
      </c>
      <c r="T369" s="99">
        <v>4.8769100582622542</v>
      </c>
      <c r="U369" s="99">
        <v>4.6223046603292204</v>
      </c>
      <c r="V369" s="99">
        <v>3.6326888812062919</v>
      </c>
      <c r="W369" s="99">
        <v>4.8748150239078996</v>
      </c>
      <c r="X369" s="99">
        <v>3.7559336410942308</v>
      </c>
      <c r="Y369" s="99">
        <v>2.4840619128849113</v>
      </c>
      <c r="Z369" s="99">
        <v>4.6022505004970071E-3</v>
      </c>
      <c r="AA369" s="99">
        <v>3.449995014458068</v>
      </c>
      <c r="AB369" s="99">
        <v>2.1953660797034331</v>
      </c>
      <c r="AC369" s="128">
        <v>1.9632026466235297</v>
      </c>
      <c r="AD369" s="99">
        <v>-1.0153548405458901</v>
      </c>
      <c r="AE369" s="99">
        <v>1.9588110556014726</v>
      </c>
      <c r="AF369" s="128">
        <v>3.9079244218837905</v>
      </c>
      <c r="AG369" s="164">
        <v>3.944824029908478</v>
      </c>
      <c r="AH369" s="128">
        <v>3.9439414609946821</v>
      </c>
      <c r="AI369" s="128">
        <v>3.9431295097306585</v>
      </c>
      <c r="AJ369" s="128">
        <v>3.9554610374702466</v>
      </c>
    </row>
    <row r="370" spans="1:42" x14ac:dyDescent="0.2">
      <c r="A370" s="38" t="s">
        <v>1526</v>
      </c>
      <c r="B370" s="11" t="s">
        <v>553</v>
      </c>
      <c r="C370" s="11"/>
      <c r="D370" s="3" t="s">
        <v>554</v>
      </c>
      <c r="E370" s="38" t="s">
        <v>1088</v>
      </c>
      <c r="F370" s="3" t="s">
        <v>1076</v>
      </c>
      <c r="G370" s="3"/>
      <c r="H370" s="99" t="s">
        <v>886</v>
      </c>
      <c r="I370" s="99">
        <v>0</v>
      </c>
      <c r="J370" s="99">
        <v>-0.8732943469785539</v>
      </c>
      <c r="K370" s="99">
        <v>0.14945331550381979</v>
      </c>
      <c r="L370" s="99">
        <v>3.4480050267043652</v>
      </c>
      <c r="M370" s="99">
        <v>2.4675423278414712</v>
      </c>
      <c r="N370" s="99">
        <v>2.6822762299940877</v>
      </c>
      <c r="O370" s="99">
        <v>3.7162649733005964</v>
      </c>
      <c r="P370" s="99">
        <v>7.4305990398664221</v>
      </c>
      <c r="Q370" s="99">
        <v>5.8610193640308239</v>
      </c>
      <c r="R370" s="99">
        <v>4.0132142420163888</v>
      </c>
      <c r="S370" s="99">
        <v>5.8816609810605769E-3</v>
      </c>
      <c r="T370" s="99">
        <v>3.0053519967064659</v>
      </c>
      <c r="U370" s="99">
        <v>3.0033116364051722</v>
      </c>
      <c r="V370" s="99">
        <v>4.2184035476718265</v>
      </c>
      <c r="W370" s="99">
        <v>4.0210627094303391</v>
      </c>
      <c r="X370" s="99">
        <v>4.5047808968655687</v>
      </c>
      <c r="Y370" s="99">
        <v>2.5002446423329161</v>
      </c>
      <c r="Z370" s="99">
        <v>-9.5469950832978157E-3</v>
      </c>
      <c r="AA370" s="99">
        <v>4.7739533107318266E-3</v>
      </c>
      <c r="AB370" s="99">
        <v>2.3868627076566895E-2</v>
      </c>
      <c r="AC370" s="128">
        <v>1.8899441607407086</v>
      </c>
      <c r="AD370" s="99">
        <v>1.89704435804956</v>
      </c>
      <c r="AE370" s="99">
        <v>2.2984278753332754</v>
      </c>
      <c r="AF370" s="128">
        <v>2.2467870944549384</v>
      </c>
      <c r="AG370" s="164">
        <v>2.979695877647881</v>
      </c>
      <c r="AH370" s="128">
        <v>2.1978490952543561</v>
      </c>
      <c r="AI370" s="128">
        <v>2.1129995406522717</v>
      </c>
      <c r="AJ370" s="128">
        <v>2.0447388868441498</v>
      </c>
    </row>
    <row r="371" spans="1:42" x14ac:dyDescent="0.2">
      <c r="A371" s="38" t="s">
        <v>1527</v>
      </c>
      <c r="B371" s="11" t="s">
        <v>555</v>
      </c>
      <c r="C371" s="11"/>
      <c r="D371" s="3" t="s">
        <v>556</v>
      </c>
      <c r="E371" s="38" t="s">
        <v>1088</v>
      </c>
      <c r="F371" s="3" t="s">
        <v>1076</v>
      </c>
      <c r="G371" s="3"/>
      <c r="H371" s="99" t="s">
        <v>886</v>
      </c>
      <c r="I371" s="99">
        <v>-15.555555555555557</v>
      </c>
      <c r="J371" s="99">
        <v>0</v>
      </c>
      <c r="K371" s="99">
        <v>5.2748538011695842</v>
      </c>
      <c r="L371" s="99">
        <v>9.7211420953227332</v>
      </c>
      <c r="M371" s="99">
        <v>6.0550830295666174</v>
      </c>
      <c r="N371" s="99">
        <v>7.532938705365666</v>
      </c>
      <c r="O371" s="99">
        <v>4.8566101393944621</v>
      </c>
      <c r="P371" s="99">
        <v>12.396274343776483</v>
      </c>
      <c r="Q371" s="99">
        <v>8.4526141328913553</v>
      </c>
      <c r="R371" s="99">
        <v>6.6476799110864135</v>
      </c>
      <c r="S371" s="99">
        <v>4.2076467139972635</v>
      </c>
      <c r="T371" s="99">
        <v>4.8753047065441564</v>
      </c>
      <c r="U371" s="99">
        <v>4.9347398533881659</v>
      </c>
      <c r="V371" s="99">
        <v>4.8617027318680073</v>
      </c>
      <c r="W371" s="99">
        <v>2.9085197421870816</v>
      </c>
      <c r="X371" s="99">
        <v>4.8210526315789508</v>
      </c>
      <c r="Y371" s="99">
        <v>5.0210885719934595E-3</v>
      </c>
      <c r="Z371" s="99">
        <v>2.008334588543903E-2</v>
      </c>
      <c r="AA371" s="99">
        <v>5.5218111540568771E-2</v>
      </c>
      <c r="AB371" s="99">
        <v>1.9566526189042719</v>
      </c>
      <c r="AC371" s="128">
        <v>1.9584686546599617</v>
      </c>
      <c r="AD371" s="99">
        <v>1.9546332046332049</v>
      </c>
      <c r="AE371" s="99">
        <v>1.9597633136094528</v>
      </c>
      <c r="AF371" s="128">
        <v>2.4188680997260903</v>
      </c>
      <c r="AG371" s="164">
        <v>3.0145058930190372</v>
      </c>
      <c r="AH371" s="128">
        <v>3.0407040704070409</v>
      </c>
      <c r="AI371" s="128">
        <v>2.3701742398360093</v>
      </c>
      <c r="AJ371" s="128">
        <v>2.2902674064494515</v>
      </c>
    </row>
    <row r="372" spans="1:42" x14ac:dyDescent="0.2">
      <c r="A372" s="38" t="s">
        <v>1687</v>
      </c>
      <c r="B372" s="11" t="s">
        <v>557</v>
      </c>
      <c r="C372" s="11"/>
      <c r="D372" s="3" t="s">
        <v>558</v>
      </c>
      <c r="E372" s="38" t="s">
        <v>1089</v>
      </c>
      <c r="F372" s="3" t="s">
        <v>1076</v>
      </c>
      <c r="G372" s="3"/>
      <c r="H372" s="99" t="s">
        <v>886</v>
      </c>
      <c r="I372" s="99">
        <v>9.7283950617283779</v>
      </c>
      <c r="J372" s="99">
        <v>3.7916291629162941</v>
      </c>
      <c r="K372" s="99">
        <v>-3.8048780487804947</v>
      </c>
      <c r="L372" s="99">
        <v>1.2395762902862373</v>
      </c>
      <c r="M372" s="99">
        <v>26.380231522707035</v>
      </c>
      <c r="N372" s="99">
        <v>7.019552580588325</v>
      </c>
      <c r="O372" s="99">
        <v>4.8061887910459973</v>
      </c>
      <c r="P372" s="99">
        <v>2.2771888496270236</v>
      </c>
      <c r="Q372" s="99">
        <v>7.0403071017274215</v>
      </c>
      <c r="R372" s="99">
        <v>2.6968871037154116</v>
      </c>
      <c r="S372" s="99">
        <v>6.7397681240396707</v>
      </c>
      <c r="T372" s="99">
        <v>4.5867957861676274</v>
      </c>
      <c r="U372" s="99">
        <v>4.3043043043043099</v>
      </c>
      <c r="V372" s="99">
        <v>4.7204894433781277</v>
      </c>
      <c r="W372" s="99">
        <v>3.9406609771464503</v>
      </c>
      <c r="X372" s="99" t="s">
        <v>886</v>
      </c>
      <c r="Y372" s="99" t="s">
        <v>886</v>
      </c>
      <c r="Z372" s="99" t="s">
        <v>886</v>
      </c>
      <c r="AA372" s="99" t="s">
        <v>886</v>
      </c>
      <c r="AB372" s="99" t="s">
        <v>886</v>
      </c>
      <c r="AC372" s="128" t="s">
        <v>886</v>
      </c>
      <c r="AD372" s="99" t="s">
        <v>886</v>
      </c>
      <c r="AE372" s="99" t="s">
        <v>886</v>
      </c>
      <c r="AF372" s="128" t="s">
        <v>886</v>
      </c>
      <c r="AG372" s="164" t="s">
        <v>886</v>
      </c>
      <c r="AH372" s="128" t="s">
        <v>886</v>
      </c>
      <c r="AI372" s="128" t="s">
        <v>886</v>
      </c>
      <c r="AJ372" s="128" t="s">
        <v>886</v>
      </c>
    </row>
    <row r="373" spans="1:42" x14ac:dyDescent="0.2">
      <c r="A373" s="38" t="s">
        <v>1528</v>
      </c>
      <c r="B373" s="11" t="s">
        <v>559</v>
      </c>
      <c r="C373" s="11"/>
      <c r="D373" s="3" t="s">
        <v>560</v>
      </c>
      <c r="E373" s="38" t="s">
        <v>1088</v>
      </c>
      <c r="F373" s="3" t="s">
        <v>1076</v>
      </c>
      <c r="G373" s="3"/>
      <c r="H373" s="99" t="s">
        <v>886</v>
      </c>
      <c r="I373" s="99">
        <v>7.5824915824915848</v>
      </c>
      <c r="J373" s="99">
        <v>4.2188282423635428</v>
      </c>
      <c r="K373" s="99">
        <v>15.339339339339332</v>
      </c>
      <c r="L373" s="99">
        <v>8.8210789418871087</v>
      </c>
      <c r="M373" s="99">
        <v>3.8568284046320116</v>
      </c>
      <c r="N373" s="99">
        <v>1.041282712863989</v>
      </c>
      <c r="O373" s="99">
        <v>2.3255813953488484</v>
      </c>
      <c r="P373" s="99">
        <v>2.7094474153297625</v>
      </c>
      <c r="Q373" s="99">
        <v>4.3214161749392588</v>
      </c>
      <c r="R373" s="99">
        <v>2.8697388121776726</v>
      </c>
      <c r="S373" s="99">
        <v>3.9136411417481867</v>
      </c>
      <c r="T373" s="99">
        <v>4.8945607345731901</v>
      </c>
      <c r="U373" s="99">
        <v>3.7611275964391666</v>
      </c>
      <c r="V373" s="99">
        <v>2.5094730821477071</v>
      </c>
      <c r="W373" s="99">
        <v>4.4287906263077019</v>
      </c>
      <c r="X373" s="99">
        <v>2.6714753222467209</v>
      </c>
      <c r="Y373" s="99">
        <v>2.374292590906137</v>
      </c>
      <c r="Z373" s="99">
        <v>-2.5416190113091375E-2</v>
      </c>
      <c r="AA373" s="99">
        <v>-5.0845303165118594E-2</v>
      </c>
      <c r="AB373" s="99">
        <v>-5.0871168765084462E-2</v>
      </c>
      <c r="AC373" s="128">
        <v>0.20358824277897369</v>
      </c>
      <c r="AD373" s="99">
        <v>-2.5396825396817313E-2</v>
      </c>
      <c r="AE373" s="99">
        <v>3.3913374825352394</v>
      </c>
      <c r="AF373" s="128">
        <v>0.56511056511054925</v>
      </c>
      <c r="AG373" s="164">
        <v>3.6464695822135296</v>
      </c>
      <c r="AH373" s="128">
        <v>0.24751016559609873</v>
      </c>
      <c r="AI373" s="128">
        <v>4.1561342660631384</v>
      </c>
      <c r="AJ373" s="128">
        <v>-0.28784287165595401</v>
      </c>
    </row>
    <row r="374" spans="1:42" x14ac:dyDescent="0.2">
      <c r="A374" s="38" t="s">
        <v>1529</v>
      </c>
      <c r="B374" s="11" t="s">
        <v>561</v>
      </c>
      <c r="C374" s="11"/>
      <c r="D374" s="3" t="s">
        <v>562</v>
      </c>
      <c r="E374" s="38" t="s">
        <v>1088</v>
      </c>
      <c r="F374" s="3" t="s">
        <v>1080</v>
      </c>
      <c r="G374" s="3"/>
      <c r="H374" s="99" t="s">
        <v>886</v>
      </c>
      <c r="I374" s="99">
        <v>11.679497568881686</v>
      </c>
      <c r="J374" s="99">
        <v>39.795918367346957</v>
      </c>
      <c r="K374" s="99">
        <v>4.1184103811841055</v>
      </c>
      <c r="L374" s="99">
        <v>3.3261150664444017</v>
      </c>
      <c r="M374" s="99">
        <v>0.40558470538567803</v>
      </c>
      <c r="N374" s="99">
        <v>9.535536768128793</v>
      </c>
      <c r="O374" s="99">
        <v>7.7101298273994701</v>
      </c>
      <c r="P374" s="99">
        <v>7.9028090674201508</v>
      </c>
      <c r="Q374" s="99">
        <v>8.8940266113050939</v>
      </c>
      <c r="R374" s="99">
        <v>13.071406906711729</v>
      </c>
      <c r="S374" s="99">
        <v>5.162718067118206</v>
      </c>
      <c r="T374" s="99">
        <v>3.0590678861640299</v>
      </c>
      <c r="U374" s="99">
        <v>0</v>
      </c>
      <c r="V374" s="99">
        <v>4.8987890038009425</v>
      </c>
      <c r="W374" s="99">
        <v>3.9790346501280709</v>
      </c>
      <c r="X374" s="99">
        <v>4.3316530787558492</v>
      </c>
      <c r="Y374" s="99">
        <v>0</v>
      </c>
      <c r="Z374" s="99">
        <v>0</v>
      </c>
      <c r="AA374" s="99">
        <v>0</v>
      </c>
      <c r="AB374" s="99">
        <v>0</v>
      </c>
      <c r="AC374" s="128">
        <v>0</v>
      </c>
      <c r="AD374" s="99">
        <v>0</v>
      </c>
      <c r="AE374" s="99">
        <v>1.4758542477415482</v>
      </c>
      <c r="AF374" s="128">
        <v>3.9903857194252712</v>
      </c>
      <c r="AG374" s="164">
        <v>3.9888996849512637</v>
      </c>
      <c r="AH374" s="128">
        <v>4.9904085056380998</v>
      </c>
      <c r="AI374" s="128">
        <v>3.7998665057544123</v>
      </c>
      <c r="AJ374" s="128">
        <v>3.6003559435426817</v>
      </c>
    </row>
    <row r="375" spans="1:42" x14ac:dyDescent="0.2">
      <c r="A375" s="38" t="s">
        <v>1530</v>
      </c>
      <c r="B375" s="11" t="s">
        <v>563</v>
      </c>
      <c r="C375" s="11"/>
      <c r="D375" s="3" t="s">
        <v>564</v>
      </c>
      <c r="E375" s="38" t="s">
        <v>1088</v>
      </c>
      <c r="F375" s="3" t="s">
        <v>1076</v>
      </c>
      <c r="G375" s="3"/>
      <c r="H375" s="99" t="s">
        <v>886</v>
      </c>
      <c r="I375" s="99">
        <v>12.076628352490417</v>
      </c>
      <c r="J375" s="99">
        <v>12.306850813619576</v>
      </c>
      <c r="K375" s="99">
        <v>11.591379520272767</v>
      </c>
      <c r="L375" s="99">
        <v>14.522640480087261</v>
      </c>
      <c r="M375" s="99">
        <v>15.691692073170742</v>
      </c>
      <c r="N375" s="99">
        <v>7.5352054681709717</v>
      </c>
      <c r="O375" s="99">
        <v>9.3965385204472227</v>
      </c>
      <c r="P375" s="99">
        <v>5.677283864193214</v>
      </c>
      <c r="Q375" s="99">
        <v>8.2737148913619336</v>
      </c>
      <c r="R375" s="99">
        <v>5.0351789538085114</v>
      </c>
      <c r="S375" s="99">
        <v>4.8112767940354075</v>
      </c>
      <c r="T375" s="99">
        <v>5.9019673224408109</v>
      </c>
      <c r="U375" s="99">
        <v>1.4378673383711202</v>
      </c>
      <c r="V375" s="99">
        <v>2.4211070874288652</v>
      </c>
      <c r="W375" s="99">
        <v>2.4699464592383009</v>
      </c>
      <c r="X375" s="99">
        <v>2.7456006309459298</v>
      </c>
      <c r="Y375" s="99">
        <v>2.4707349836883452</v>
      </c>
      <c r="Z375" s="99">
        <v>0.39327683880333097</v>
      </c>
      <c r="AA375" s="99">
        <v>3.730821247026995</v>
      </c>
      <c r="AB375" s="99">
        <v>1.3037809647979088</v>
      </c>
      <c r="AC375" s="128">
        <v>1.7352327697155223</v>
      </c>
      <c r="AD375" s="99">
        <v>0.10033153027393382</v>
      </c>
      <c r="AE375" s="99">
        <v>0.40092386804375657</v>
      </c>
      <c r="AF375" s="128">
        <v>2.3785754590043062</v>
      </c>
      <c r="AG375" s="164">
        <v>2.4589816424301469</v>
      </c>
      <c r="AH375" s="128">
        <v>1.998593122853487</v>
      </c>
      <c r="AI375" s="128">
        <v>2.7221095334685641</v>
      </c>
      <c r="AJ375" s="128">
        <v>2.5393941787449066</v>
      </c>
    </row>
    <row r="376" spans="1:42" x14ac:dyDescent="0.2">
      <c r="A376" s="38" t="s">
        <v>1531</v>
      </c>
      <c r="B376" s="11" t="s">
        <v>565</v>
      </c>
      <c r="C376" s="11"/>
      <c r="D376" s="3" t="s">
        <v>566</v>
      </c>
      <c r="E376" s="38" t="s">
        <v>1088</v>
      </c>
      <c r="F376" s="3" t="s">
        <v>1081</v>
      </c>
      <c r="G376" s="3"/>
      <c r="H376" s="99" t="s">
        <v>886</v>
      </c>
      <c r="I376" s="99">
        <v>1.1131633629077413</v>
      </c>
      <c r="J376" s="99">
        <v>0.7339389688973057</v>
      </c>
      <c r="K376" s="99">
        <v>6.168741803345057</v>
      </c>
      <c r="L376" s="99">
        <v>5.1271102435453457</v>
      </c>
      <c r="M376" s="99">
        <v>6.934068325233909</v>
      </c>
      <c r="N376" s="99">
        <v>6.0476158176761885</v>
      </c>
      <c r="O376" s="99">
        <v>4.5002750310209336</v>
      </c>
      <c r="P376" s="99">
        <v>7.2284584593162151</v>
      </c>
      <c r="Q376" s="99">
        <v>4.826704415726752</v>
      </c>
      <c r="R376" s="99">
        <v>5.4996515072312206</v>
      </c>
      <c r="S376" s="99">
        <v>4.3499803868943161</v>
      </c>
      <c r="T376" s="99">
        <v>4.899691358024711</v>
      </c>
      <c r="U376" s="99">
        <v>4.6180251034977147</v>
      </c>
      <c r="V376" s="99">
        <v>3.9003767870341903</v>
      </c>
      <c r="W376" s="99">
        <v>3.7999392703769672</v>
      </c>
      <c r="X376" s="99">
        <v>3.7009486397258513</v>
      </c>
      <c r="Y376" s="99">
        <v>3.598687869238276</v>
      </c>
      <c r="Z376" s="99">
        <v>0</v>
      </c>
      <c r="AA376" s="99">
        <v>0</v>
      </c>
      <c r="AB376" s="99">
        <v>3.4993542765563461</v>
      </c>
      <c r="AC376" s="128">
        <v>0</v>
      </c>
      <c r="AD376" s="99">
        <v>0</v>
      </c>
      <c r="AE376" s="99">
        <v>3.750112751435708</v>
      </c>
      <c r="AF376" s="128">
        <v>4.9896757833725713</v>
      </c>
      <c r="AG376" s="164">
        <v>4.9899249199514273</v>
      </c>
      <c r="AH376" s="128">
        <v>3.9903248917137146</v>
      </c>
      <c r="AI376" s="128">
        <v>3.990165219259989</v>
      </c>
      <c r="AJ376" s="128">
        <v>4.9900624213654847</v>
      </c>
    </row>
    <row r="377" spans="1:42" x14ac:dyDescent="0.2">
      <c r="A377" s="38" t="s">
        <v>886</v>
      </c>
      <c r="B377" s="5" t="s">
        <v>934</v>
      </c>
      <c r="C377" s="5"/>
      <c r="D377" s="3" t="s">
        <v>878</v>
      </c>
      <c r="E377" s="38" t="s">
        <v>1089</v>
      </c>
      <c r="F377" s="3" t="s">
        <v>1076</v>
      </c>
      <c r="G377" s="3"/>
      <c r="H377" s="99" t="s">
        <v>886</v>
      </c>
      <c r="I377" s="99">
        <v>-114.76030890281218</v>
      </c>
      <c r="J377" s="99">
        <v>410.85883514313917</v>
      </c>
      <c r="K377" s="99">
        <v>-103.86473429951691</v>
      </c>
      <c r="L377" s="99">
        <v>0</v>
      </c>
      <c r="M377" s="99" t="s">
        <v>886</v>
      </c>
      <c r="N377" s="99" t="s">
        <v>886</v>
      </c>
      <c r="O377" s="99" t="s">
        <v>886</v>
      </c>
      <c r="P377" s="99" t="s">
        <v>886</v>
      </c>
      <c r="Q377" s="99" t="s">
        <v>886</v>
      </c>
      <c r="R377" s="99" t="s">
        <v>886</v>
      </c>
      <c r="S377" s="99" t="s">
        <v>886</v>
      </c>
      <c r="T377" s="99" t="s">
        <v>886</v>
      </c>
      <c r="U377" s="99" t="s">
        <v>886</v>
      </c>
      <c r="V377" s="99" t="s">
        <v>886</v>
      </c>
      <c r="W377" s="99" t="s">
        <v>886</v>
      </c>
      <c r="X377" s="99" t="s">
        <v>886</v>
      </c>
      <c r="Y377" s="99" t="s">
        <v>886</v>
      </c>
      <c r="Z377" s="99" t="s">
        <v>886</v>
      </c>
      <c r="AA377" s="99" t="s">
        <v>886</v>
      </c>
      <c r="AB377" s="99" t="s">
        <v>886</v>
      </c>
      <c r="AC377" s="128" t="s">
        <v>886</v>
      </c>
      <c r="AD377" s="99" t="s">
        <v>886</v>
      </c>
      <c r="AE377" s="99" t="s">
        <v>886</v>
      </c>
      <c r="AF377" s="128" t="s">
        <v>886</v>
      </c>
      <c r="AG377" s="164" t="s">
        <v>886</v>
      </c>
      <c r="AH377" s="128" t="s">
        <v>886</v>
      </c>
      <c r="AI377" s="128" t="s">
        <v>886</v>
      </c>
      <c r="AJ377" s="128" t="s">
        <v>886</v>
      </c>
    </row>
    <row r="378" spans="1:42" x14ac:dyDescent="0.2">
      <c r="A378" s="38" t="s">
        <v>1532</v>
      </c>
      <c r="B378" s="11" t="s">
        <v>567</v>
      </c>
      <c r="C378" s="11"/>
      <c r="D378" s="3" t="s">
        <v>568</v>
      </c>
      <c r="E378" s="38" t="s">
        <v>1088</v>
      </c>
      <c r="F378" s="3" t="s">
        <v>1076</v>
      </c>
      <c r="G378" s="3"/>
      <c r="H378" s="99" t="s">
        <v>886</v>
      </c>
      <c r="I378" s="99">
        <v>-6.0606060606060623</v>
      </c>
      <c r="J378" s="99">
        <v>12.90322580645163</v>
      </c>
      <c r="K378" s="99">
        <v>14.552380952380943</v>
      </c>
      <c r="L378" s="99">
        <v>20.230573107194317</v>
      </c>
      <c r="M378" s="99">
        <v>11.26682647980823</v>
      </c>
      <c r="N378" s="99">
        <v>4.4663573085846622</v>
      </c>
      <c r="O378" s="99">
        <v>4.3388593638454864</v>
      </c>
      <c r="P378" s="99">
        <v>5.9297552075414472</v>
      </c>
      <c r="Q378" s="99">
        <v>9.7674752404191025</v>
      </c>
      <c r="R378" s="99">
        <v>9.316770186335404</v>
      </c>
      <c r="S378" s="99">
        <v>8.4150717703349329</v>
      </c>
      <c r="T378" s="99">
        <v>4.5236387708942374</v>
      </c>
      <c r="U378" s="99">
        <v>5.5628859450044956</v>
      </c>
      <c r="V378" s="99">
        <v>4.1647917604119726</v>
      </c>
      <c r="W378" s="99">
        <v>5.1166362676394357</v>
      </c>
      <c r="X378" s="99">
        <v>3.8036529680365305</v>
      </c>
      <c r="Y378" s="99">
        <v>2.6437337790876683</v>
      </c>
      <c r="Z378" s="99">
        <v>1.0628267763778183</v>
      </c>
      <c r="AA378" s="99">
        <v>1.0686116529556386</v>
      </c>
      <c r="AB378" s="99">
        <v>2.4838466056893367</v>
      </c>
      <c r="AC378" s="128">
        <v>1.8422991893883633</v>
      </c>
      <c r="AD378" s="99">
        <v>9.2458594629363233E-2</v>
      </c>
      <c r="AE378" s="99">
        <v>2.0482750311257458</v>
      </c>
      <c r="AF378" s="128">
        <v>2.9399031839112189</v>
      </c>
      <c r="AG378" s="164">
        <v>3.0585716470408419</v>
      </c>
      <c r="AH378" s="128">
        <v>3.4908740169164565</v>
      </c>
      <c r="AI378" s="128">
        <v>2.8784457110083483</v>
      </c>
      <c r="AJ378" s="128">
        <v>1.9024390243902369</v>
      </c>
    </row>
    <row r="379" spans="1:42" ht="14.25" x14ac:dyDescent="0.2">
      <c r="A379" s="38" t="s">
        <v>1533</v>
      </c>
      <c r="B379" s="11" t="s">
        <v>569</v>
      </c>
      <c r="C379" s="244" t="s">
        <v>1786</v>
      </c>
      <c r="D379" s="3" t="s">
        <v>570</v>
      </c>
      <c r="E379" s="38" t="s">
        <v>1088</v>
      </c>
      <c r="F379" s="3" t="s">
        <v>1076</v>
      </c>
      <c r="G379" s="3"/>
      <c r="H379" s="99" t="s">
        <v>886</v>
      </c>
      <c r="I379" s="99">
        <v>1.6129032258064484</v>
      </c>
      <c r="J379" s="99">
        <v>2.3844797178130364</v>
      </c>
      <c r="K379" s="99">
        <v>10.569833941983049</v>
      </c>
      <c r="L379" s="99">
        <v>8.0638125506325053</v>
      </c>
      <c r="M379" s="99">
        <v>-13.765065451819396</v>
      </c>
      <c r="N379" s="99">
        <v>4.3199144041728061</v>
      </c>
      <c r="O379" s="99">
        <v>4.1346153846153726</v>
      </c>
      <c r="P379" s="99">
        <v>2.3022468451831486</v>
      </c>
      <c r="Q379" s="99">
        <v>6.8596185089355544</v>
      </c>
      <c r="R379" s="99">
        <v>17.433414043583539</v>
      </c>
      <c r="S379" s="99">
        <v>4.9005034763845572</v>
      </c>
      <c r="T379" s="99">
        <v>4.9869726196461954</v>
      </c>
      <c r="U379" s="99">
        <v>2.2291884360849963</v>
      </c>
      <c r="V379" s="99">
        <v>2.8875638841567195</v>
      </c>
      <c r="W379" s="99">
        <v>2.8975908601705385</v>
      </c>
      <c r="X379" s="99">
        <v>2.9246117949955703</v>
      </c>
      <c r="Y379" s="99">
        <v>1.1725620480746102E-2</v>
      </c>
      <c r="Z379" s="99">
        <v>3.9080819133943123E-3</v>
      </c>
      <c r="AA379" s="99">
        <v>0</v>
      </c>
      <c r="AB379" s="99">
        <v>2.7355504318265389E-2</v>
      </c>
      <c r="AC379" s="128">
        <v>0</v>
      </c>
      <c r="AD379" s="99">
        <v>-3.906860446944993E-2</v>
      </c>
      <c r="AE379" s="99">
        <v>2.735871179551097E-2</v>
      </c>
      <c r="AF379" s="128">
        <v>1.9692884773180319</v>
      </c>
      <c r="AG379" s="164" t="s">
        <v>886</v>
      </c>
      <c r="AH379" s="128" t="s">
        <v>886</v>
      </c>
      <c r="AI379" s="128" t="s">
        <v>886</v>
      </c>
      <c r="AJ379" s="128">
        <v>1.9694661896496768</v>
      </c>
      <c r="AP379" s="38"/>
    </row>
    <row r="380" spans="1:42" x14ac:dyDescent="0.2">
      <c r="A380" s="38" t="s">
        <v>1534</v>
      </c>
      <c r="B380" s="11" t="s">
        <v>571</v>
      </c>
      <c r="C380" s="11"/>
      <c r="D380" s="3" t="s">
        <v>572</v>
      </c>
      <c r="E380" s="38" t="s">
        <v>1088</v>
      </c>
      <c r="F380" s="3" t="s">
        <v>1076</v>
      </c>
      <c r="G380" s="3"/>
      <c r="H380" s="99" t="s">
        <v>886</v>
      </c>
      <c r="I380" s="99">
        <v>-7.1383219954648638</v>
      </c>
      <c r="J380" s="99">
        <v>-10.988474311388941</v>
      </c>
      <c r="K380" s="99">
        <v>-2.3482936464391599</v>
      </c>
      <c r="L380" s="99">
        <v>3.8431284413979085</v>
      </c>
      <c r="M380" s="99">
        <v>4.4583919489232784</v>
      </c>
      <c r="N380" s="99">
        <v>3.6258158085569221</v>
      </c>
      <c r="O380" s="99">
        <v>5.6383085074477748</v>
      </c>
      <c r="P380" s="99">
        <v>6.7663480647298258</v>
      </c>
      <c r="Q380" s="99">
        <v>20.705548661584857</v>
      </c>
      <c r="R380" s="99">
        <v>10.126303421941543</v>
      </c>
      <c r="S380" s="99">
        <v>6.1612322464492877</v>
      </c>
      <c r="T380" s="99">
        <v>6.3375416117078061</v>
      </c>
      <c r="U380" s="99">
        <v>5.7117542823390295</v>
      </c>
      <c r="V380" s="99">
        <v>4.7046991115829258</v>
      </c>
      <c r="W380" s="99">
        <v>5.1176690324990659</v>
      </c>
      <c r="X380" s="99">
        <v>3.238907503299842</v>
      </c>
      <c r="Y380" s="99">
        <v>3.2061369000786755</v>
      </c>
      <c r="Z380" s="99">
        <v>-0.11911568515343163</v>
      </c>
      <c r="AA380" s="99">
        <v>0.35777321948194185</v>
      </c>
      <c r="AB380" s="99">
        <v>1.8870615077478874</v>
      </c>
      <c r="AC380" s="128">
        <v>8.8640074644263933E-2</v>
      </c>
      <c r="AD380" s="99">
        <v>0.81569870420434842</v>
      </c>
      <c r="AE380" s="99">
        <v>1.5164825003467497</v>
      </c>
      <c r="AF380" s="128">
        <v>5.0735528533041974</v>
      </c>
      <c r="AG380" s="164">
        <v>1.5690693944779177</v>
      </c>
      <c r="AH380" s="128">
        <v>2.7141211112533536</v>
      </c>
      <c r="AI380" s="128">
        <v>3.3030038638913073</v>
      </c>
      <c r="AJ380" s="128">
        <v>6.2982625482625592</v>
      </c>
    </row>
    <row r="381" spans="1:42" x14ac:dyDescent="0.2">
      <c r="A381" s="38" t="s">
        <v>1535</v>
      </c>
      <c r="B381" s="11" t="s">
        <v>573</v>
      </c>
      <c r="C381" s="11"/>
      <c r="D381" s="3" t="s">
        <v>574</v>
      </c>
      <c r="E381" s="38" t="s">
        <v>1088</v>
      </c>
      <c r="F381" s="3" t="s">
        <v>1081</v>
      </c>
      <c r="G381" s="3"/>
      <c r="H381" s="99" t="s">
        <v>886</v>
      </c>
      <c r="I381" s="99">
        <v>-13.143768353910772</v>
      </c>
      <c r="J381" s="99">
        <v>-0.20540599494664491</v>
      </c>
      <c r="K381" s="99">
        <v>12.56830601092895</v>
      </c>
      <c r="L381" s="99">
        <v>3</v>
      </c>
      <c r="M381" s="99">
        <v>8.7252961322147939</v>
      </c>
      <c r="N381" s="99">
        <v>4.4994798289215225</v>
      </c>
      <c r="O381" s="99">
        <v>8.0694671054450993</v>
      </c>
      <c r="P381" s="99">
        <v>7.7458481537398711</v>
      </c>
      <c r="Q381" s="99">
        <v>5.2189711680045576</v>
      </c>
      <c r="R381" s="99">
        <v>6.8877176746758266</v>
      </c>
      <c r="S381" s="99">
        <v>4.8907190370604923</v>
      </c>
      <c r="T381" s="99">
        <v>4.9727205008959032</v>
      </c>
      <c r="U381" s="99">
        <v>4.9567518843137037</v>
      </c>
      <c r="V381" s="99">
        <v>4.774739381092914</v>
      </c>
      <c r="W381" s="99">
        <v>3.8394795817818732</v>
      </c>
      <c r="X381" s="99">
        <v>2.8930131004366757</v>
      </c>
      <c r="Y381" s="99">
        <v>2.6949602122015932</v>
      </c>
      <c r="Z381" s="99">
        <v>3.2584421467589664E-2</v>
      </c>
      <c r="AA381" s="99">
        <v>8.5009692693944316E-2</v>
      </c>
      <c r="AB381" s="99">
        <v>0.30879142687041394</v>
      </c>
      <c r="AC381" s="128">
        <v>1.7900667911746826</v>
      </c>
      <c r="AD381" s="99">
        <v>1.9824918756705445</v>
      </c>
      <c r="AE381" s="99">
        <v>3.9664267853875668</v>
      </c>
      <c r="AF381" s="128">
        <v>5.0066359190197973</v>
      </c>
      <c r="AG381" s="164">
        <v>5.9801546013812157</v>
      </c>
      <c r="AH381" s="128">
        <v>3.0868874817982395</v>
      </c>
      <c r="AI381" s="128">
        <v>3.0244925090760377</v>
      </c>
      <c r="AJ381" s="128">
        <v>2.9760279921582127</v>
      </c>
    </row>
    <row r="382" spans="1:42" x14ac:dyDescent="0.2">
      <c r="A382" s="38" t="s">
        <v>1536</v>
      </c>
      <c r="B382" s="11" t="s">
        <v>575</v>
      </c>
      <c r="C382" s="11"/>
      <c r="D382" s="3" t="s">
        <v>576</v>
      </c>
      <c r="E382" s="38" t="s">
        <v>1088</v>
      </c>
      <c r="F382" s="3" t="s">
        <v>1076</v>
      </c>
      <c r="G382" s="3"/>
      <c r="H382" s="99" t="s">
        <v>886</v>
      </c>
      <c r="I382" s="99">
        <v>1.5218855218855225</v>
      </c>
      <c r="J382" s="99">
        <v>0</v>
      </c>
      <c r="K382" s="99">
        <v>41.323958609710814</v>
      </c>
      <c r="L382" s="99">
        <v>9.6123157795926062</v>
      </c>
      <c r="M382" s="99">
        <v>3.1343667037766636</v>
      </c>
      <c r="N382" s="99">
        <v>4.5005397326247447</v>
      </c>
      <c r="O382" s="99">
        <v>4.4974175605879907</v>
      </c>
      <c r="P382" s="99">
        <v>5.6725724279522467</v>
      </c>
      <c r="Q382" s="99">
        <v>9.9014175721378734</v>
      </c>
      <c r="R382" s="99">
        <v>2.5011458128723945</v>
      </c>
      <c r="S382" s="99">
        <v>2.8042159054615183</v>
      </c>
      <c r="T382" s="99">
        <v>3.5044115819560204</v>
      </c>
      <c r="U382" s="99">
        <v>3.001560811622042</v>
      </c>
      <c r="V382" s="99">
        <v>3.4969110618953323</v>
      </c>
      <c r="W382" s="99">
        <v>2.9395202162405809</v>
      </c>
      <c r="X382" s="99">
        <v>2.3960612691465997</v>
      </c>
      <c r="Y382" s="99">
        <v>0</v>
      </c>
      <c r="Z382" s="99">
        <v>0</v>
      </c>
      <c r="AA382" s="99">
        <v>0</v>
      </c>
      <c r="AB382" s="99">
        <v>0.37397157816005233</v>
      </c>
      <c r="AC382" s="128">
        <v>0.12241856504151549</v>
      </c>
      <c r="AD382" s="99">
        <v>0.1010047312742568</v>
      </c>
      <c r="AE382" s="99">
        <v>3.032395114179498</v>
      </c>
      <c r="AF382" s="128">
        <v>2.834905417246536</v>
      </c>
      <c r="AG382" s="164">
        <v>2.7918400080196637</v>
      </c>
      <c r="AH382" s="128">
        <v>2.9598205578310832</v>
      </c>
      <c r="AI382" s="128">
        <v>2.6805588444233974</v>
      </c>
      <c r="AJ382" s="128">
        <v>2.7904616945712886</v>
      </c>
    </row>
    <row r="383" spans="1:42" x14ac:dyDescent="0.2">
      <c r="A383" s="38" t="s">
        <v>1537</v>
      </c>
      <c r="B383" s="11" t="s">
        <v>577</v>
      </c>
      <c r="C383" s="11"/>
      <c r="D383" s="3" t="s">
        <v>578</v>
      </c>
      <c r="E383" s="38" t="s">
        <v>1088</v>
      </c>
      <c r="F383" s="3" t="s">
        <v>1076</v>
      </c>
      <c r="G383" s="3"/>
      <c r="H383" s="99" t="s">
        <v>886</v>
      </c>
      <c r="I383" s="99">
        <v>0</v>
      </c>
      <c r="J383" s="99">
        <v>-8.3333333333333428</v>
      </c>
      <c r="K383" s="99">
        <v>-0.60606060606059486</v>
      </c>
      <c r="L383" s="99">
        <v>7.1951219512195195</v>
      </c>
      <c r="M383" s="99">
        <v>7.1672354948805435</v>
      </c>
      <c r="N383" s="99">
        <v>0</v>
      </c>
      <c r="O383" s="99">
        <v>0</v>
      </c>
      <c r="P383" s="99">
        <v>76.751592356687894</v>
      </c>
      <c r="Q383" s="99">
        <v>36.936936936936945</v>
      </c>
      <c r="R383" s="99">
        <v>25</v>
      </c>
      <c r="S383" s="99">
        <v>17.473684210526301</v>
      </c>
      <c r="T383" s="99">
        <v>9.169653524492233</v>
      </c>
      <c r="U383" s="99">
        <v>4.979480164158673</v>
      </c>
      <c r="V383" s="99">
        <v>4.9257232212666082</v>
      </c>
      <c r="W383" s="99">
        <v>4.9925484351713862</v>
      </c>
      <c r="X383" s="99">
        <v>4.8261178140525374</v>
      </c>
      <c r="Y383" s="99">
        <v>2.9790115098171839</v>
      </c>
      <c r="Z383" s="99">
        <v>0</v>
      </c>
      <c r="AA383" s="99">
        <v>0</v>
      </c>
      <c r="AB383" s="99">
        <v>3.6160420775805449</v>
      </c>
      <c r="AC383" s="128">
        <v>0</v>
      </c>
      <c r="AD383" s="99">
        <v>1.9388042865200239</v>
      </c>
      <c r="AE383" s="99">
        <v>3.4580538073172518</v>
      </c>
      <c r="AF383" s="128">
        <v>3.3424694164048363</v>
      </c>
      <c r="AG383" s="164">
        <v>3.2343618604049329</v>
      </c>
      <c r="AH383" s="128">
        <v>3.1330283852371688</v>
      </c>
      <c r="AI383" s="128">
        <v>3.0378516313263271</v>
      </c>
      <c r="AJ383" s="128">
        <v>2.9482870452267234</v>
      </c>
    </row>
    <row r="384" spans="1:42" x14ac:dyDescent="0.2">
      <c r="A384" s="38" t="s">
        <v>1538</v>
      </c>
      <c r="B384" s="11" t="s">
        <v>579</v>
      </c>
      <c r="C384" s="11"/>
      <c r="D384" s="3" t="s">
        <v>580</v>
      </c>
      <c r="E384" s="38" t="s">
        <v>1088</v>
      </c>
      <c r="F384" s="3" t="s">
        <v>1076</v>
      </c>
      <c r="G384" s="3"/>
      <c r="H384" s="99" t="s">
        <v>886</v>
      </c>
      <c r="I384" s="99">
        <v>0</v>
      </c>
      <c r="J384" s="99">
        <v>0</v>
      </c>
      <c r="K384" s="99">
        <v>3.6296296296296333</v>
      </c>
      <c r="L384" s="99">
        <v>2.1622587562544595</v>
      </c>
      <c r="M384" s="99">
        <v>54.101801644218995</v>
      </c>
      <c r="N384" s="99">
        <v>2.2587968217934247</v>
      </c>
      <c r="O384" s="99">
        <v>4.0404040404040416</v>
      </c>
      <c r="P384" s="99">
        <v>6.1453109996799213</v>
      </c>
      <c r="Q384" s="99">
        <v>15.046738365664879</v>
      </c>
      <c r="R384" s="99">
        <v>6.7359776341079964</v>
      </c>
      <c r="S384" s="99">
        <v>5.7297208807399329</v>
      </c>
      <c r="T384" s="99">
        <v>13.718355655337916</v>
      </c>
      <c r="U384" s="99">
        <v>5.0582068214310141</v>
      </c>
      <c r="V384" s="99">
        <v>4.1148263348885337</v>
      </c>
      <c r="W384" s="99">
        <v>4.3007406485342727</v>
      </c>
      <c r="X384" s="99">
        <v>2.4823964673588534</v>
      </c>
      <c r="Y384" s="99">
        <v>1.8458134389192935</v>
      </c>
      <c r="Z384" s="99">
        <v>-0.10291006803498703</v>
      </c>
      <c r="AA384" s="99">
        <v>-4.5784925313327562E-2</v>
      </c>
      <c r="AB384" s="99">
        <v>2.8170626968222052</v>
      </c>
      <c r="AC384" s="128">
        <v>0.16706576822409502</v>
      </c>
      <c r="AD384" s="99">
        <v>-8.3393562017020084E-2</v>
      </c>
      <c r="AE384" s="99">
        <v>3.8393055864678338</v>
      </c>
      <c r="AF384" s="128">
        <v>3.4669381631122098</v>
      </c>
      <c r="AG384" s="164">
        <v>2.5687503236832665</v>
      </c>
      <c r="AH384" s="128">
        <v>3.0446856854329685</v>
      </c>
      <c r="AI384" s="128">
        <v>3.1556252450019695</v>
      </c>
      <c r="AJ384" s="128">
        <v>2.7598327949838506</v>
      </c>
    </row>
    <row r="385" spans="1:36" x14ac:dyDescent="0.2">
      <c r="A385" s="38" t="s">
        <v>1539</v>
      </c>
      <c r="B385" s="11" t="s">
        <v>581</v>
      </c>
      <c r="C385" s="11"/>
      <c r="D385" s="3" t="s">
        <v>582</v>
      </c>
      <c r="E385" s="38" t="s">
        <v>1088</v>
      </c>
      <c r="F385" s="3" t="s">
        <v>1076</v>
      </c>
      <c r="G385" s="3"/>
      <c r="H385" s="99" t="s">
        <v>886</v>
      </c>
      <c r="I385" s="99">
        <v>5.2631578947368354</v>
      </c>
      <c r="J385" s="99">
        <v>-2.5</v>
      </c>
      <c r="K385" s="99">
        <v>-8.6951566951566974</v>
      </c>
      <c r="L385" s="99">
        <v>19.283574638042907</v>
      </c>
      <c r="M385" s="99">
        <v>14.879146175578128</v>
      </c>
      <c r="N385" s="99">
        <v>5.5196283814555045</v>
      </c>
      <c r="O385" s="99">
        <v>4.7993094518774342</v>
      </c>
      <c r="P385" s="99">
        <v>2.0261922411663136</v>
      </c>
      <c r="Q385" s="99">
        <v>3.9961249697263241</v>
      </c>
      <c r="R385" s="99">
        <v>14.67939760906691</v>
      </c>
      <c r="S385" s="99">
        <v>2.9377919176876759</v>
      </c>
      <c r="T385" s="99">
        <v>4.2809232590254709</v>
      </c>
      <c r="U385" s="99">
        <v>3.4556690629335378</v>
      </c>
      <c r="V385" s="99">
        <v>3.4011946848713848</v>
      </c>
      <c r="W385" s="99">
        <v>2.9061542089130086</v>
      </c>
      <c r="X385" s="99">
        <v>3.4771151973420444</v>
      </c>
      <c r="Y385" s="99">
        <v>1.8988042515500467</v>
      </c>
      <c r="Z385" s="99">
        <v>0</v>
      </c>
      <c r="AA385" s="99">
        <v>0</v>
      </c>
      <c r="AB385" s="99">
        <v>0</v>
      </c>
      <c r="AC385" s="128">
        <v>0</v>
      </c>
      <c r="AD385" s="99">
        <v>0</v>
      </c>
      <c r="AE385" s="99">
        <v>1.9883739881566775</v>
      </c>
      <c r="AF385" s="128">
        <v>2.6633995632024732</v>
      </c>
      <c r="AG385" s="164">
        <v>2.9886369532506674</v>
      </c>
      <c r="AH385" s="128">
        <v>2.987556048163631</v>
      </c>
      <c r="AI385" s="128">
        <v>2.4459446238137117</v>
      </c>
      <c r="AJ385" s="128">
        <v>2.3875465571578647</v>
      </c>
    </row>
    <row r="386" spans="1:36" x14ac:dyDescent="0.2">
      <c r="A386" s="38" t="s">
        <v>886</v>
      </c>
      <c r="B386" s="16" t="s">
        <v>1030</v>
      </c>
      <c r="C386" s="16"/>
      <c r="D386" s="17" t="s">
        <v>996</v>
      </c>
      <c r="E386" s="38" t="s">
        <v>1089</v>
      </c>
      <c r="F386" s="3" t="s">
        <v>1076</v>
      </c>
      <c r="G386" s="3"/>
      <c r="H386" s="99" t="s">
        <v>886</v>
      </c>
      <c r="I386" s="99">
        <v>0</v>
      </c>
      <c r="J386" s="99">
        <v>10.000000000000014</v>
      </c>
      <c r="K386" s="99" t="s">
        <v>886</v>
      </c>
      <c r="L386" s="99" t="s">
        <v>886</v>
      </c>
      <c r="M386" s="99" t="s">
        <v>886</v>
      </c>
      <c r="N386" s="99" t="s">
        <v>886</v>
      </c>
      <c r="O386" s="99" t="s">
        <v>886</v>
      </c>
      <c r="P386" s="99" t="s">
        <v>886</v>
      </c>
      <c r="Q386" s="99" t="s">
        <v>886</v>
      </c>
      <c r="R386" s="99" t="s">
        <v>886</v>
      </c>
      <c r="S386" s="99" t="s">
        <v>886</v>
      </c>
      <c r="T386" s="99" t="s">
        <v>886</v>
      </c>
      <c r="U386" s="99" t="s">
        <v>886</v>
      </c>
      <c r="V386" s="99" t="s">
        <v>886</v>
      </c>
      <c r="W386" s="99" t="s">
        <v>886</v>
      </c>
      <c r="X386" s="99" t="s">
        <v>886</v>
      </c>
      <c r="Y386" s="99" t="s">
        <v>886</v>
      </c>
      <c r="Z386" s="99" t="s">
        <v>886</v>
      </c>
      <c r="AA386" s="99" t="s">
        <v>886</v>
      </c>
      <c r="AB386" s="99" t="s">
        <v>886</v>
      </c>
      <c r="AC386" s="128" t="s">
        <v>886</v>
      </c>
      <c r="AD386" s="99" t="s">
        <v>886</v>
      </c>
      <c r="AE386" s="99" t="s">
        <v>886</v>
      </c>
      <c r="AF386" s="128" t="s">
        <v>886</v>
      </c>
      <c r="AG386" s="164" t="s">
        <v>886</v>
      </c>
      <c r="AH386" s="128" t="s">
        <v>886</v>
      </c>
      <c r="AI386" s="128" t="s">
        <v>886</v>
      </c>
      <c r="AJ386" s="128" t="s">
        <v>886</v>
      </c>
    </row>
    <row r="387" spans="1:36" x14ac:dyDescent="0.2">
      <c r="A387" s="38" t="s">
        <v>1540</v>
      </c>
      <c r="B387" s="11" t="s">
        <v>583</v>
      </c>
      <c r="C387" s="11"/>
      <c r="D387" s="3" t="s">
        <v>584</v>
      </c>
      <c r="E387" s="38" t="s">
        <v>1088</v>
      </c>
      <c r="F387" s="3" t="s">
        <v>1082</v>
      </c>
      <c r="G387" s="3"/>
      <c r="H387" s="99" t="s">
        <v>886</v>
      </c>
      <c r="I387" s="99" t="s">
        <v>886</v>
      </c>
      <c r="J387" s="99" t="s">
        <v>886</v>
      </c>
      <c r="K387" s="99" t="s">
        <v>886</v>
      </c>
      <c r="L387" s="99">
        <v>6.7476383265727691E-3</v>
      </c>
      <c r="M387" s="99">
        <v>8.3354699412995217</v>
      </c>
      <c r="N387" s="99">
        <v>9.7506290326598588</v>
      </c>
      <c r="O387" s="99">
        <v>8.2930427874247954</v>
      </c>
      <c r="P387" s="99">
        <v>6.1330790110776974</v>
      </c>
      <c r="Q387" s="99">
        <v>5.5801874216196552</v>
      </c>
      <c r="R387" s="99">
        <v>5.8174335952113836</v>
      </c>
      <c r="S387" s="99">
        <v>4.513876613045781</v>
      </c>
      <c r="T387" s="99">
        <v>4.9430429524639123</v>
      </c>
      <c r="U387" s="99">
        <v>4.7875769590303889</v>
      </c>
      <c r="V387" s="99">
        <v>3.6090838479462946</v>
      </c>
      <c r="W387" s="99">
        <v>3.6288466962575967</v>
      </c>
      <c r="X387" s="99">
        <v>3.0970884217312005</v>
      </c>
      <c r="Y387" s="99">
        <v>1.8785735624118587</v>
      </c>
      <c r="Z387" s="99">
        <v>0.1275205771840433</v>
      </c>
      <c r="AA387" s="99">
        <v>4.8355240754617057E-2</v>
      </c>
      <c r="AB387" s="99">
        <v>1.4295341760785618E-2</v>
      </c>
      <c r="AC387" s="128">
        <v>-1.9057731313210091E-2</v>
      </c>
      <c r="AD387" s="99">
        <v>2.3826704970919543E-2</v>
      </c>
      <c r="AE387" s="99">
        <v>4.0080583138794923</v>
      </c>
      <c r="AF387" s="128">
        <v>4.1749008624638373</v>
      </c>
      <c r="AG387" s="164">
        <v>5.0220480156785818</v>
      </c>
      <c r="AH387" s="128">
        <v>4.8686248826206757</v>
      </c>
      <c r="AI387" s="128">
        <v>4.0334677442352529</v>
      </c>
      <c r="AJ387" s="128">
        <v>2.9160384857871251</v>
      </c>
    </row>
    <row r="388" spans="1:36" x14ac:dyDescent="0.2">
      <c r="A388" s="38" t="s">
        <v>1541</v>
      </c>
      <c r="B388" s="11" t="s">
        <v>585</v>
      </c>
      <c r="C388" s="11"/>
      <c r="D388" s="3" t="s">
        <v>586</v>
      </c>
      <c r="E388" s="38" t="s">
        <v>1088</v>
      </c>
      <c r="F388" s="3" t="s">
        <v>1076</v>
      </c>
      <c r="G388" s="3"/>
      <c r="H388" s="99" t="s">
        <v>886</v>
      </c>
      <c r="I388" s="99">
        <v>5.6515176924366841</v>
      </c>
      <c r="J388" s="99">
        <v>46.428571428571416</v>
      </c>
      <c r="K388" s="99">
        <v>33.83197831978319</v>
      </c>
      <c r="L388" s="99">
        <v>10.076138020411477</v>
      </c>
      <c r="M388" s="99">
        <v>-2.8403237674760931</v>
      </c>
      <c r="N388" s="99">
        <v>4.4759163889730473</v>
      </c>
      <c r="O388" s="99">
        <v>4.2769119246103742</v>
      </c>
      <c r="P388" s="99">
        <v>6.812652068126539</v>
      </c>
      <c r="Q388" s="99">
        <v>8.3306215424666448</v>
      </c>
      <c r="R388" s="99">
        <v>1.2376088915590344</v>
      </c>
      <c r="S388" s="99">
        <v>4.5219868257076854</v>
      </c>
      <c r="T388" s="99">
        <v>3.3668313177766436</v>
      </c>
      <c r="U388" s="99">
        <v>2.8122596946061691</v>
      </c>
      <c r="V388" s="99">
        <v>3.5420450902874165</v>
      </c>
      <c r="W388" s="99">
        <v>4.1329136783447638</v>
      </c>
      <c r="X388" s="99">
        <v>2.8788028936676255</v>
      </c>
      <c r="Y388" s="99">
        <v>0.95361941915908233</v>
      </c>
      <c r="Z388" s="99">
        <v>-8.1103000811026504E-2</v>
      </c>
      <c r="AA388" s="99">
        <v>0.43926661573721049</v>
      </c>
      <c r="AB388" s="99">
        <v>0.5847119224187054</v>
      </c>
      <c r="AC388" s="128">
        <v>0.41117255068765513</v>
      </c>
      <c r="AD388" s="99">
        <v>1.1531582415513553</v>
      </c>
      <c r="AE388" s="99">
        <v>3.4153831836582826</v>
      </c>
      <c r="AF388" s="128">
        <v>3.523059617547819</v>
      </c>
      <c r="AG388" s="164">
        <v>3.4987830319888724</v>
      </c>
      <c r="AH388" s="128">
        <v>3.569478856087005</v>
      </c>
      <c r="AI388" s="128">
        <v>2.4449580343024024</v>
      </c>
      <c r="AJ388" s="128">
        <v>1.8681231694767666</v>
      </c>
    </row>
    <row r="389" spans="1:36" x14ac:dyDescent="0.2">
      <c r="A389" s="38" t="s">
        <v>1542</v>
      </c>
      <c r="B389" s="11" t="s">
        <v>587</v>
      </c>
      <c r="C389" s="11"/>
      <c r="D389" s="3" t="s">
        <v>588</v>
      </c>
      <c r="E389" s="38" t="s">
        <v>1088</v>
      </c>
      <c r="F389" s="3" t="s">
        <v>1081</v>
      </c>
      <c r="G389" s="3"/>
      <c r="H389" s="99" t="s">
        <v>886</v>
      </c>
      <c r="I389" s="99">
        <v>4.6882716049382793</v>
      </c>
      <c r="J389" s="99">
        <v>5.9701052507444103</v>
      </c>
      <c r="K389" s="99">
        <v>3.3273981749387929</v>
      </c>
      <c r="L389" s="99">
        <v>6.8349488422186511</v>
      </c>
      <c r="M389" s="99">
        <v>5.1224214625048745</v>
      </c>
      <c r="N389" s="99">
        <v>6.8135503823931316</v>
      </c>
      <c r="O389" s="99">
        <v>5.5765043880322338</v>
      </c>
      <c r="P389" s="99">
        <v>5.1650279032686655</v>
      </c>
      <c r="Q389" s="99">
        <v>4.9063011704773061</v>
      </c>
      <c r="R389" s="99">
        <v>6.5007515319689873</v>
      </c>
      <c r="S389" s="99">
        <v>3.5038675532636887</v>
      </c>
      <c r="T389" s="99">
        <v>2.9997902244598436</v>
      </c>
      <c r="U389" s="99">
        <v>3.00067888662592</v>
      </c>
      <c r="V389" s="99">
        <v>2.9997693118903186</v>
      </c>
      <c r="W389" s="99">
        <v>3.0003919466952595</v>
      </c>
      <c r="X389" s="99">
        <v>2.9999689363817055</v>
      </c>
      <c r="Y389" s="99">
        <v>0</v>
      </c>
      <c r="Z389" s="99">
        <v>0</v>
      </c>
      <c r="AA389" s="99">
        <v>0</v>
      </c>
      <c r="AB389" s="99">
        <v>0</v>
      </c>
      <c r="AC389" s="128">
        <v>0</v>
      </c>
      <c r="AD389" s="99">
        <v>0</v>
      </c>
      <c r="AE389" s="99">
        <v>3.7502544653964742</v>
      </c>
      <c r="AF389" s="128">
        <v>4.9896442716471201</v>
      </c>
      <c r="AG389" s="164">
        <v>4.9899287746329568</v>
      </c>
      <c r="AH389" s="128">
        <v>3.9899789029535837</v>
      </c>
      <c r="AI389" s="128">
        <v>3.990312682271191</v>
      </c>
      <c r="AJ389" s="128">
        <v>3.9902210625144825</v>
      </c>
    </row>
    <row r="390" spans="1:36" x14ac:dyDescent="0.2">
      <c r="A390" s="38" t="s">
        <v>1688</v>
      </c>
      <c r="B390" s="11" t="s">
        <v>589</v>
      </c>
      <c r="C390" s="11"/>
      <c r="D390" s="3" t="s">
        <v>590</v>
      </c>
      <c r="E390" s="38" t="s">
        <v>1089</v>
      </c>
      <c r="F390" s="3" t="s">
        <v>1076</v>
      </c>
      <c r="G390" s="3"/>
      <c r="H390" s="99" t="s">
        <v>886</v>
      </c>
      <c r="I390" s="99">
        <v>-2.4495989594623921</v>
      </c>
      <c r="J390" s="99">
        <v>0</v>
      </c>
      <c r="K390" s="99">
        <v>82.333333333333314</v>
      </c>
      <c r="L390" s="99">
        <v>14.747105423522243</v>
      </c>
      <c r="M390" s="99">
        <v>13.935209771640984</v>
      </c>
      <c r="N390" s="99">
        <v>2.7966812715575884E-2</v>
      </c>
      <c r="O390" s="99">
        <v>3.0568499534016809</v>
      </c>
      <c r="P390" s="99">
        <v>3.255561584373325</v>
      </c>
      <c r="Q390" s="99">
        <v>6.7962865650726769</v>
      </c>
      <c r="R390" s="99">
        <v>5.0434639986878977</v>
      </c>
      <c r="S390" s="99">
        <v>4.7154344601451896</v>
      </c>
      <c r="T390" s="99">
        <v>4.5701930962499091</v>
      </c>
      <c r="U390" s="99">
        <v>4.7768430058462883</v>
      </c>
      <c r="V390" s="99">
        <v>5.3620032661948756</v>
      </c>
      <c r="W390" s="99">
        <v>4.714544045466269</v>
      </c>
      <c r="X390" s="99" t="s">
        <v>886</v>
      </c>
      <c r="Y390" s="99" t="s">
        <v>886</v>
      </c>
      <c r="Z390" s="99" t="s">
        <v>886</v>
      </c>
      <c r="AA390" s="99" t="s">
        <v>886</v>
      </c>
      <c r="AB390" s="99" t="s">
        <v>886</v>
      </c>
      <c r="AC390" s="128" t="s">
        <v>886</v>
      </c>
      <c r="AD390" s="99" t="s">
        <v>886</v>
      </c>
      <c r="AE390" s="99" t="s">
        <v>886</v>
      </c>
      <c r="AF390" s="128" t="s">
        <v>886</v>
      </c>
      <c r="AG390" s="164" t="s">
        <v>886</v>
      </c>
      <c r="AH390" s="128" t="s">
        <v>886</v>
      </c>
      <c r="AI390" s="128" t="s">
        <v>886</v>
      </c>
      <c r="AJ390" s="128" t="s">
        <v>886</v>
      </c>
    </row>
    <row r="391" spans="1:36" x14ac:dyDescent="0.2">
      <c r="A391" s="38" t="s">
        <v>1543</v>
      </c>
      <c r="B391" s="11" t="s">
        <v>591</v>
      </c>
      <c r="C391" s="11"/>
      <c r="D391" s="3" t="s">
        <v>592</v>
      </c>
      <c r="E391" s="38" t="s">
        <v>1088</v>
      </c>
      <c r="F391" s="3" t="s">
        <v>1081</v>
      </c>
      <c r="G391" s="3"/>
      <c r="H391" s="99" t="s">
        <v>886</v>
      </c>
      <c r="I391" s="99">
        <v>2.443969730982289</v>
      </c>
      <c r="J391" s="99">
        <v>3.3788082278928471</v>
      </c>
      <c r="K391" s="99">
        <v>4.4136752136752193</v>
      </c>
      <c r="L391" s="99">
        <v>9.3922923283455049</v>
      </c>
      <c r="M391" s="99">
        <v>8.6307786707373566</v>
      </c>
      <c r="N391" s="99">
        <v>6.9958394180696075</v>
      </c>
      <c r="O391" s="99">
        <v>4.8426555418211734</v>
      </c>
      <c r="P391" s="99">
        <v>7.5873503223825622</v>
      </c>
      <c r="Q391" s="99">
        <v>6.4997774048834174</v>
      </c>
      <c r="R391" s="99">
        <v>5.7911829962378221</v>
      </c>
      <c r="S391" s="99">
        <v>1.8996960486322223</v>
      </c>
      <c r="T391" s="99">
        <v>4.3997017151379509</v>
      </c>
      <c r="U391" s="99">
        <v>2.7999999999999972</v>
      </c>
      <c r="V391" s="99">
        <v>2.9998147118769509</v>
      </c>
      <c r="W391" s="99">
        <v>2.8458867761607536</v>
      </c>
      <c r="X391" s="99">
        <v>1.8042364135663007</v>
      </c>
      <c r="Y391" s="99">
        <v>1.0033933250289948</v>
      </c>
      <c r="Z391" s="99">
        <v>0</v>
      </c>
      <c r="AA391" s="99">
        <v>0</v>
      </c>
      <c r="AB391" s="99">
        <v>0</v>
      </c>
      <c r="AC391" s="128">
        <v>0</v>
      </c>
      <c r="AD391" s="99">
        <v>0</v>
      </c>
      <c r="AE391" s="99">
        <v>3.9898616178884572</v>
      </c>
      <c r="AF391" s="128">
        <v>4.9892036903749215</v>
      </c>
      <c r="AG391" s="164">
        <v>4.9912748122526551</v>
      </c>
      <c r="AH391" s="128">
        <v>3.9897307284207928</v>
      </c>
      <c r="AI391" s="128">
        <v>3.9907811741872967</v>
      </c>
      <c r="AJ391" s="128">
        <v>2.9895499550572544</v>
      </c>
    </row>
    <row r="392" spans="1:36" x14ac:dyDescent="0.2">
      <c r="A392" s="38" t="s">
        <v>1544</v>
      </c>
      <c r="B392" s="11" t="s">
        <v>593</v>
      </c>
      <c r="C392" s="11"/>
      <c r="D392" s="3" t="s">
        <v>594</v>
      </c>
      <c r="E392" s="38" t="s">
        <v>1088</v>
      </c>
      <c r="F392" s="3" t="s">
        <v>1076</v>
      </c>
      <c r="G392" s="3"/>
      <c r="H392" s="99" t="s">
        <v>886</v>
      </c>
      <c r="I392" s="99">
        <v>5.3650793650793531</v>
      </c>
      <c r="J392" s="99">
        <v>-3.3895751732449497</v>
      </c>
      <c r="K392" s="99">
        <v>33.650397629814421</v>
      </c>
      <c r="L392" s="99">
        <v>7.6770505191926475</v>
      </c>
      <c r="M392" s="99">
        <v>19.254523783725205</v>
      </c>
      <c r="N392" s="99">
        <v>5.0972196983463505</v>
      </c>
      <c r="O392" s="99">
        <v>9.9420765972162144</v>
      </c>
      <c r="P392" s="99">
        <v>10.167492333097414</v>
      </c>
      <c r="Q392" s="99">
        <v>9.8501070663811703</v>
      </c>
      <c r="R392" s="99">
        <v>9.0708252111760999</v>
      </c>
      <c r="S392" s="99">
        <v>8.8407005838198245</v>
      </c>
      <c r="T392" s="99">
        <v>4.6852764094143424</v>
      </c>
      <c r="U392" s="99">
        <v>3.5815120777998573</v>
      </c>
      <c r="V392" s="99">
        <v>3.932158901620312</v>
      </c>
      <c r="W392" s="99">
        <v>4.5410393394851809</v>
      </c>
      <c r="X392" s="99">
        <v>3.3310104529616638</v>
      </c>
      <c r="Y392" s="99">
        <v>2.4008632317237755</v>
      </c>
      <c r="Z392" s="99">
        <v>0.25904460835968735</v>
      </c>
      <c r="AA392" s="99">
        <v>0.41164878476023148</v>
      </c>
      <c r="AB392" s="99">
        <v>0.6280256443804717</v>
      </c>
      <c r="AC392" s="128">
        <v>6.9345122004071946E-2</v>
      </c>
      <c r="AD392" s="99">
        <v>0.7536056130625024</v>
      </c>
      <c r="AE392" s="99">
        <v>2.226711946008697</v>
      </c>
      <c r="AF392" s="128">
        <v>2.3380009251082745</v>
      </c>
      <c r="AG392" s="164">
        <v>2.7982084891317704</v>
      </c>
      <c r="AH392" s="128">
        <v>3.0777839955232089</v>
      </c>
      <c r="AI392" s="128">
        <v>2.5593299208934495</v>
      </c>
      <c r="AJ392" s="128">
        <v>0.26467029643072765</v>
      </c>
    </row>
    <row r="393" spans="1:36" x14ac:dyDescent="0.2">
      <c r="A393" s="38" t="s">
        <v>886</v>
      </c>
      <c r="B393" s="5" t="s">
        <v>935</v>
      </c>
      <c r="C393" s="5"/>
      <c r="D393" s="3" t="s">
        <v>879</v>
      </c>
      <c r="E393" s="38" t="s">
        <v>1089</v>
      </c>
      <c r="F393" s="3" t="s">
        <v>1076</v>
      </c>
      <c r="G393" s="3"/>
      <c r="H393" s="99" t="s">
        <v>886</v>
      </c>
      <c r="I393" s="99">
        <v>-19.82375478927203</v>
      </c>
      <c r="J393" s="99">
        <v>-43.008697314345788</v>
      </c>
      <c r="K393" s="99" t="s">
        <v>886</v>
      </c>
      <c r="L393" s="99" t="s">
        <v>886</v>
      </c>
      <c r="M393" s="99" t="s">
        <v>886</v>
      </c>
      <c r="N393" s="99" t="s">
        <v>886</v>
      </c>
      <c r="O393" s="99" t="s">
        <v>886</v>
      </c>
      <c r="P393" s="99" t="s">
        <v>886</v>
      </c>
      <c r="Q393" s="99" t="s">
        <v>886</v>
      </c>
      <c r="R393" s="99" t="s">
        <v>886</v>
      </c>
      <c r="S393" s="99" t="s">
        <v>886</v>
      </c>
      <c r="T393" s="99" t="s">
        <v>886</v>
      </c>
      <c r="U393" s="99" t="s">
        <v>886</v>
      </c>
      <c r="V393" s="99" t="s">
        <v>886</v>
      </c>
      <c r="W393" s="99" t="s">
        <v>886</v>
      </c>
      <c r="X393" s="99" t="s">
        <v>886</v>
      </c>
      <c r="Y393" s="99" t="s">
        <v>886</v>
      </c>
      <c r="Z393" s="99" t="s">
        <v>886</v>
      </c>
      <c r="AA393" s="99" t="s">
        <v>886</v>
      </c>
      <c r="AB393" s="99" t="s">
        <v>886</v>
      </c>
      <c r="AC393" s="128" t="s">
        <v>886</v>
      </c>
      <c r="AD393" s="99" t="s">
        <v>886</v>
      </c>
      <c r="AE393" s="99" t="s">
        <v>886</v>
      </c>
      <c r="AF393" s="128" t="s">
        <v>886</v>
      </c>
      <c r="AG393" s="164" t="s">
        <v>886</v>
      </c>
      <c r="AH393" s="128" t="s">
        <v>886</v>
      </c>
      <c r="AI393" s="128" t="s">
        <v>886</v>
      </c>
      <c r="AJ393" s="128" t="s">
        <v>886</v>
      </c>
    </row>
    <row r="394" spans="1:36" x14ac:dyDescent="0.2">
      <c r="A394" s="38" t="s">
        <v>1689</v>
      </c>
      <c r="B394" s="11" t="s">
        <v>595</v>
      </c>
      <c r="C394" s="11"/>
      <c r="D394" s="3" t="s">
        <v>596</v>
      </c>
      <c r="E394" s="38" t="s">
        <v>1089</v>
      </c>
      <c r="F394" s="3" t="s">
        <v>1076</v>
      </c>
      <c r="G394" s="3"/>
      <c r="H394" s="99" t="s">
        <v>886</v>
      </c>
      <c r="I394" s="99">
        <v>76.744186046511629</v>
      </c>
      <c r="J394" s="99">
        <v>2.6315789473684248</v>
      </c>
      <c r="K394" s="99">
        <v>12.239316239316224</v>
      </c>
      <c r="L394" s="99">
        <v>19.169458828307455</v>
      </c>
      <c r="M394" s="99">
        <v>4.7882763909005632</v>
      </c>
      <c r="N394" s="99">
        <v>3.4515001219611321</v>
      </c>
      <c r="O394" s="99">
        <v>3.9415255236373525</v>
      </c>
      <c r="P394" s="99">
        <v>5.1644612476370497</v>
      </c>
      <c r="Q394" s="99">
        <v>8.5957722174288023</v>
      </c>
      <c r="R394" s="99">
        <v>2.8735061409607141</v>
      </c>
      <c r="S394" s="99">
        <v>4.849557522123888</v>
      </c>
      <c r="T394" s="99">
        <v>2.3939598551347245</v>
      </c>
      <c r="U394" s="99">
        <v>3.3211438163179565</v>
      </c>
      <c r="V394" s="99">
        <v>2.8053379750507759</v>
      </c>
      <c r="W394" s="99">
        <v>2.6130880153511811</v>
      </c>
      <c r="X394" s="99" t="s">
        <v>886</v>
      </c>
      <c r="Y394" s="99" t="s">
        <v>886</v>
      </c>
      <c r="Z394" s="99" t="s">
        <v>886</v>
      </c>
      <c r="AA394" s="99" t="s">
        <v>886</v>
      </c>
      <c r="AB394" s="99" t="s">
        <v>886</v>
      </c>
      <c r="AC394" s="128" t="s">
        <v>886</v>
      </c>
      <c r="AD394" s="99" t="s">
        <v>886</v>
      </c>
      <c r="AE394" s="99" t="s">
        <v>886</v>
      </c>
      <c r="AF394" s="128" t="s">
        <v>886</v>
      </c>
      <c r="AG394" s="164" t="s">
        <v>886</v>
      </c>
      <c r="AH394" s="128" t="s">
        <v>886</v>
      </c>
      <c r="AI394" s="128" t="s">
        <v>886</v>
      </c>
      <c r="AJ394" s="128" t="s">
        <v>886</v>
      </c>
    </row>
    <row r="395" spans="1:36" x14ac:dyDescent="0.2">
      <c r="A395" s="38" t="s">
        <v>1545</v>
      </c>
      <c r="B395" s="11" t="s">
        <v>597</v>
      </c>
      <c r="C395" s="11"/>
      <c r="D395" s="3" t="s">
        <v>598</v>
      </c>
      <c r="E395" s="38" t="s">
        <v>1088</v>
      </c>
      <c r="F395" s="3" t="s">
        <v>1076</v>
      </c>
      <c r="G395" s="3"/>
      <c r="H395" s="99" t="s">
        <v>886</v>
      </c>
      <c r="I395" s="99">
        <v>12.669003505257905</v>
      </c>
      <c r="J395" s="99">
        <v>0</v>
      </c>
      <c r="K395" s="99">
        <v>4</v>
      </c>
      <c r="L395" s="99">
        <v>6.025641025641022</v>
      </c>
      <c r="M395" s="99">
        <v>1.8037081821846073</v>
      </c>
      <c r="N395" s="99">
        <v>4.493714738196573</v>
      </c>
      <c r="O395" s="99">
        <v>3.9973477313630923</v>
      </c>
      <c r="P395" s="99">
        <v>2.8053556790235774</v>
      </c>
      <c r="Q395" s="99">
        <v>4.917161336050313</v>
      </c>
      <c r="R395" s="99">
        <v>3.8338118561053847</v>
      </c>
      <c r="S395" s="99">
        <v>3.4401431359791843</v>
      </c>
      <c r="T395" s="99">
        <v>11.195848730246098</v>
      </c>
      <c r="U395" s="99">
        <v>1.2161493318249228</v>
      </c>
      <c r="V395" s="99">
        <v>3.5557107928746063</v>
      </c>
      <c r="W395" s="99">
        <v>7.7644360496492055</v>
      </c>
      <c r="X395" s="99">
        <v>3.580594679186234</v>
      </c>
      <c r="Y395" s="99">
        <v>4.3572853085151309</v>
      </c>
      <c r="Z395" s="99">
        <v>3.2082464674542592</v>
      </c>
      <c r="AA395" s="99">
        <v>0.53304904051172741</v>
      </c>
      <c r="AB395" s="99">
        <v>3.2315677847854118</v>
      </c>
      <c r="AC395" s="128">
        <v>1.8706747404844126</v>
      </c>
      <c r="AD395" s="99">
        <v>1.7991720624137564</v>
      </c>
      <c r="AE395" s="99">
        <v>3.2740733017048163</v>
      </c>
      <c r="AF395" s="128">
        <v>4.4424251602806608</v>
      </c>
      <c r="AG395" s="164">
        <v>3.5042776354584637</v>
      </c>
      <c r="AH395" s="128">
        <v>3.3669561968805439</v>
      </c>
      <c r="AI395" s="128">
        <v>4.3144341540546804</v>
      </c>
      <c r="AJ395" s="128">
        <v>5.4395842355998276</v>
      </c>
    </row>
    <row r="396" spans="1:36" x14ac:dyDescent="0.2">
      <c r="A396" s="38" t="s">
        <v>1546</v>
      </c>
      <c r="B396" s="11" t="s">
        <v>599</v>
      </c>
      <c r="C396" s="11"/>
      <c r="D396" s="3" t="s">
        <v>600</v>
      </c>
      <c r="E396" s="38" t="s">
        <v>1088</v>
      </c>
      <c r="F396" s="3" t="s">
        <v>1081</v>
      </c>
      <c r="G396" s="3"/>
      <c r="H396" s="99" t="s">
        <v>886</v>
      </c>
      <c r="I396" s="99">
        <v>4.3911786100810986</v>
      </c>
      <c r="J396" s="99">
        <v>7.4560658078112851</v>
      </c>
      <c r="K396" s="99">
        <v>4.8888888888888715</v>
      </c>
      <c r="L396" s="99">
        <v>8.518306291091136</v>
      </c>
      <c r="M396" s="99">
        <v>6.9783922740220987</v>
      </c>
      <c r="N396" s="99">
        <v>4.4890695831763594</v>
      </c>
      <c r="O396" s="99">
        <v>3.9928893750854684</v>
      </c>
      <c r="P396" s="99">
        <v>4.2543781005319516</v>
      </c>
      <c r="Q396" s="99">
        <v>8.9859426238906508</v>
      </c>
      <c r="R396" s="99">
        <v>3.0057548053150356</v>
      </c>
      <c r="S396" s="99">
        <v>4.7381215018180285</v>
      </c>
      <c r="T396" s="99">
        <v>4.9109188957258567</v>
      </c>
      <c r="U396" s="99">
        <v>3.9625219597891856</v>
      </c>
      <c r="V396" s="99">
        <v>4.2352878064481558</v>
      </c>
      <c r="W396" s="99">
        <v>3.9894324215365771</v>
      </c>
      <c r="X396" s="99">
        <v>2.6939637395450262</v>
      </c>
      <c r="Y396" s="99">
        <v>2.5895582329317222</v>
      </c>
      <c r="Z396" s="99">
        <v>-7.8293821051573786E-3</v>
      </c>
      <c r="AA396" s="99">
        <v>-1.9574987863506976E-2</v>
      </c>
      <c r="AB396" s="99">
        <v>7.4399517577859342E-2</v>
      </c>
      <c r="AC396" s="128">
        <v>1.9853815814186548</v>
      </c>
      <c r="AD396" s="99">
        <v>1.9804943178766132</v>
      </c>
      <c r="AE396" s="99">
        <v>3.9578034943040574</v>
      </c>
      <c r="AF396" s="128">
        <v>4.9340629116544354</v>
      </c>
      <c r="AG396" s="164">
        <v>6.0208719883569239</v>
      </c>
      <c r="AH396" s="128">
        <v>2.9913862648658585</v>
      </c>
      <c r="AI396" s="128">
        <v>4.0339595467006939</v>
      </c>
      <c r="AJ396" s="128">
        <v>4.9917421611250106</v>
      </c>
    </row>
    <row r="397" spans="1:36" x14ac:dyDescent="0.2">
      <c r="A397" s="38" t="s">
        <v>1547</v>
      </c>
      <c r="B397" s="11" t="s">
        <v>601</v>
      </c>
      <c r="C397" s="11"/>
      <c r="D397" s="3" t="s">
        <v>602</v>
      </c>
      <c r="E397" s="38" t="s">
        <v>1088</v>
      </c>
      <c r="F397" s="3" t="s">
        <v>1076</v>
      </c>
      <c r="G397" s="3"/>
      <c r="H397" s="99" t="s">
        <v>886</v>
      </c>
      <c r="I397" s="99">
        <v>-22.052287581699346</v>
      </c>
      <c r="J397" s="99">
        <v>18.866342445077962</v>
      </c>
      <c r="K397" s="99">
        <v>21.190744920993239</v>
      </c>
      <c r="L397" s="99">
        <v>26.670547147846335</v>
      </c>
      <c r="M397" s="99">
        <v>18.500137854976543</v>
      </c>
      <c r="N397" s="99">
        <v>1.465798045602611</v>
      </c>
      <c r="O397" s="99">
        <v>5.0523580218604138</v>
      </c>
      <c r="P397" s="99">
        <v>5.5951688009313187</v>
      </c>
      <c r="Q397" s="99">
        <v>7.7516709157307275</v>
      </c>
      <c r="R397" s="99">
        <v>4.1373577183783112</v>
      </c>
      <c r="S397" s="99">
        <v>3.1501381639545514</v>
      </c>
      <c r="T397" s="99">
        <v>3.4468389093939891</v>
      </c>
      <c r="U397" s="99">
        <v>2.5723657708465169</v>
      </c>
      <c r="V397" s="99">
        <v>3.5289497307001767</v>
      </c>
      <c r="W397" s="99">
        <v>4.2161166206036995</v>
      </c>
      <c r="X397" s="99">
        <v>3.7439550725391229</v>
      </c>
      <c r="Y397" s="99">
        <v>2.696606686381628</v>
      </c>
      <c r="Z397" s="99">
        <v>0.50270877055982055</v>
      </c>
      <c r="AA397" s="99">
        <v>0.24766899766900963</v>
      </c>
      <c r="AB397" s="99">
        <v>0.62490917017873926</v>
      </c>
      <c r="AC397" s="128">
        <v>2.8211053341036019</v>
      </c>
      <c r="AD397" s="99">
        <v>0.59930705122201999</v>
      </c>
      <c r="AE397" s="99">
        <v>1.9221818858791817</v>
      </c>
      <c r="AF397" s="128">
        <v>3.1234302936207214</v>
      </c>
      <c r="AG397" s="164">
        <v>3.4185006420758945</v>
      </c>
      <c r="AH397" s="128">
        <v>1.4129736673089255</v>
      </c>
      <c r="AI397" s="128">
        <v>2.5121384842727634</v>
      </c>
      <c r="AJ397" s="128">
        <v>2.4546952224052636</v>
      </c>
    </row>
    <row r="398" spans="1:36" x14ac:dyDescent="0.2">
      <c r="A398" s="38" t="s">
        <v>1548</v>
      </c>
      <c r="B398" s="11" t="s">
        <v>603</v>
      </c>
      <c r="C398" s="11"/>
      <c r="D398" s="3" t="s">
        <v>604</v>
      </c>
      <c r="E398" s="38" t="s">
        <v>1088</v>
      </c>
      <c r="F398" s="3" t="s">
        <v>1076</v>
      </c>
      <c r="G398" s="3"/>
      <c r="H398" s="99" t="s">
        <v>886</v>
      </c>
      <c r="I398" s="99">
        <v>-31.768273554323954</v>
      </c>
      <c r="J398" s="99">
        <v>0</v>
      </c>
      <c r="K398" s="99">
        <v>47.325670498084293</v>
      </c>
      <c r="L398" s="99">
        <v>11.494850722979308</v>
      </c>
      <c r="M398" s="99">
        <v>6.3071468557566561</v>
      </c>
      <c r="N398" s="99">
        <v>5.6082148499210263</v>
      </c>
      <c r="O398" s="99">
        <v>6.5403473780436912</v>
      </c>
      <c r="P398" s="99">
        <v>10.31201248049922</v>
      </c>
      <c r="Q398" s="99">
        <v>18.0101824352991</v>
      </c>
      <c r="R398" s="99">
        <v>6.1477619989214674</v>
      </c>
      <c r="S398" s="99">
        <v>6.2658763759525726</v>
      </c>
      <c r="T398" s="99">
        <v>4.605577689243006</v>
      </c>
      <c r="U398" s="99">
        <v>4.6719479991874806</v>
      </c>
      <c r="V398" s="99">
        <v>4.4149039394527421</v>
      </c>
      <c r="W398" s="99">
        <v>6.3330545488337435</v>
      </c>
      <c r="X398" s="99">
        <v>4.4614376228971082</v>
      </c>
      <c r="Y398" s="99">
        <v>3.2376809169246172</v>
      </c>
      <c r="Z398" s="99">
        <v>0.6685575364667784</v>
      </c>
      <c r="AA398" s="99">
        <v>0.13282350573555846</v>
      </c>
      <c r="AB398" s="99">
        <v>2.9423587105072784</v>
      </c>
      <c r="AC398" s="128">
        <v>2.5341663412729254</v>
      </c>
      <c r="AD398" s="99">
        <v>1.6108762709928115</v>
      </c>
      <c r="AE398" s="99">
        <v>3.4030432501311658</v>
      </c>
      <c r="AF398" s="128">
        <v>2.8996013048205871</v>
      </c>
      <c r="AG398" s="164">
        <v>3.3849947164494631</v>
      </c>
      <c r="AH398" s="128">
        <v>2.8823549453170338</v>
      </c>
      <c r="AI398" s="128">
        <v>2.8314070934198687</v>
      </c>
      <c r="AJ398" s="128">
        <v>2.6793765296921275</v>
      </c>
    </row>
    <row r="399" spans="1:36" x14ac:dyDescent="0.2">
      <c r="A399" s="38" t="s">
        <v>1549</v>
      </c>
      <c r="B399" s="11" t="s">
        <v>605</v>
      </c>
      <c r="C399" s="11"/>
      <c r="D399" s="3" t="s">
        <v>606</v>
      </c>
      <c r="E399" s="38" t="s">
        <v>1088</v>
      </c>
      <c r="F399" s="3" t="s">
        <v>1081</v>
      </c>
      <c r="G399" s="3"/>
      <c r="H399" s="99" t="s">
        <v>886</v>
      </c>
      <c r="I399" s="99">
        <v>0</v>
      </c>
      <c r="J399" s="99">
        <v>10.312148724600092</v>
      </c>
      <c r="K399" s="99">
        <v>2.716811939549757</v>
      </c>
      <c r="L399" s="99">
        <v>5.0014499168205617</v>
      </c>
      <c r="M399" s="99">
        <v>9.7749934591121956</v>
      </c>
      <c r="N399" s="99">
        <v>5.8988652463487909</v>
      </c>
      <c r="O399" s="99">
        <v>5.6940658681137393</v>
      </c>
      <c r="P399" s="99">
        <v>6.9299200302843929</v>
      </c>
      <c r="Q399" s="99">
        <v>5.2107534019249897</v>
      </c>
      <c r="R399" s="99">
        <v>6.8738170347003091</v>
      </c>
      <c r="S399" s="99">
        <v>4.9371783897596231</v>
      </c>
      <c r="T399" s="99">
        <v>4.7536449299142163</v>
      </c>
      <c r="U399" s="99">
        <v>4.5987916759901566</v>
      </c>
      <c r="V399" s="99">
        <v>3.846384227685391</v>
      </c>
      <c r="W399" s="99">
        <v>2.5000412004153105</v>
      </c>
      <c r="X399" s="99">
        <v>1.9470705511608628</v>
      </c>
      <c r="Y399" s="99">
        <v>1.3886479410790429</v>
      </c>
      <c r="Z399" s="99">
        <v>2.3332685203314441E-3</v>
      </c>
      <c r="AA399" s="99">
        <v>1.5554760534541856E-3</v>
      </c>
      <c r="AB399" s="99">
        <v>5.2885363198001301E-2</v>
      </c>
      <c r="AC399" s="128">
        <v>6.9958335924269477E-3</v>
      </c>
      <c r="AD399" s="99">
        <v>1.9610281601467383</v>
      </c>
      <c r="AE399" s="99">
        <v>3.985363622503435</v>
      </c>
      <c r="AF399" s="128">
        <v>4.9813793912380611</v>
      </c>
      <c r="AG399" s="164">
        <v>5.9775284037345777</v>
      </c>
      <c r="AH399" s="128">
        <v>2.9855761944610926</v>
      </c>
      <c r="AI399" s="128">
        <v>4.0334241877487242</v>
      </c>
      <c r="AJ399" s="128">
        <v>4.9785360213532792</v>
      </c>
    </row>
    <row r="400" spans="1:36" x14ac:dyDescent="0.2">
      <c r="A400" s="38" t="s">
        <v>1550</v>
      </c>
      <c r="B400" s="126" t="s">
        <v>1273</v>
      </c>
      <c r="C400" s="126"/>
      <c r="D400" s="123" t="s">
        <v>1272</v>
      </c>
      <c r="E400" s="38" t="s">
        <v>1088</v>
      </c>
      <c r="F400" s="123" t="s">
        <v>1235</v>
      </c>
      <c r="G400" s="3"/>
      <c r="H400" s="99" t="s">
        <v>886</v>
      </c>
      <c r="I400" s="99" t="s">
        <v>886</v>
      </c>
      <c r="J400" s="99" t="s">
        <v>886</v>
      </c>
      <c r="K400" s="99" t="s">
        <v>886</v>
      </c>
      <c r="L400" s="99" t="s">
        <v>886</v>
      </c>
      <c r="M400" s="99" t="s">
        <v>886</v>
      </c>
      <c r="N400" s="99" t="s">
        <v>886</v>
      </c>
      <c r="O400" s="99" t="s">
        <v>886</v>
      </c>
      <c r="P400" s="99" t="s">
        <v>886</v>
      </c>
      <c r="Q400" s="99" t="s">
        <v>886</v>
      </c>
      <c r="R400" s="99" t="s">
        <v>886</v>
      </c>
      <c r="S400" s="99" t="s">
        <v>886</v>
      </c>
      <c r="T400" s="99" t="s">
        <v>886</v>
      </c>
      <c r="U400" s="99" t="s">
        <v>886</v>
      </c>
      <c r="V400" s="99" t="s">
        <v>886</v>
      </c>
      <c r="W400" s="99" t="s">
        <v>886</v>
      </c>
      <c r="X400" s="99" t="s">
        <v>886</v>
      </c>
      <c r="Y400" s="99" t="s">
        <v>886</v>
      </c>
      <c r="Z400" s="99" t="s">
        <v>886</v>
      </c>
      <c r="AA400" s="99" t="s">
        <v>886</v>
      </c>
      <c r="AB400" s="99" t="s">
        <v>886</v>
      </c>
      <c r="AC400" s="128" t="s">
        <v>886</v>
      </c>
      <c r="AD400" s="99" t="s">
        <v>886</v>
      </c>
      <c r="AE400" s="99" t="s">
        <v>886</v>
      </c>
      <c r="AF400" s="128" t="s">
        <v>886</v>
      </c>
      <c r="AG400" s="164" t="s">
        <v>886</v>
      </c>
      <c r="AH400" s="128" t="s">
        <v>886</v>
      </c>
      <c r="AI400" s="128" t="s">
        <v>886</v>
      </c>
      <c r="AJ400" s="128" t="s">
        <v>886</v>
      </c>
    </row>
    <row r="401" spans="1:36" x14ac:dyDescent="0.2">
      <c r="A401" s="38" t="s">
        <v>886</v>
      </c>
      <c r="B401" s="11" t="s">
        <v>608</v>
      </c>
      <c r="C401" s="11"/>
      <c r="D401" s="3" t="s">
        <v>609</v>
      </c>
      <c r="E401" s="38" t="s">
        <v>1089</v>
      </c>
      <c r="F401" s="3" t="s">
        <v>1076</v>
      </c>
      <c r="G401" s="3"/>
      <c r="H401" s="99" t="s">
        <v>886</v>
      </c>
      <c r="I401" s="99">
        <v>0</v>
      </c>
      <c r="J401" s="99">
        <v>3.9938374022280243</v>
      </c>
      <c r="K401" s="99">
        <v>10.23361823361823</v>
      </c>
      <c r="L401" s="99">
        <v>6.2441848444122741</v>
      </c>
      <c r="M401" s="99">
        <v>1.654179235185353</v>
      </c>
      <c r="N401" s="99">
        <v>2.9960754283526256</v>
      </c>
      <c r="O401" s="99">
        <v>0.16728624535315362</v>
      </c>
      <c r="P401" s="99">
        <v>12.423455186490997</v>
      </c>
      <c r="Q401" s="99">
        <v>7.5761327061153736</v>
      </c>
      <c r="R401" s="99">
        <v>3.736095128500196</v>
      </c>
      <c r="S401" s="99">
        <v>3.2243750924419601</v>
      </c>
      <c r="T401" s="99">
        <v>3.7397908009743475</v>
      </c>
      <c r="U401" s="99">
        <v>4.7099447513812009</v>
      </c>
      <c r="V401" s="99">
        <v>3.8517345996570356</v>
      </c>
      <c r="W401" s="99">
        <v>3.4421440365807143</v>
      </c>
      <c r="X401" s="99" t="s">
        <v>886</v>
      </c>
      <c r="Y401" s="99" t="s">
        <v>886</v>
      </c>
      <c r="Z401" s="99" t="s">
        <v>886</v>
      </c>
      <c r="AA401" s="99" t="s">
        <v>886</v>
      </c>
      <c r="AB401" s="99" t="s">
        <v>886</v>
      </c>
      <c r="AC401" s="128" t="s">
        <v>886</v>
      </c>
      <c r="AD401" s="99" t="s">
        <v>886</v>
      </c>
      <c r="AE401" s="99" t="s">
        <v>886</v>
      </c>
      <c r="AF401" s="128" t="s">
        <v>886</v>
      </c>
      <c r="AG401" s="164" t="s">
        <v>886</v>
      </c>
      <c r="AH401" s="128" t="s">
        <v>886</v>
      </c>
      <c r="AI401" s="128" t="s">
        <v>886</v>
      </c>
      <c r="AJ401" s="128" t="s">
        <v>886</v>
      </c>
    </row>
    <row r="402" spans="1:36" x14ac:dyDescent="0.2">
      <c r="A402" s="199" t="s">
        <v>1741</v>
      </c>
      <c r="B402" s="11" t="s">
        <v>610</v>
      </c>
      <c r="C402" s="11"/>
      <c r="D402" s="3" t="s">
        <v>611</v>
      </c>
      <c r="E402" s="38" t="s">
        <v>1089</v>
      </c>
      <c r="F402" s="3" t="s">
        <v>1077</v>
      </c>
      <c r="G402" s="3"/>
      <c r="H402" s="99" t="s">
        <v>886</v>
      </c>
      <c r="I402" s="99">
        <v>5.2097578190480505</v>
      </c>
      <c r="J402" s="99">
        <v>4.2452830188679229</v>
      </c>
      <c r="K402" s="99">
        <v>-5.8823529411764781</v>
      </c>
      <c r="L402" s="99">
        <v>4.487179487179489</v>
      </c>
      <c r="M402" s="99">
        <v>13.566462167689181</v>
      </c>
      <c r="N402" s="99">
        <v>9.6733532610652873</v>
      </c>
      <c r="O402" s="99">
        <v>4.8993531015006653</v>
      </c>
      <c r="P402" s="99">
        <v>5.9492878384723724</v>
      </c>
      <c r="Q402" s="99">
        <v>9.8993957837821824</v>
      </c>
      <c r="R402" s="99">
        <v>16.632164748897722</v>
      </c>
      <c r="S402" s="99">
        <v>-2.2589753933037571</v>
      </c>
      <c r="T402" s="99">
        <v>4.9501798243028077</v>
      </c>
      <c r="U402" s="99">
        <v>4.6998415783737784</v>
      </c>
      <c r="V402" s="99">
        <v>4.7002768656235787</v>
      </c>
      <c r="W402" s="99">
        <v>4.4000983949326695</v>
      </c>
      <c r="X402" s="99" t="s">
        <v>886</v>
      </c>
      <c r="Y402" s="99" t="s">
        <v>886</v>
      </c>
      <c r="Z402" s="99" t="s">
        <v>886</v>
      </c>
      <c r="AA402" s="99" t="s">
        <v>886</v>
      </c>
      <c r="AB402" s="99" t="s">
        <v>886</v>
      </c>
      <c r="AC402" s="128" t="s">
        <v>886</v>
      </c>
      <c r="AD402" s="99" t="s">
        <v>886</v>
      </c>
      <c r="AE402" s="99" t="s">
        <v>886</v>
      </c>
      <c r="AF402" s="128" t="s">
        <v>886</v>
      </c>
      <c r="AG402" s="164" t="s">
        <v>886</v>
      </c>
      <c r="AH402" s="128" t="s">
        <v>886</v>
      </c>
      <c r="AI402" s="128" t="s">
        <v>886</v>
      </c>
      <c r="AJ402" s="128" t="s">
        <v>886</v>
      </c>
    </row>
    <row r="403" spans="1:36" x14ac:dyDescent="0.2">
      <c r="A403" s="38" t="s">
        <v>1551</v>
      </c>
      <c r="B403" s="11" t="s">
        <v>1158</v>
      </c>
      <c r="C403" s="11"/>
      <c r="D403" s="3" t="s">
        <v>1159</v>
      </c>
      <c r="E403" s="38" t="s">
        <v>1088</v>
      </c>
      <c r="F403" s="3" t="s">
        <v>1082</v>
      </c>
      <c r="G403" s="3"/>
      <c r="H403" s="99" t="s">
        <v>886</v>
      </c>
      <c r="I403" s="99" t="s">
        <v>886</v>
      </c>
      <c r="J403" s="99" t="s">
        <v>886</v>
      </c>
      <c r="K403" s="99" t="s">
        <v>886</v>
      </c>
      <c r="L403" s="99" t="s">
        <v>886</v>
      </c>
      <c r="M403" s="99" t="s">
        <v>886</v>
      </c>
      <c r="N403" s="99" t="s">
        <v>886</v>
      </c>
      <c r="O403" s="99" t="s">
        <v>886</v>
      </c>
      <c r="P403" s="99" t="s">
        <v>886</v>
      </c>
      <c r="Q403" s="99" t="s">
        <v>886</v>
      </c>
      <c r="R403" s="99" t="s">
        <v>886</v>
      </c>
      <c r="S403" s="99" t="s">
        <v>886</v>
      </c>
      <c r="T403" s="99" t="s">
        <v>886</v>
      </c>
      <c r="U403" s="99" t="s">
        <v>886</v>
      </c>
      <c r="V403" s="99" t="s">
        <v>886</v>
      </c>
      <c r="W403" s="99" t="s">
        <v>886</v>
      </c>
      <c r="X403" s="99" t="s">
        <v>886</v>
      </c>
      <c r="Y403" s="99">
        <v>0.99221517998799413</v>
      </c>
      <c r="Z403" s="99">
        <v>0.34268318491868399</v>
      </c>
      <c r="AA403" s="99">
        <v>0.1338470898397901</v>
      </c>
      <c r="AB403" s="99">
        <v>-1.1017498379779767</v>
      </c>
      <c r="AC403" s="128">
        <v>0.22280471821756187</v>
      </c>
      <c r="AD403" s="99">
        <v>0.22721328625605608</v>
      </c>
      <c r="AE403" s="99">
        <v>3.9443855500285618</v>
      </c>
      <c r="AF403" s="128">
        <v>4.0779182062808506</v>
      </c>
      <c r="AG403" s="164">
        <v>5.9849998115554026</v>
      </c>
      <c r="AH403" s="128">
        <v>3.9827886632765486</v>
      </c>
      <c r="AI403" s="128">
        <v>4.1243459526008053</v>
      </c>
      <c r="AJ403" s="128">
        <v>3.8755870857555754</v>
      </c>
    </row>
    <row r="404" spans="1:36" x14ac:dyDescent="0.2">
      <c r="A404" s="38" t="s">
        <v>1552</v>
      </c>
      <c r="B404" s="14" t="s">
        <v>982</v>
      </c>
      <c r="C404" s="14"/>
      <c r="D404" s="15" t="s">
        <v>983</v>
      </c>
      <c r="E404" s="38" t="s">
        <v>1088</v>
      </c>
      <c r="F404" s="3" t="s">
        <v>1079</v>
      </c>
      <c r="G404" s="3"/>
      <c r="H404" s="99" t="s">
        <v>886</v>
      </c>
      <c r="I404" s="99" t="s">
        <v>886</v>
      </c>
      <c r="J404" s="99" t="s">
        <v>886</v>
      </c>
      <c r="K404" s="99" t="s">
        <v>886</v>
      </c>
      <c r="L404" s="99" t="s">
        <v>886</v>
      </c>
      <c r="M404" s="99" t="s">
        <v>886</v>
      </c>
      <c r="N404" s="99" t="s">
        <v>886</v>
      </c>
      <c r="O404" s="99" t="s">
        <v>886</v>
      </c>
      <c r="P404" s="99" t="s">
        <v>886</v>
      </c>
      <c r="Q404" s="99" t="s">
        <v>886</v>
      </c>
      <c r="R404" s="99" t="s">
        <v>886</v>
      </c>
      <c r="S404" s="99" t="s">
        <v>886</v>
      </c>
      <c r="T404" s="99">
        <v>4.8913043478260931</v>
      </c>
      <c r="U404" s="99">
        <v>4.51928612550374</v>
      </c>
      <c r="V404" s="99">
        <v>3.8969980721564212</v>
      </c>
      <c r="W404" s="99">
        <v>3.896620278330019</v>
      </c>
      <c r="X404" s="99">
        <v>3.9035591274397348</v>
      </c>
      <c r="Y404" s="99">
        <v>2.8974831184775951</v>
      </c>
      <c r="Z404" s="99">
        <v>0</v>
      </c>
      <c r="AA404" s="99">
        <v>3.7227061209879508</v>
      </c>
      <c r="AB404" s="99">
        <v>1.9901069826296975</v>
      </c>
      <c r="AC404" s="128">
        <v>1.9851116625310139</v>
      </c>
      <c r="AD404" s="99">
        <v>1.9907100199070937</v>
      </c>
      <c r="AE404" s="99">
        <v>1.9843851659076206</v>
      </c>
      <c r="AF404" s="128">
        <v>0.49973418394471114</v>
      </c>
      <c r="AG404" s="164">
        <v>2.9834955564959964</v>
      </c>
      <c r="AH404" s="128">
        <v>2.9895212656667391</v>
      </c>
      <c r="AI404" s="128">
        <v>1.9950124688279391</v>
      </c>
      <c r="AJ404" s="128">
        <v>1.9070904645476801</v>
      </c>
    </row>
    <row r="405" spans="1:36" x14ac:dyDescent="0.2">
      <c r="A405" s="38" t="s">
        <v>886</v>
      </c>
      <c r="B405" s="16" t="s">
        <v>1008</v>
      </c>
      <c r="C405" s="16"/>
      <c r="D405" s="17" t="s">
        <v>1009</v>
      </c>
      <c r="E405" s="38" t="s">
        <v>1089</v>
      </c>
      <c r="F405" s="3" t="s">
        <v>1076</v>
      </c>
      <c r="G405" s="3"/>
      <c r="H405" s="99" t="s">
        <v>886</v>
      </c>
      <c r="I405" s="99">
        <v>85.02222222222224</v>
      </c>
      <c r="J405" s="99">
        <v>-132.42853711265914</v>
      </c>
      <c r="K405" s="99">
        <v>-270.37037037037038</v>
      </c>
      <c r="L405" s="99">
        <v>100</v>
      </c>
      <c r="M405" s="99" t="s">
        <v>886</v>
      </c>
      <c r="N405" s="99" t="s">
        <v>886</v>
      </c>
      <c r="O405" s="99" t="s">
        <v>886</v>
      </c>
      <c r="P405" s="99" t="s">
        <v>886</v>
      </c>
      <c r="Q405" s="99" t="s">
        <v>886</v>
      </c>
      <c r="R405" s="99" t="s">
        <v>886</v>
      </c>
      <c r="S405" s="99" t="s">
        <v>886</v>
      </c>
      <c r="T405" s="99" t="s">
        <v>886</v>
      </c>
      <c r="U405" s="99" t="s">
        <v>886</v>
      </c>
      <c r="V405" s="99" t="s">
        <v>886</v>
      </c>
      <c r="W405" s="99" t="s">
        <v>886</v>
      </c>
      <c r="X405" s="99" t="s">
        <v>886</v>
      </c>
      <c r="Y405" s="99" t="s">
        <v>886</v>
      </c>
      <c r="Z405" s="99" t="s">
        <v>886</v>
      </c>
      <c r="AA405" s="99" t="s">
        <v>886</v>
      </c>
      <c r="AB405" s="99" t="s">
        <v>886</v>
      </c>
      <c r="AC405" s="128" t="s">
        <v>886</v>
      </c>
      <c r="AD405" s="99" t="s">
        <v>886</v>
      </c>
      <c r="AE405" s="99" t="s">
        <v>886</v>
      </c>
      <c r="AF405" s="128" t="s">
        <v>886</v>
      </c>
      <c r="AG405" s="164" t="s">
        <v>886</v>
      </c>
      <c r="AH405" s="128" t="s">
        <v>886</v>
      </c>
      <c r="AI405" s="128" t="s">
        <v>886</v>
      </c>
      <c r="AJ405" s="128" t="s">
        <v>886</v>
      </c>
    </row>
    <row r="406" spans="1:36" x14ac:dyDescent="0.2">
      <c r="A406" s="38" t="s">
        <v>1553</v>
      </c>
      <c r="B406" s="11" t="s">
        <v>612</v>
      </c>
      <c r="C406" s="11"/>
      <c r="D406" s="3" t="s">
        <v>613</v>
      </c>
      <c r="E406" s="38" t="s">
        <v>1088</v>
      </c>
      <c r="F406" s="3" t="s">
        <v>1082</v>
      </c>
      <c r="G406" s="3"/>
      <c r="H406" s="99" t="s">
        <v>886</v>
      </c>
      <c r="I406" s="99" t="s">
        <v>886</v>
      </c>
      <c r="J406" s="99" t="s">
        <v>886</v>
      </c>
      <c r="K406" s="99" t="s">
        <v>886</v>
      </c>
      <c r="L406" s="99" t="s">
        <v>886</v>
      </c>
      <c r="M406" s="99" t="s">
        <v>886</v>
      </c>
      <c r="N406" s="99">
        <v>7.1163161037754605</v>
      </c>
      <c r="O406" s="99">
        <v>1.9466038963050067</v>
      </c>
      <c r="P406" s="99">
        <v>6.4650392672145358</v>
      </c>
      <c r="Q406" s="99">
        <v>9.4996218984975798</v>
      </c>
      <c r="R406" s="99">
        <v>14.864812039872291</v>
      </c>
      <c r="S406" s="99">
        <v>0.98011411976904128</v>
      </c>
      <c r="T406" s="99">
        <v>4.9518631272678277</v>
      </c>
      <c r="U406" s="99">
        <v>4.9686914637409672</v>
      </c>
      <c r="V406" s="99">
        <v>5.0027022341868417</v>
      </c>
      <c r="W406" s="99">
        <v>4.9896574830295322</v>
      </c>
      <c r="X406" s="99">
        <v>4.94306777293707</v>
      </c>
      <c r="Y406" s="99">
        <v>2.0501520426600734</v>
      </c>
      <c r="Z406" s="99">
        <v>-6.9095965659329295E-3</v>
      </c>
      <c r="AA406" s="99">
        <v>3.455037012088269E-3</v>
      </c>
      <c r="AB406" s="99">
        <v>1.9813952684902887</v>
      </c>
      <c r="AC406" s="128">
        <v>-0.16092012433197578</v>
      </c>
      <c r="AD406" s="99">
        <v>-3.3932525173685502E-2</v>
      </c>
      <c r="AE406" s="99">
        <v>3.6931119050245709</v>
      </c>
      <c r="AF406" s="128">
        <v>4.6958500077745713</v>
      </c>
      <c r="AG406" s="164">
        <v>4.4797586198810357</v>
      </c>
      <c r="AH406" s="128">
        <v>2.4374915832473087</v>
      </c>
      <c r="AI406" s="128">
        <v>4.0111013730645517</v>
      </c>
      <c r="AJ406" s="128">
        <v>4.9658736623318278</v>
      </c>
    </row>
    <row r="407" spans="1:36" x14ac:dyDescent="0.2">
      <c r="A407" s="38" t="s">
        <v>1554</v>
      </c>
      <c r="B407" s="11" t="s">
        <v>614</v>
      </c>
      <c r="C407" s="11"/>
      <c r="D407" s="3" t="s">
        <v>615</v>
      </c>
      <c r="E407" s="38" t="s">
        <v>1088</v>
      </c>
      <c r="F407" s="3" t="s">
        <v>1081</v>
      </c>
      <c r="G407" s="3"/>
      <c r="H407" s="99" t="s">
        <v>886</v>
      </c>
      <c r="I407" s="99">
        <v>4.4009301719079446</v>
      </c>
      <c r="J407" s="99">
        <v>10.069111953037194</v>
      </c>
      <c r="K407" s="99">
        <v>5.3919621749408861</v>
      </c>
      <c r="L407" s="99">
        <v>4.6836306212539824</v>
      </c>
      <c r="M407" s="99">
        <v>7.6607926494788785</v>
      </c>
      <c r="N407" s="99">
        <v>5.4772709179205634</v>
      </c>
      <c r="O407" s="99">
        <v>5.9672428107781599</v>
      </c>
      <c r="P407" s="99">
        <v>8.8164904983048018</v>
      </c>
      <c r="Q407" s="99">
        <v>6.6739104821501201</v>
      </c>
      <c r="R407" s="99">
        <v>10.491501503344168</v>
      </c>
      <c r="S407" s="99">
        <v>2.757847035564339</v>
      </c>
      <c r="T407" s="99">
        <v>4.8412724147994624</v>
      </c>
      <c r="U407" s="99">
        <v>4.3970885397336019</v>
      </c>
      <c r="V407" s="99">
        <v>5.0522906153405529</v>
      </c>
      <c r="W407" s="99">
        <v>4.6767628340712832</v>
      </c>
      <c r="X407" s="99">
        <v>4.4749982038939464</v>
      </c>
      <c r="Y407" s="99">
        <v>2.2933768857179757</v>
      </c>
      <c r="Z407" s="99">
        <v>-3.4452912951778103E-2</v>
      </c>
      <c r="AA407" s="99">
        <v>2.6058741446860267E-2</v>
      </c>
      <c r="AB407" s="99">
        <v>-2.6892338204788757E-2</v>
      </c>
      <c r="AC407" s="128">
        <v>-1.0927951177264195E-2</v>
      </c>
      <c r="AD407" s="99">
        <v>2.1858291017928799E-2</v>
      </c>
      <c r="AE407" s="99">
        <v>2.9619916956646009</v>
      </c>
      <c r="AF407" s="128">
        <v>4.955182941762315</v>
      </c>
      <c r="AG407" s="164">
        <v>4.0079957687760626</v>
      </c>
      <c r="AH407" s="128">
        <v>2.8851115382026782</v>
      </c>
      <c r="AI407" s="128">
        <v>3.9526381206434147</v>
      </c>
      <c r="AJ407" s="128">
        <v>3.4492403001041785</v>
      </c>
    </row>
    <row r="408" spans="1:36" x14ac:dyDescent="0.2">
      <c r="A408" s="199" t="s">
        <v>1724</v>
      </c>
      <c r="B408" s="11" t="s">
        <v>616</v>
      </c>
      <c r="C408" s="11"/>
      <c r="D408" s="3" t="s">
        <v>617</v>
      </c>
      <c r="E408" s="38" t="s">
        <v>1088</v>
      </c>
      <c r="F408" s="3" t="s">
        <v>1077</v>
      </c>
      <c r="G408" s="3"/>
      <c r="H408" s="99" t="s">
        <v>886</v>
      </c>
      <c r="I408" s="99">
        <v>5.3398058252427205</v>
      </c>
      <c r="J408" s="99">
        <v>-5.298515104966711</v>
      </c>
      <c r="K408" s="99">
        <v>5.0953760975820899</v>
      </c>
      <c r="L408" s="99">
        <v>4.1363131250771801</v>
      </c>
      <c r="M408" s="99">
        <v>9.4419413485099994</v>
      </c>
      <c r="N408" s="99">
        <v>7.3435412227799617</v>
      </c>
      <c r="O408" s="99">
        <v>6.915170986896328</v>
      </c>
      <c r="P408" s="99">
        <v>6.8958464443045813</v>
      </c>
      <c r="Q408" s="99">
        <v>12.900519553154851</v>
      </c>
      <c r="R408" s="99">
        <v>11.899671481462164</v>
      </c>
      <c r="S408" s="99">
        <v>5.700405424297486</v>
      </c>
      <c r="T408" s="99">
        <v>3.5005345589613057</v>
      </c>
      <c r="U408" s="99">
        <v>4.9997337734944978</v>
      </c>
      <c r="V408" s="99">
        <v>-2.2931034482758719</v>
      </c>
      <c r="W408" s="99">
        <v>3.789742471896119</v>
      </c>
      <c r="X408" s="99">
        <v>2.7402740274027337</v>
      </c>
      <c r="Y408" s="99">
        <v>0</v>
      </c>
      <c r="Z408" s="99">
        <v>0</v>
      </c>
      <c r="AA408" s="99">
        <v>0</v>
      </c>
      <c r="AB408" s="99">
        <v>0</v>
      </c>
      <c r="AC408" s="128">
        <v>0</v>
      </c>
      <c r="AD408" s="99">
        <v>0</v>
      </c>
      <c r="AE408" s="99">
        <v>5.2895940815730791</v>
      </c>
      <c r="AF408" s="128">
        <v>3.9893125254243378</v>
      </c>
      <c r="AG408" s="164">
        <v>5.989562496110401</v>
      </c>
      <c r="AH408" s="128">
        <v>3.9902362099047073</v>
      </c>
      <c r="AI408" s="128">
        <v>3.9903850031861809</v>
      </c>
      <c r="AJ408" s="128">
        <v>4.9899162271175861</v>
      </c>
    </row>
    <row r="409" spans="1:36" x14ac:dyDescent="0.2">
      <c r="A409" s="38" t="s">
        <v>1555</v>
      </c>
      <c r="B409" s="126" t="s">
        <v>1265</v>
      </c>
      <c r="C409" s="126"/>
      <c r="D409" s="123" t="s">
        <v>1264</v>
      </c>
      <c r="E409" s="38" t="s">
        <v>1088</v>
      </c>
      <c r="F409" s="123" t="s">
        <v>1076</v>
      </c>
      <c r="G409" s="3"/>
      <c r="H409" s="99" t="s">
        <v>886</v>
      </c>
      <c r="I409" s="99" t="s">
        <v>886</v>
      </c>
      <c r="J409" s="99" t="s">
        <v>886</v>
      </c>
      <c r="K409" s="99" t="s">
        <v>886</v>
      </c>
      <c r="L409" s="99" t="s">
        <v>886</v>
      </c>
      <c r="M409" s="99" t="s">
        <v>886</v>
      </c>
      <c r="N409" s="99" t="s">
        <v>886</v>
      </c>
      <c r="O409" s="99" t="s">
        <v>886</v>
      </c>
      <c r="P409" s="99" t="s">
        <v>886</v>
      </c>
      <c r="Q409" s="99" t="s">
        <v>886</v>
      </c>
      <c r="R409" s="99" t="s">
        <v>886</v>
      </c>
      <c r="S409" s="99" t="s">
        <v>886</v>
      </c>
      <c r="T409" s="99" t="s">
        <v>886</v>
      </c>
      <c r="U409" s="99" t="s">
        <v>886</v>
      </c>
      <c r="V409" s="99" t="s">
        <v>886</v>
      </c>
      <c r="W409" s="99" t="s">
        <v>886</v>
      </c>
      <c r="X409" s="99" t="s">
        <v>886</v>
      </c>
      <c r="Y409" s="99" t="s">
        <v>886</v>
      </c>
      <c r="Z409" s="99" t="s">
        <v>886</v>
      </c>
      <c r="AA409" s="99" t="s">
        <v>886</v>
      </c>
      <c r="AB409" s="99" t="s">
        <v>886</v>
      </c>
      <c r="AC409" s="128" t="s">
        <v>886</v>
      </c>
      <c r="AD409" s="99" t="s">
        <v>886</v>
      </c>
      <c r="AE409" s="99" t="s">
        <v>886</v>
      </c>
      <c r="AF409" s="128" t="s">
        <v>886</v>
      </c>
      <c r="AG409" s="164" t="s">
        <v>886</v>
      </c>
      <c r="AH409" s="128" t="s">
        <v>886</v>
      </c>
      <c r="AI409" s="128">
        <v>5.8056330880487117</v>
      </c>
      <c r="AJ409" s="128">
        <v>3.11285912993428</v>
      </c>
    </row>
    <row r="410" spans="1:36" x14ac:dyDescent="0.2">
      <c r="A410" s="38" t="s">
        <v>1690</v>
      </c>
      <c r="B410" s="11" t="s">
        <v>618</v>
      </c>
      <c r="C410" s="11"/>
      <c r="D410" s="3" t="s">
        <v>619</v>
      </c>
      <c r="E410" s="38" t="s">
        <v>1089</v>
      </c>
      <c r="F410" s="3" t="s">
        <v>1076</v>
      </c>
      <c r="G410" s="3"/>
      <c r="H410" s="99" t="s">
        <v>886</v>
      </c>
      <c r="I410" s="99">
        <v>7.2962962962962905</v>
      </c>
      <c r="J410" s="99">
        <v>-7.7666551605108651</v>
      </c>
      <c r="K410" s="99">
        <v>14.633233532934128</v>
      </c>
      <c r="L410" s="99">
        <v>4.0972902383284548</v>
      </c>
      <c r="M410" s="99">
        <v>16.002822643876428</v>
      </c>
      <c r="N410" s="99">
        <v>5.8060155457924907</v>
      </c>
      <c r="O410" s="99">
        <v>8.1129423789446946</v>
      </c>
      <c r="P410" s="99">
        <v>5.1110848499172619</v>
      </c>
      <c r="Q410" s="99">
        <v>4.7950980943279689</v>
      </c>
      <c r="R410" s="99">
        <v>5.6002574831026948</v>
      </c>
      <c r="S410" s="99">
        <v>8.0971248603068204</v>
      </c>
      <c r="T410" s="99">
        <v>6.1043233082706649</v>
      </c>
      <c r="U410" s="99">
        <v>5.1065149032286712</v>
      </c>
      <c r="V410" s="99">
        <v>3.3667621776504433</v>
      </c>
      <c r="W410" s="99">
        <v>4.3251396192572713</v>
      </c>
      <c r="X410" s="99" t="s">
        <v>886</v>
      </c>
      <c r="Y410" s="99" t="s">
        <v>886</v>
      </c>
      <c r="Z410" s="99" t="s">
        <v>886</v>
      </c>
      <c r="AA410" s="99" t="s">
        <v>886</v>
      </c>
      <c r="AB410" s="99" t="s">
        <v>886</v>
      </c>
      <c r="AC410" s="128" t="s">
        <v>886</v>
      </c>
      <c r="AD410" s="99" t="s">
        <v>886</v>
      </c>
      <c r="AE410" s="99" t="s">
        <v>886</v>
      </c>
      <c r="AF410" s="128" t="s">
        <v>886</v>
      </c>
      <c r="AG410" s="164" t="s">
        <v>886</v>
      </c>
      <c r="AH410" s="128" t="s">
        <v>886</v>
      </c>
      <c r="AI410" s="128" t="s">
        <v>886</v>
      </c>
      <c r="AJ410" s="128" t="s">
        <v>886</v>
      </c>
    </row>
    <row r="411" spans="1:36" x14ac:dyDescent="0.2">
      <c r="A411" s="38" t="s">
        <v>1751</v>
      </c>
      <c r="B411" s="11" t="s">
        <v>620</v>
      </c>
      <c r="C411" s="11"/>
      <c r="D411" s="3" t="s">
        <v>621</v>
      </c>
      <c r="E411" s="38" t="s">
        <v>1089</v>
      </c>
      <c r="F411" s="3" t="s">
        <v>1076</v>
      </c>
      <c r="G411" s="3"/>
      <c r="H411" s="99" t="s">
        <v>886</v>
      </c>
      <c r="I411" s="99">
        <v>-20.305555555555557</v>
      </c>
      <c r="J411" s="99">
        <v>-19.606134541652139</v>
      </c>
      <c r="K411" s="99">
        <v>5.8530240624322403</v>
      </c>
      <c r="L411" s="99">
        <v>9.0518124104034428</v>
      </c>
      <c r="M411" s="99">
        <v>79.906103286384962</v>
      </c>
      <c r="N411" s="99">
        <v>4.2484342379958377</v>
      </c>
      <c r="O411" s="99">
        <v>6.6186041854410718</v>
      </c>
      <c r="P411" s="99">
        <v>6.8651389932381761</v>
      </c>
      <c r="Q411" s="99">
        <v>11.266367870638888</v>
      </c>
      <c r="R411" s="99">
        <v>3.759576652713065</v>
      </c>
      <c r="S411" s="99">
        <v>10.382888026185569</v>
      </c>
      <c r="T411" s="99">
        <v>4.5376180953037704</v>
      </c>
      <c r="U411" s="99">
        <v>5.2576027442443376</v>
      </c>
      <c r="V411" s="99">
        <v>9.4133868137377732</v>
      </c>
      <c r="W411" s="99">
        <v>4.8459159124756468</v>
      </c>
      <c r="X411" s="99">
        <v>3.6931818181818414</v>
      </c>
      <c r="Y411" s="99">
        <v>2.6975763962065145</v>
      </c>
      <c r="Z411" s="99">
        <v>1.5955263697927364</v>
      </c>
      <c r="AA411" s="99">
        <v>-3.0298439630357166E-2</v>
      </c>
      <c r="AB411" s="99">
        <v>0.96984391574478934</v>
      </c>
      <c r="AC411" s="128">
        <v>1.6158887388063592</v>
      </c>
      <c r="AD411" s="99">
        <v>-3.4462386766442865E-2</v>
      </c>
      <c r="AE411" s="99">
        <v>3.9793154395469044</v>
      </c>
      <c r="AF411" s="128">
        <v>5.1674323876284678</v>
      </c>
      <c r="AG411" s="164">
        <v>5.0711583498468826</v>
      </c>
      <c r="AH411" s="128">
        <v>4.3206172310330082</v>
      </c>
      <c r="AI411" s="128" t="s">
        <v>886</v>
      </c>
      <c r="AJ411" s="128" t="s">
        <v>886</v>
      </c>
    </row>
    <row r="412" spans="1:36" x14ac:dyDescent="0.2">
      <c r="A412" s="38" t="s">
        <v>1556</v>
      </c>
      <c r="B412" s="11" t="s">
        <v>622</v>
      </c>
      <c r="C412" s="11"/>
      <c r="D412" s="3" t="s">
        <v>623</v>
      </c>
      <c r="E412" s="38" t="s">
        <v>1088</v>
      </c>
      <c r="F412" s="3" t="s">
        <v>1076</v>
      </c>
      <c r="G412" s="3"/>
      <c r="H412" s="99" t="s">
        <v>886</v>
      </c>
      <c r="I412" s="99">
        <v>50</v>
      </c>
      <c r="J412" s="99">
        <v>16.740740740740748</v>
      </c>
      <c r="K412" s="99">
        <v>217.13197969543148</v>
      </c>
      <c r="L412" s="99">
        <v>8.083233293317349</v>
      </c>
      <c r="M412" s="99">
        <v>8.885597926693805</v>
      </c>
      <c r="N412" s="99">
        <v>175.58653519211151</v>
      </c>
      <c r="O412" s="99">
        <v>1.7396668723010436</v>
      </c>
      <c r="P412" s="99">
        <v>0.87315061848170217</v>
      </c>
      <c r="Q412" s="99">
        <v>27.795143063236338</v>
      </c>
      <c r="R412" s="99">
        <v>3.1044214487299939</v>
      </c>
      <c r="S412" s="99">
        <v>1.0401459854014519</v>
      </c>
      <c r="T412" s="99">
        <v>25.437962795737761</v>
      </c>
      <c r="U412" s="99">
        <v>6.5078108127564605</v>
      </c>
      <c r="V412" s="99">
        <v>7.1781007096992226</v>
      </c>
      <c r="W412" s="99">
        <v>5.2468941161632188</v>
      </c>
      <c r="X412" s="99">
        <v>3.5112948648810658</v>
      </c>
      <c r="Y412" s="99">
        <v>2.6164978292330119</v>
      </c>
      <c r="Z412" s="99">
        <v>2.0364415862808016</v>
      </c>
      <c r="AA412" s="99">
        <v>0.56390977443609813</v>
      </c>
      <c r="AB412" s="99">
        <v>6.6575041231445908</v>
      </c>
      <c r="AC412" s="128">
        <v>2.3143136951703669</v>
      </c>
      <c r="AD412" s="99">
        <v>1.566750629722935</v>
      </c>
      <c r="AE412" s="99">
        <v>3.9432567828976639</v>
      </c>
      <c r="AF412" s="128">
        <v>4.471273143729726</v>
      </c>
      <c r="AG412" s="164">
        <v>4.2342301192161758</v>
      </c>
      <c r="AH412" s="128">
        <v>3.0192813321647805</v>
      </c>
      <c r="AI412" s="128">
        <v>3.2710876685524637</v>
      </c>
      <c r="AJ412" s="128">
        <v>3.035670154048935</v>
      </c>
    </row>
    <row r="413" spans="1:36" x14ac:dyDescent="0.2">
      <c r="A413" s="38" t="s">
        <v>1557</v>
      </c>
      <c r="B413" s="11" t="s">
        <v>624</v>
      </c>
      <c r="C413" s="11"/>
      <c r="D413" s="3" t="s">
        <v>625</v>
      </c>
      <c r="E413" s="38" t="s">
        <v>1088</v>
      </c>
      <c r="F413" s="3" t="s">
        <v>1076</v>
      </c>
      <c r="G413" s="3"/>
      <c r="H413" s="99" t="s">
        <v>886</v>
      </c>
      <c r="I413" s="99">
        <v>0</v>
      </c>
      <c r="J413" s="99">
        <v>6.6666666666666714</v>
      </c>
      <c r="K413" s="99">
        <v>17</v>
      </c>
      <c r="L413" s="99">
        <v>8.2027540360873843</v>
      </c>
      <c r="M413" s="99">
        <v>6.0449808008776529</v>
      </c>
      <c r="N413" s="99">
        <v>4.283054003724402</v>
      </c>
      <c r="O413" s="99">
        <v>10.069444444444443</v>
      </c>
      <c r="P413" s="99">
        <v>7.8593961243803534</v>
      </c>
      <c r="Q413" s="99">
        <v>4.2533634160608358</v>
      </c>
      <c r="R413" s="99">
        <v>4.1038794485411785</v>
      </c>
      <c r="S413" s="99">
        <v>4.8121342777948826</v>
      </c>
      <c r="T413" s="99">
        <v>4.8042312495408765</v>
      </c>
      <c r="U413" s="99">
        <v>4.8433447816640012</v>
      </c>
      <c r="V413" s="99">
        <v>3.3828051878593186</v>
      </c>
      <c r="W413" s="99">
        <v>3.6471805483704145</v>
      </c>
      <c r="X413" s="99">
        <v>2.7264786623409094</v>
      </c>
      <c r="Y413" s="99">
        <v>1.639842089280279</v>
      </c>
      <c r="Z413" s="99">
        <v>0.43621153271587332</v>
      </c>
      <c r="AA413" s="99">
        <v>0</v>
      </c>
      <c r="AB413" s="99">
        <v>1.6182770109471676</v>
      </c>
      <c r="AC413" s="128">
        <v>-8.7822014051530672E-2</v>
      </c>
      <c r="AD413" s="99">
        <v>0.83211251098740391</v>
      </c>
      <c r="AE413" s="99">
        <v>1.7609112570465602</v>
      </c>
      <c r="AF413" s="128">
        <v>2.8326670474014826</v>
      </c>
      <c r="AG413" s="164">
        <v>1.6327890703099035</v>
      </c>
      <c r="AH413" s="128">
        <v>1.7978142076502612</v>
      </c>
      <c r="AI413" s="128">
        <v>2.0344623973374887</v>
      </c>
      <c r="AJ413" s="128">
        <v>2.2464225589225491</v>
      </c>
    </row>
    <row r="414" spans="1:36" x14ac:dyDescent="0.2">
      <c r="A414" s="38" t="s">
        <v>1558</v>
      </c>
      <c r="B414" s="11" t="s">
        <v>626</v>
      </c>
      <c r="C414" s="11"/>
      <c r="D414" s="3" t="s">
        <v>627</v>
      </c>
      <c r="E414" s="38" t="s">
        <v>1088</v>
      </c>
      <c r="F414" s="3" t="s">
        <v>1082</v>
      </c>
      <c r="G414" s="3"/>
      <c r="H414" s="99" t="s">
        <v>886</v>
      </c>
      <c r="I414" s="99" t="s">
        <v>886</v>
      </c>
      <c r="J414" s="99" t="s">
        <v>886</v>
      </c>
      <c r="K414" s="99" t="s">
        <v>886</v>
      </c>
      <c r="L414" s="99">
        <v>5.0758911649829486</v>
      </c>
      <c r="M414" s="99">
        <v>3.892783763860777</v>
      </c>
      <c r="N414" s="99">
        <v>8.8374269712111868</v>
      </c>
      <c r="O414" s="99">
        <v>9.8078923642416243</v>
      </c>
      <c r="P414" s="99">
        <v>5.2573074299573079</v>
      </c>
      <c r="Q414" s="99">
        <v>12.294786866359459</v>
      </c>
      <c r="R414" s="99">
        <v>6.11073707159116</v>
      </c>
      <c r="S414" s="99">
        <v>2.8320794432526526</v>
      </c>
      <c r="T414" s="99">
        <v>3.6943086882853464</v>
      </c>
      <c r="U414" s="99">
        <v>5.2174734356552648</v>
      </c>
      <c r="V414" s="99">
        <v>5.0233844109911274</v>
      </c>
      <c r="W414" s="99">
        <v>4.5625881447925138</v>
      </c>
      <c r="X414" s="99">
        <v>3.761045670424167</v>
      </c>
      <c r="Y414" s="99">
        <v>2.3917941607449507</v>
      </c>
      <c r="Z414" s="99">
        <v>9.5406632299770422E-2</v>
      </c>
      <c r="AA414" s="99">
        <v>0.18909403969438188</v>
      </c>
      <c r="AB414" s="99">
        <v>0.29307963787017854</v>
      </c>
      <c r="AC414" s="128">
        <v>7.3438288887861525E-2</v>
      </c>
      <c r="AD414" s="99">
        <v>4.204314390985342E-2</v>
      </c>
      <c r="AE414" s="99">
        <v>4.3232752362977855</v>
      </c>
      <c r="AF414" s="128">
        <v>5.0896865913235834</v>
      </c>
      <c r="AG414" s="164">
        <v>5.7722330638416475</v>
      </c>
      <c r="AH414" s="128">
        <v>2.9104782488369896</v>
      </c>
      <c r="AI414" s="128">
        <v>4.1414018530020025</v>
      </c>
      <c r="AJ414" s="128">
        <v>4.8141066235466958</v>
      </c>
    </row>
    <row r="415" spans="1:36" x14ac:dyDescent="0.2">
      <c r="A415" s="38" t="s">
        <v>1559</v>
      </c>
      <c r="B415" s="11" t="s">
        <v>628</v>
      </c>
      <c r="C415" s="11"/>
      <c r="D415" s="3" t="s">
        <v>629</v>
      </c>
      <c r="E415" s="38" t="s">
        <v>1088</v>
      </c>
      <c r="F415" s="3" t="s">
        <v>1076</v>
      </c>
      <c r="G415" s="3"/>
      <c r="H415" s="99" t="s">
        <v>886</v>
      </c>
      <c r="I415" s="99">
        <v>28.959064327485379</v>
      </c>
      <c r="J415" s="99">
        <v>38.762923997823322</v>
      </c>
      <c r="K415" s="99">
        <v>15.777777777777786</v>
      </c>
      <c r="L415" s="99">
        <v>8.5356215422829393</v>
      </c>
      <c r="M415" s="99">
        <v>8.9150109227088308</v>
      </c>
      <c r="N415" s="99">
        <v>2.7125119388729644</v>
      </c>
      <c r="O415" s="99">
        <v>2.4177050399851083</v>
      </c>
      <c r="P415" s="99">
        <v>3.3775195206101358</v>
      </c>
      <c r="Q415" s="99">
        <v>5.954681187423148</v>
      </c>
      <c r="R415" s="99">
        <v>9.3667108753315631</v>
      </c>
      <c r="S415" s="99">
        <v>4.4262543580415326</v>
      </c>
      <c r="T415" s="99">
        <v>5.6757149078240587</v>
      </c>
      <c r="U415" s="99">
        <v>4.9931318681318828</v>
      </c>
      <c r="V415" s="99">
        <v>4.7883822856021396</v>
      </c>
      <c r="W415" s="99">
        <v>4.5758162182408597</v>
      </c>
      <c r="X415" s="99">
        <v>0.52531041069723017</v>
      </c>
      <c r="Y415" s="99">
        <v>2.9275534441805178</v>
      </c>
      <c r="Z415" s="99">
        <v>0.88847862458894156</v>
      </c>
      <c r="AA415" s="99">
        <v>2.6419626007891566</v>
      </c>
      <c r="AB415" s="99">
        <v>3.7940832358348757</v>
      </c>
      <c r="AC415" s="128">
        <v>1.6908212560386326</v>
      </c>
      <c r="AD415" s="99">
        <v>1.0081815782528425</v>
      </c>
      <c r="AE415" s="99">
        <v>4.6665969899665427</v>
      </c>
      <c r="AF415" s="128">
        <v>5.5868989964551474</v>
      </c>
      <c r="AG415" s="164">
        <v>3.2958199356913243</v>
      </c>
      <c r="AH415" s="128">
        <v>5.264362554360269</v>
      </c>
      <c r="AI415" s="128">
        <v>5.0141335072841908</v>
      </c>
      <c r="AJ415" s="128">
        <v>4.6504886533046292</v>
      </c>
    </row>
    <row r="416" spans="1:36" x14ac:dyDescent="0.2">
      <c r="A416" s="38" t="s">
        <v>886</v>
      </c>
      <c r="B416" s="5" t="s">
        <v>936</v>
      </c>
      <c r="C416" s="5"/>
      <c r="D416" s="3" t="s">
        <v>880</v>
      </c>
      <c r="E416" s="38" t="s">
        <v>1089</v>
      </c>
      <c r="F416" s="3" t="s">
        <v>1076</v>
      </c>
      <c r="G416" s="3"/>
      <c r="H416" s="99" t="s">
        <v>886</v>
      </c>
      <c r="I416" s="99">
        <v>10.425925925925924</v>
      </c>
      <c r="J416" s="99" t="s">
        <v>886</v>
      </c>
      <c r="K416" s="99" t="s">
        <v>886</v>
      </c>
      <c r="L416" s="99" t="s">
        <v>886</v>
      </c>
      <c r="M416" s="99" t="s">
        <v>886</v>
      </c>
      <c r="N416" s="99" t="s">
        <v>886</v>
      </c>
      <c r="O416" s="99" t="s">
        <v>886</v>
      </c>
      <c r="P416" s="99" t="s">
        <v>886</v>
      </c>
      <c r="Q416" s="99" t="s">
        <v>886</v>
      </c>
      <c r="R416" s="99" t="s">
        <v>886</v>
      </c>
      <c r="S416" s="99" t="s">
        <v>886</v>
      </c>
      <c r="T416" s="99" t="s">
        <v>886</v>
      </c>
      <c r="U416" s="99" t="s">
        <v>886</v>
      </c>
      <c r="V416" s="99" t="s">
        <v>886</v>
      </c>
      <c r="W416" s="99" t="s">
        <v>886</v>
      </c>
      <c r="X416" s="99" t="s">
        <v>886</v>
      </c>
      <c r="Y416" s="99" t="s">
        <v>886</v>
      </c>
      <c r="Z416" s="99" t="s">
        <v>886</v>
      </c>
      <c r="AA416" s="99" t="s">
        <v>886</v>
      </c>
      <c r="AB416" s="99" t="s">
        <v>886</v>
      </c>
      <c r="AC416" s="128" t="s">
        <v>886</v>
      </c>
      <c r="AD416" s="99" t="s">
        <v>886</v>
      </c>
      <c r="AE416" s="99" t="s">
        <v>886</v>
      </c>
      <c r="AF416" s="128" t="s">
        <v>886</v>
      </c>
      <c r="AG416" s="164" t="s">
        <v>886</v>
      </c>
      <c r="AH416" s="128" t="s">
        <v>886</v>
      </c>
      <c r="AI416" s="128" t="s">
        <v>886</v>
      </c>
      <c r="AJ416" s="128" t="s">
        <v>886</v>
      </c>
    </row>
    <row r="417" spans="1:36" x14ac:dyDescent="0.2">
      <c r="A417" s="38" t="s">
        <v>1560</v>
      </c>
      <c r="B417" s="11" t="s">
        <v>630</v>
      </c>
      <c r="C417" s="11"/>
      <c r="D417" s="3" t="s">
        <v>631</v>
      </c>
      <c r="E417" s="38" t="s">
        <v>1088</v>
      </c>
      <c r="F417" s="3" t="s">
        <v>1076</v>
      </c>
      <c r="G417" s="3"/>
      <c r="H417" s="99" t="s">
        <v>886</v>
      </c>
      <c r="I417" s="99">
        <v>37.5</v>
      </c>
      <c r="J417" s="99">
        <v>21.212121212121218</v>
      </c>
      <c r="K417" s="99">
        <v>11.355555555555569</v>
      </c>
      <c r="L417" s="99">
        <v>10.277389742566356</v>
      </c>
      <c r="M417" s="99">
        <v>-0.47955121245023236</v>
      </c>
      <c r="N417" s="99">
        <v>2.872988453495779</v>
      </c>
      <c r="O417" s="99">
        <v>-0.43305346884666562</v>
      </c>
      <c r="P417" s="99">
        <v>8.5034617432984163</v>
      </c>
      <c r="Q417" s="99">
        <v>8.0333769633508041</v>
      </c>
      <c r="R417" s="99">
        <v>5.9669847039224493</v>
      </c>
      <c r="S417" s="99">
        <v>5.4380448763755993</v>
      </c>
      <c r="T417" s="99">
        <v>4.6153846153846274</v>
      </c>
      <c r="U417" s="99">
        <v>5.8564394920963991</v>
      </c>
      <c r="V417" s="99">
        <v>3.3476132190942423</v>
      </c>
      <c r="W417" s="99">
        <v>3.4701249481849885</v>
      </c>
      <c r="X417" s="99">
        <v>2.8043266754420983</v>
      </c>
      <c r="Y417" s="99">
        <v>2.6443244446918754</v>
      </c>
      <c r="Z417" s="99">
        <v>0.37422713960299347</v>
      </c>
      <c r="AA417" s="99">
        <v>0.38904198411411528</v>
      </c>
      <c r="AB417" s="99">
        <v>0.22067926153184203</v>
      </c>
      <c r="AC417" s="128">
        <v>0.29001074113856884</v>
      </c>
      <c r="AD417" s="99">
        <v>0.26775195458927925</v>
      </c>
      <c r="AE417" s="99">
        <v>3.3059175389873907</v>
      </c>
      <c r="AF417" s="128">
        <v>2.8485757121439192</v>
      </c>
      <c r="AG417" s="164">
        <v>3.8805670051271779</v>
      </c>
      <c r="AH417" s="128">
        <v>3.0097745088551342</v>
      </c>
      <c r="AI417" s="128">
        <v>2.8983464862833541</v>
      </c>
      <c r="AJ417" s="128">
        <v>2.734535494179402</v>
      </c>
    </row>
    <row r="418" spans="1:36" x14ac:dyDescent="0.2">
      <c r="A418" s="38" t="s">
        <v>1561</v>
      </c>
      <c r="B418" s="11" t="s">
        <v>632</v>
      </c>
      <c r="C418" s="11"/>
      <c r="D418" s="3" t="s">
        <v>633</v>
      </c>
      <c r="E418" s="38" t="s">
        <v>1088</v>
      </c>
      <c r="F418" s="3" t="s">
        <v>1076</v>
      </c>
      <c r="G418" s="3"/>
      <c r="H418" s="99" t="s">
        <v>886</v>
      </c>
      <c r="I418" s="99">
        <v>9.6239316239316253</v>
      </c>
      <c r="J418" s="99">
        <v>3.5084983627007773</v>
      </c>
      <c r="K418" s="99">
        <v>3.690870744200069</v>
      </c>
      <c r="L418" s="99">
        <v>17.071044602644193</v>
      </c>
      <c r="M418" s="99">
        <v>5.7334326135517415</v>
      </c>
      <c r="N418" s="99">
        <v>1.596244131455407</v>
      </c>
      <c r="O418" s="99">
        <v>2.1025878003696761</v>
      </c>
      <c r="P418" s="99">
        <v>4.4353926227653346</v>
      </c>
      <c r="Q418" s="99">
        <v>9.3932827735644651</v>
      </c>
      <c r="R418" s="99">
        <v>17.282361097355661</v>
      </c>
      <c r="S418" s="99">
        <v>6.7471710859652063</v>
      </c>
      <c r="T418" s="99">
        <v>4.706906099201035</v>
      </c>
      <c r="U418" s="99">
        <v>4.9864007252946436</v>
      </c>
      <c r="V418" s="99">
        <v>5.4116292458261199</v>
      </c>
      <c r="W418" s="99">
        <v>6.7176406335335912</v>
      </c>
      <c r="X418" s="99">
        <v>3.045035823950883</v>
      </c>
      <c r="Y418" s="99">
        <v>1.7258505090638181</v>
      </c>
      <c r="Z418" s="99">
        <v>-0.20749420236786875</v>
      </c>
      <c r="AA418" s="99">
        <v>0.5014677103717986</v>
      </c>
      <c r="AB418" s="99">
        <v>3.6022879396373213</v>
      </c>
      <c r="AC418" s="128">
        <v>0.47574298132269099</v>
      </c>
      <c r="AD418" s="99">
        <v>0.36242473841117118</v>
      </c>
      <c r="AE418" s="99">
        <v>3.1452035645640475</v>
      </c>
      <c r="AF418" s="128">
        <v>3.2299960472076394</v>
      </c>
      <c r="AG418" s="164">
        <v>3.2875663256933363</v>
      </c>
      <c r="AH418" s="128">
        <v>3.310030717085044</v>
      </c>
      <c r="AI418" s="128">
        <v>3.506433587942781</v>
      </c>
      <c r="AJ418" s="128">
        <v>2.5258778663761055</v>
      </c>
    </row>
    <row r="419" spans="1:36" x14ac:dyDescent="0.2">
      <c r="A419" s="38" t="s">
        <v>1562</v>
      </c>
      <c r="B419" s="11" t="s">
        <v>634</v>
      </c>
      <c r="C419" s="11"/>
      <c r="D419" s="3" t="s">
        <v>635</v>
      </c>
      <c r="E419" s="38" t="s">
        <v>1088</v>
      </c>
      <c r="F419" s="3" t="s">
        <v>1076</v>
      </c>
      <c r="G419" s="3"/>
      <c r="H419" s="99" t="s">
        <v>886</v>
      </c>
      <c r="I419" s="99">
        <v>-9.2046783625731052</v>
      </c>
      <c r="J419" s="99">
        <v>8.6950921035682001</v>
      </c>
      <c r="K419" s="99">
        <v>16.567907086987432</v>
      </c>
      <c r="L419" s="99">
        <v>4.9918666124440847</v>
      </c>
      <c r="M419" s="99">
        <v>7.2044156095671497</v>
      </c>
      <c r="N419" s="99">
        <v>4.4982386414958171</v>
      </c>
      <c r="O419" s="99">
        <v>4.4947705073904416</v>
      </c>
      <c r="P419" s="99">
        <v>5.9971875258499381</v>
      </c>
      <c r="Q419" s="99">
        <v>8.3892617449664328</v>
      </c>
      <c r="R419" s="99">
        <v>9.8783209734322384</v>
      </c>
      <c r="S419" s="99">
        <v>3.9119323766463481</v>
      </c>
      <c r="T419" s="99">
        <v>4.6664144280489097</v>
      </c>
      <c r="U419" s="99">
        <v>4.3679961441137323</v>
      </c>
      <c r="V419" s="99">
        <v>3.8792356982046954</v>
      </c>
      <c r="W419" s="99">
        <v>4.0733537093637295</v>
      </c>
      <c r="X419" s="99">
        <v>3.6789833404528025</v>
      </c>
      <c r="Y419" s="99">
        <v>2.6729154864294316</v>
      </c>
      <c r="Z419" s="99">
        <v>1.0282905296950133</v>
      </c>
      <c r="AA419" s="99">
        <v>1.3604091157340719</v>
      </c>
      <c r="AB419" s="99">
        <v>0.60739652216506101</v>
      </c>
      <c r="AC419" s="128">
        <v>0.41871561419739578</v>
      </c>
      <c r="AD419" s="99">
        <v>0.57696969696969802</v>
      </c>
      <c r="AE419" s="99">
        <v>3.099691477053601</v>
      </c>
      <c r="AF419" s="128">
        <v>3.0859868144199609</v>
      </c>
      <c r="AG419" s="164">
        <v>2.6216718827958507</v>
      </c>
      <c r="AH419" s="128">
        <v>2.9082872928176906</v>
      </c>
      <c r="AI419" s="128">
        <v>2.4739080015461878</v>
      </c>
      <c r="AJ419" s="128">
        <v>2.4686701035248695</v>
      </c>
    </row>
    <row r="420" spans="1:36" x14ac:dyDescent="0.2">
      <c r="A420" s="38" t="s">
        <v>1563</v>
      </c>
      <c r="B420" s="11" t="s">
        <v>636</v>
      </c>
      <c r="C420" s="11"/>
      <c r="D420" s="3" t="s">
        <v>637</v>
      </c>
      <c r="E420" s="38" t="s">
        <v>1088</v>
      </c>
      <c r="F420" s="3" t="s">
        <v>1076</v>
      </c>
      <c r="G420" s="3"/>
      <c r="H420" s="99" t="s">
        <v>886</v>
      </c>
      <c r="I420" s="99">
        <v>1.9518996165911489</v>
      </c>
      <c r="J420" s="99">
        <v>5.7777777777777999</v>
      </c>
      <c r="K420" s="99">
        <v>23.755656108597265</v>
      </c>
      <c r="L420" s="99">
        <v>17.628623661530412</v>
      </c>
      <c r="M420" s="99">
        <v>14.431616341030207</v>
      </c>
      <c r="N420" s="99">
        <v>7.7124563445867267</v>
      </c>
      <c r="O420" s="99">
        <v>6.0704314149328837</v>
      </c>
      <c r="P420" s="99">
        <v>6.2749426848942846</v>
      </c>
      <c r="Q420" s="99">
        <v>10.506551613934164</v>
      </c>
      <c r="R420" s="99">
        <v>2.8414431349866192</v>
      </c>
      <c r="S420" s="99">
        <v>7.3115860517435181</v>
      </c>
      <c r="T420" s="99">
        <v>4.9004192872117471</v>
      </c>
      <c r="U420" s="99">
        <v>5.0711966025480848</v>
      </c>
      <c r="V420" s="99">
        <v>4.4519733713742227</v>
      </c>
      <c r="W420" s="99">
        <v>2.2989813919080575</v>
      </c>
      <c r="X420" s="99">
        <v>5.429159481559779</v>
      </c>
      <c r="Y420" s="99">
        <v>1.1554898960586684</v>
      </c>
      <c r="Z420" s="99">
        <v>0.17212601710829745</v>
      </c>
      <c r="AA420" s="99">
        <v>0.38531632387397963</v>
      </c>
      <c r="AB420" s="99">
        <v>1.1411380258312249</v>
      </c>
      <c r="AC420" s="128">
        <v>0.72311400584645913</v>
      </c>
      <c r="AD420" s="99">
        <v>0.57026476578412311</v>
      </c>
      <c r="AE420" s="99">
        <v>2.9313487241798164</v>
      </c>
      <c r="AF420" s="128">
        <v>3.6200875510304487</v>
      </c>
      <c r="AG420" s="164">
        <v>4.7942279394313392</v>
      </c>
      <c r="AH420" s="128">
        <v>3.4651447207501018</v>
      </c>
      <c r="AI420" s="128">
        <v>4.1152263374485631</v>
      </c>
      <c r="AJ420" s="128">
        <v>2.400975527710036</v>
      </c>
    </row>
    <row r="421" spans="1:36" x14ac:dyDescent="0.2">
      <c r="A421" s="38" t="s">
        <v>1564</v>
      </c>
      <c r="B421" s="11" t="s">
        <v>638</v>
      </c>
      <c r="C421" s="11"/>
      <c r="D421" s="3" t="s">
        <v>639</v>
      </c>
      <c r="E421" s="38" t="s">
        <v>1089</v>
      </c>
      <c r="F421" s="3" t="s">
        <v>1076</v>
      </c>
      <c r="G421" s="3"/>
      <c r="H421" s="99" t="s">
        <v>886</v>
      </c>
      <c r="I421" s="99">
        <v>-23.255813953488371</v>
      </c>
      <c r="J421" s="99">
        <v>27.272727272727266</v>
      </c>
      <c r="K421" s="99">
        <v>16.497354497354493</v>
      </c>
      <c r="L421" s="99">
        <v>9.4831501498773747</v>
      </c>
      <c r="M421" s="99">
        <v>7.6661412096573684</v>
      </c>
      <c r="N421" s="99">
        <v>3.8067349926793668</v>
      </c>
      <c r="O421" s="99">
        <v>2.6278672704327874</v>
      </c>
      <c r="P421" s="99">
        <v>3.2188065099457503</v>
      </c>
      <c r="Q421" s="99">
        <v>3.0203223545900499</v>
      </c>
      <c r="R421" s="99">
        <v>7.7477722603904482</v>
      </c>
      <c r="S421" s="99">
        <v>7.922979797979778</v>
      </c>
      <c r="T421" s="99">
        <v>4.7206785609827477</v>
      </c>
      <c r="U421" s="99">
        <v>5.2899117417048274</v>
      </c>
      <c r="V421" s="99">
        <v>5.7562735423629903</v>
      </c>
      <c r="W421" s="99">
        <v>5.5232266479381877</v>
      </c>
      <c r="X421" s="99">
        <v>4.4782505348229193</v>
      </c>
      <c r="Y421" s="99">
        <v>3.2716021294990156</v>
      </c>
      <c r="Z421" s="99">
        <v>0.33926683115966227</v>
      </c>
      <c r="AA421" s="99">
        <v>1.5939928863127477</v>
      </c>
      <c r="AB421" s="99">
        <v>3.1595781466113237</v>
      </c>
      <c r="AC421" s="128">
        <v>0.4985963883186173</v>
      </c>
      <c r="AD421" s="99">
        <v>0.6253647961310671</v>
      </c>
      <c r="AE421" s="99">
        <v>2.6847862114683485</v>
      </c>
      <c r="AF421" s="128">
        <v>3.2077146546158675</v>
      </c>
      <c r="AG421" s="164">
        <v>3.8117205520153297</v>
      </c>
      <c r="AH421" s="128">
        <v>4.2554794004669549</v>
      </c>
      <c r="AI421" s="128">
        <v>3.5869094061551809</v>
      </c>
      <c r="AJ421" s="128" t="s">
        <v>886</v>
      </c>
    </row>
    <row r="422" spans="1:36" x14ac:dyDescent="0.2">
      <c r="A422" s="38" t="s">
        <v>1565</v>
      </c>
      <c r="B422" s="11" t="s">
        <v>640</v>
      </c>
      <c r="C422" s="11"/>
      <c r="D422" s="3" t="s">
        <v>641</v>
      </c>
      <c r="E422" s="38" t="s">
        <v>1088</v>
      </c>
      <c r="F422" s="3" t="s">
        <v>1076</v>
      </c>
      <c r="G422" s="3"/>
      <c r="H422" s="99" t="s">
        <v>886</v>
      </c>
      <c r="I422" s="99">
        <v>-27.169082125603865</v>
      </c>
      <c r="J422" s="99">
        <v>2.9848766250995027</v>
      </c>
      <c r="K422" s="99">
        <v>19.451243076130382</v>
      </c>
      <c r="L422" s="99">
        <v>13.469211689852244</v>
      </c>
      <c r="M422" s="99">
        <v>10.891465500855361</v>
      </c>
      <c r="N422" s="99">
        <v>10.267398011655786</v>
      </c>
      <c r="O422" s="99">
        <v>4.609047100886059</v>
      </c>
      <c r="P422" s="99">
        <v>4.3836837803700206</v>
      </c>
      <c r="Q422" s="99">
        <v>7.0325290056231609</v>
      </c>
      <c r="R422" s="99">
        <v>6.6901642614883343</v>
      </c>
      <c r="S422" s="99">
        <v>4.2261422427226876</v>
      </c>
      <c r="T422" s="99">
        <v>3.0919203396925923</v>
      </c>
      <c r="U422" s="99">
        <v>1.1370228564798737</v>
      </c>
      <c r="V422" s="99">
        <v>1.0324652976941451</v>
      </c>
      <c r="W422" s="99">
        <v>4.1160440558646485</v>
      </c>
      <c r="X422" s="99">
        <v>3.2553574349746555</v>
      </c>
      <c r="Y422" s="99">
        <v>1.0720321081537634</v>
      </c>
      <c r="Z422" s="99">
        <v>0.30304613616176823</v>
      </c>
      <c r="AA422" s="99">
        <v>-0.28129395218002173</v>
      </c>
      <c r="AB422" s="99">
        <v>-0.1044768322624634</v>
      </c>
      <c r="AC422" s="128">
        <v>-0.72687339852532951</v>
      </c>
      <c r="AD422" s="99">
        <v>-0.7216603455541537</v>
      </c>
      <c r="AE422" s="99">
        <v>1.6236005730354997</v>
      </c>
      <c r="AF422" s="128">
        <v>1.8952644494335091</v>
      </c>
      <c r="AG422" s="164">
        <v>3.9454806312769097</v>
      </c>
      <c r="AH422" s="128">
        <v>4.4168391994478862</v>
      </c>
      <c r="AI422" s="128">
        <v>4.6785006137286311</v>
      </c>
      <c r="AJ422" s="128">
        <v>4.0003607991701644</v>
      </c>
    </row>
    <row r="423" spans="1:36" x14ac:dyDescent="0.2">
      <c r="A423" s="38" t="s">
        <v>1566</v>
      </c>
      <c r="B423" s="11" t="s">
        <v>642</v>
      </c>
      <c r="C423" s="11"/>
      <c r="D423" s="3" t="s">
        <v>643</v>
      </c>
      <c r="E423" s="38" t="s">
        <v>1088</v>
      </c>
      <c r="F423" s="3" t="s">
        <v>1076</v>
      </c>
      <c r="G423" s="3"/>
      <c r="H423" s="99" t="s">
        <v>886</v>
      </c>
      <c r="I423" s="99">
        <v>6.153425406809788</v>
      </c>
      <c r="J423" s="99">
        <v>-8.6950921035682143</v>
      </c>
      <c r="K423" s="99">
        <v>22.446388261851041</v>
      </c>
      <c r="L423" s="99">
        <v>2.4772439221108442</v>
      </c>
      <c r="M423" s="99">
        <v>8.8599055543062661</v>
      </c>
      <c r="N423" s="99">
        <v>4.5032018178062572</v>
      </c>
      <c r="O423" s="99">
        <v>4.4969361533899956</v>
      </c>
      <c r="P423" s="99">
        <v>5.7032062801475547</v>
      </c>
      <c r="Q423" s="99">
        <v>21.071939871152452</v>
      </c>
      <c r="R423" s="99">
        <v>18.623900672529743</v>
      </c>
      <c r="S423" s="99">
        <v>8.9963242165597137</v>
      </c>
      <c r="T423" s="99">
        <v>4.9899971420406075</v>
      </c>
      <c r="U423" s="99">
        <v>3.7728658536585442</v>
      </c>
      <c r="V423" s="99">
        <v>3.0166308168511478</v>
      </c>
      <c r="W423" s="99">
        <v>3.7889590547973029</v>
      </c>
      <c r="X423" s="99">
        <v>2.899901864573124</v>
      </c>
      <c r="Y423" s="99">
        <v>4.7684898192699166E-3</v>
      </c>
      <c r="Z423" s="99">
        <v>1.907304978065838E-2</v>
      </c>
      <c r="AA423" s="99">
        <v>2.3693745232646961</v>
      </c>
      <c r="AB423" s="99">
        <v>0.2561356121641154</v>
      </c>
      <c r="AC423" s="128">
        <v>0.3019323671497709</v>
      </c>
      <c r="AD423" s="99">
        <v>-6.0204695966281641E-2</v>
      </c>
      <c r="AE423" s="99">
        <v>0.82483781278961388</v>
      </c>
      <c r="AF423" s="128">
        <v>0.95137420718816035</v>
      </c>
      <c r="AG423" s="164">
        <v>2.381060778511257</v>
      </c>
      <c r="AH423" s="128">
        <v>2.2678762006403286</v>
      </c>
      <c r="AI423" s="128">
        <v>2.2784589964344848</v>
      </c>
      <c r="AJ423" s="128">
        <v>0.51441203979253802</v>
      </c>
    </row>
    <row r="424" spans="1:36" x14ac:dyDescent="0.2">
      <c r="A424" s="38" t="s">
        <v>1691</v>
      </c>
      <c r="B424" s="11" t="s">
        <v>644</v>
      </c>
      <c r="C424" s="11"/>
      <c r="D424" s="3" t="s">
        <v>645</v>
      </c>
      <c r="E424" s="38" t="s">
        <v>1089</v>
      </c>
      <c r="F424" s="3" t="s">
        <v>1076</v>
      </c>
      <c r="G424" s="3"/>
      <c r="H424" s="99" t="s">
        <v>886</v>
      </c>
      <c r="I424" s="99">
        <v>-1.5555555555555713</v>
      </c>
      <c r="J424" s="99">
        <v>6.3487584650112865</v>
      </c>
      <c r="K424" s="99">
        <v>40.581055983019382</v>
      </c>
      <c r="L424" s="99">
        <v>1.1795791261677664</v>
      </c>
      <c r="M424" s="99">
        <v>15.146427905241538</v>
      </c>
      <c r="N424" s="99">
        <v>7.4518062530374323</v>
      </c>
      <c r="O424" s="99">
        <v>2.2463440373888091</v>
      </c>
      <c r="P424" s="99">
        <v>12.275140076673566</v>
      </c>
      <c r="Q424" s="99">
        <v>19.298706415391692</v>
      </c>
      <c r="R424" s="99">
        <v>8.8892558344341666</v>
      </c>
      <c r="S424" s="99">
        <v>7.3497447303240193</v>
      </c>
      <c r="T424" s="99">
        <v>3.9506521636766081</v>
      </c>
      <c r="U424" s="99">
        <v>1.6579090414930278</v>
      </c>
      <c r="V424" s="99">
        <v>4.2643258176633196</v>
      </c>
      <c r="W424" s="99">
        <v>3.8206760972691001</v>
      </c>
      <c r="X424" s="99" t="s">
        <v>886</v>
      </c>
      <c r="Y424" s="99" t="s">
        <v>886</v>
      </c>
      <c r="Z424" s="99" t="s">
        <v>886</v>
      </c>
      <c r="AA424" s="99" t="s">
        <v>886</v>
      </c>
      <c r="AB424" s="99" t="s">
        <v>886</v>
      </c>
      <c r="AC424" s="128" t="s">
        <v>886</v>
      </c>
      <c r="AD424" s="99" t="s">
        <v>886</v>
      </c>
      <c r="AE424" s="99" t="s">
        <v>886</v>
      </c>
      <c r="AF424" s="128" t="s">
        <v>886</v>
      </c>
      <c r="AG424" s="164" t="s">
        <v>886</v>
      </c>
      <c r="AH424" s="128" t="s">
        <v>886</v>
      </c>
      <c r="AI424" s="128" t="s">
        <v>886</v>
      </c>
      <c r="AJ424" s="128" t="s">
        <v>886</v>
      </c>
    </row>
    <row r="425" spans="1:36" x14ac:dyDescent="0.2">
      <c r="A425" s="38" t="s">
        <v>1567</v>
      </c>
      <c r="B425" s="11" t="s">
        <v>646</v>
      </c>
      <c r="C425" s="11"/>
      <c r="D425" s="3" t="s">
        <v>647</v>
      </c>
      <c r="E425" s="38" t="s">
        <v>1088</v>
      </c>
      <c r="F425" s="3" t="s">
        <v>1076</v>
      </c>
      <c r="G425" s="3"/>
      <c r="H425" s="99" t="s">
        <v>886</v>
      </c>
      <c r="I425" s="99">
        <v>4.7056363065983504</v>
      </c>
      <c r="J425" s="99">
        <v>12.3539398781584</v>
      </c>
      <c r="K425" s="99">
        <v>-3.2444444444444542</v>
      </c>
      <c r="L425" s="99">
        <v>2.7560863573725243</v>
      </c>
      <c r="M425" s="99">
        <v>8.5382208314707384</v>
      </c>
      <c r="N425" s="99">
        <v>4.0280065897858321</v>
      </c>
      <c r="O425" s="99">
        <v>5.6536542877504132</v>
      </c>
      <c r="P425" s="99">
        <v>4.1669789402683222</v>
      </c>
      <c r="Q425" s="99">
        <v>3.78444492409524</v>
      </c>
      <c r="R425" s="99">
        <v>8.6447140381282566</v>
      </c>
      <c r="S425" s="99">
        <v>7.1145992853496693</v>
      </c>
      <c r="T425" s="99">
        <v>3.4431405254065766</v>
      </c>
      <c r="U425" s="99">
        <v>4.1808234955369841</v>
      </c>
      <c r="V425" s="99">
        <v>3.50450500248742</v>
      </c>
      <c r="W425" s="99">
        <v>5.1161548731642341</v>
      </c>
      <c r="X425" s="99">
        <v>4.3387694965198307</v>
      </c>
      <c r="Y425" s="99">
        <v>2.7657398841116105</v>
      </c>
      <c r="Z425" s="99">
        <v>1.411987680644387</v>
      </c>
      <c r="AA425" s="99">
        <v>1.2194552165584156</v>
      </c>
      <c r="AB425" s="99">
        <v>1.5140324963072374</v>
      </c>
      <c r="AC425" s="128">
        <v>1.2322662786467875</v>
      </c>
      <c r="AD425" s="99">
        <v>-0.69173067421282042</v>
      </c>
      <c r="AE425" s="99">
        <v>4.0662173775385613</v>
      </c>
      <c r="AF425" s="128">
        <v>5.2720792767732894</v>
      </c>
      <c r="AG425" s="164">
        <v>3.0634573304157531</v>
      </c>
      <c r="AH425" s="128">
        <v>3.4170572447222103</v>
      </c>
      <c r="AI425" s="128">
        <v>4.2764177254415614</v>
      </c>
      <c r="AJ425" s="128">
        <v>2.9977711738484376</v>
      </c>
    </row>
    <row r="426" spans="1:36" x14ac:dyDescent="0.2">
      <c r="A426" s="38" t="s">
        <v>1568</v>
      </c>
      <c r="B426" s="11" t="s">
        <v>648</v>
      </c>
      <c r="C426" s="11"/>
      <c r="D426" s="3" t="s">
        <v>649</v>
      </c>
      <c r="E426" s="38" t="s">
        <v>1088</v>
      </c>
      <c r="F426" s="3" t="s">
        <v>1076</v>
      </c>
      <c r="G426" s="3"/>
      <c r="H426" s="99" t="s">
        <v>886</v>
      </c>
      <c r="I426" s="99">
        <v>-45.642512077294683</v>
      </c>
      <c r="J426" s="99">
        <v>0</v>
      </c>
      <c r="K426" s="99">
        <v>2.417348027017411</v>
      </c>
      <c r="L426" s="99">
        <v>4.0263797292606824</v>
      </c>
      <c r="M426" s="99">
        <v>1.4014014014014151</v>
      </c>
      <c r="N426" s="99">
        <v>8.6541625534715507</v>
      </c>
      <c r="O426" s="99">
        <v>6.7534827377347</v>
      </c>
      <c r="P426" s="99">
        <v>82.43971631205676</v>
      </c>
      <c r="Q426" s="99">
        <v>55.232467734411443</v>
      </c>
      <c r="R426" s="99">
        <v>14.50465791846139</v>
      </c>
      <c r="S426" s="99">
        <v>5.1963957658997373</v>
      </c>
      <c r="T426" s="99">
        <v>3.5176715176715305</v>
      </c>
      <c r="U426" s="99">
        <v>3.02859897172236</v>
      </c>
      <c r="V426" s="99">
        <v>3.7115009746588612</v>
      </c>
      <c r="W426" s="99">
        <v>3.1275843921509789</v>
      </c>
      <c r="X426" s="99">
        <v>2.383903185827819</v>
      </c>
      <c r="Y426" s="99">
        <v>2.4992879521503824</v>
      </c>
      <c r="Z426" s="99">
        <v>0.22924626606462084</v>
      </c>
      <c r="AA426" s="99">
        <v>0.40199611865816109</v>
      </c>
      <c r="AB426" s="99">
        <v>4.1419301394427066E-2</v>
      </c>
      <c r="AC426" s="128">
        <v>-0.821142699420363</v>
      </c>
      <c r="AD426" s="99">
        <v>1.1479858067209303</v>
      </c>
      <c r="AE426" s="99">
        <v>4.7324253680010919</v>
      </c>
      <c r="AF426" s="128">
        <v>3.6385130697491164</v>
      </c>
      <c r="AG426" s="164">
        <v>3.9543726235741428</v>
      </c>
      <c r="AH426" s="128">
        <v>4.6025359668373733</v>
      </c>
      <c r="AI426" s="128">
        <v>5.3791013462322956</v>
      </c>
      <c r="AJ426" s="128">
        <v>2.7873022895697495</v>
      </c>
    </row>
    <row r="427" spans="1:36" x14ac:dyDescent="0.2">
      <c r="A427" s="38" t="s">
        <v>1569</v>
      </c>
      <c r="B427" s="11" t="s">
        <v>650</v>
      </c>
      <c r="C427" s="11"/>
      <c r="D427" s="3" t="s">
        <v>651</v>
      </c>
      <c r="E427" s="38" t="s">
        <v>1088</v>
      </c>
      <c r="F427" s="3" t="s">
        <v>1081</v>
      </c>
      <c r="G427" s="3"/>
      <c r="H427" s="99" t="s">
        <v>886</v>
      </c>
      <c r="I427" s="99">
        <v>-6.8052358308268879</v>
      </c>
      <c r="J427" s="99">
        <v>4.4624344157366096</v>
      </c>
      <c r="K427" s="99">
        <v>10.533673927301606</v>
      </c>
      <c r="L427" s="99">
        <v>6.9486735060351918</v>
      </c>
      <c r="M427" s="99">
        <v>11.118249113022145</v>
      </c>
      <c r="N427" s="99">
        <v>4.4175229285470294</v>
      </c>
      <c r="O427" s="99">
        <v>4.5590678008758232</v>
      </c>
      <c r="P427" s="99">
        <v>4.2411332153903487</v>
      </c>
      <c r="Q427" s="99">
        <v>8.1383132251919363</v>
      </c>
      <c r="R427" s="99">
        <v>7.3037666552784373</v>
      </c>
      <c r="S427" s="99">
        <v>4.9490075120640853</v>
      </c>
      <c r="T427" s="99">
        <v>4.8938651295518554</v>
      </c>
      <c r="U427" s="99">
        <v>3.7680425881906103</v>
      </c>
      <c r="V427" s="99">
        <v>3.3019771796881798</v>
      </c>
      <c r="W427" s="99">
        <v>2.9502280756485959</v>
      </c>
      <c r="X427" s="99">
        <v>2.8984438984439151</v>
      </c>
      <c r="Y427" s="99">
        <v>2.7969022357707445</v>
      </c>
      <c r="Z427" s="99">
        <v>0</v>
      </c>
      <c r="AA427" s="99">
        <v>0</v>
      </c>
      <c r="AB427" s="99">
        <v>0</v>
      </c>
      <c r="AC427" s="128">
        <v>0</v>
      </c>
      <c r="AD427" s="99">
        <v>1.9496256378094268</v>
      </c>
      <c r="AE427" s="99">
        <v>3.9499965823909688</v>
      </c>
      <c r="AF427" s="128">
        <v>4.9498801800222036</v>
      </c>
      <c r="AG427" s="164">
        <v>4.9503296274896025</v>
      </c>
      <c r="AH427" s="128">
        <v>3.950039135568284</v>
      </c>
      <c r="AI427" s="128">
        <v>3.9498956691531584</v>
      </c>
      <c r="AJ427" s="128">
        <v>3.9502034953315861</v>
      </c>
    </row>
    <row r="428" spans="1:36" x14ac:dyDescent="0.2">
      <c r="A428" s="38" t="s">
        <v>886</v>
      </c>
      <c r="B428" s="5" t="s">
        <v>937</v>
      </c>
      <c r="C428" s="5"/>
      <c r="D428" s="3" t="s">
        <v>881</v>
      </c>
      <c r="E428" s="38" t="s">
        <v>1089</v>
      </c>
      <c r="F428" s="3" t="s">
        <v>1076</v>
      </c>
      <c r="G428" s="3"/>
      <c r="H428" s="99" t="s">
        <v>886</v>
      </c>
      <c r="I428" s="99">
        <v>-6.9767441860465169</v>
      </c>
      <c r="J428" s="99" t="s">
        <v>886</v>
      </c>
      <c r="K428" s="99" t="s">
        <v>886</v>
      </c>
      <c r="L428" s="99" t="s">
        <v>886</v>
      </c>
      <c r="M428" s="99" t="s">
        <v>886</v>
      </c>
      <c r="N428" s="99" t="s">
        <v>886</v>
      </c>
      <c r="O428" s="99" t="s">
        <v>886</v>
      </c>
      <c r="P428" s="99" t="s">
        <v>886</v>
      </c>
      <c r="Q428" s="99" t="s">
        <v>886</v>
      </c>
      <c r="R428" s="99" t="s">
        <v>886</v>
      </c>
      <c r="S428" s="99" t="s">
        <v>886</v>
      </c>
      <c r="T428" s="99" t="s">
        <v>886</v>
      </c>
      <c r="U428" s="99" t="s">
        <v>886</v>
      </c>
      <c r="V428" s="99" t="s">
        <v>886</v>
      </c>
      <c r="W428" s="99" t="s">
        <v>886</v>
      </c>
      <c r="X428" s="99" t="s">
        <v>886</v>
      </c>
      <c r="Y428" s="99" t="s">
        <v>886</v>
      </c>
      <c r="Z428" s="99" t="s">
        <v>886</v>
      </c>
      <c r="AA428" s="99" t="s">
        <v>886</v>
      </c>
      <c r="AB428" s="99" t="s">
        <v>886</v>
      </c>
      <c r="AC428" s="128" t="s">
        <v>886</v>
      </c>
      <c r="AD428" s="99" t="s">
        <v>886</v>
      </c>
      <c r="AE428" s="99" t="s">
        <v>886</v>
      </c>
      <c r="AF428" s="128" t="s">
        <v>886</v>
      </c>
      <c r="AG428" s="164" t="s">
        <v>886</v>
      </c>
      <c r="AH428" s="128" t="s">
        <v>886</v>
      </c>
      <c r="AI428" s="128" t="s">
        <v>886</v>
      </c>
      <c r="AJ428" s="128" t="s">
        <v>886</v>
      </c>
    </row>
    <row r="429" spans="1:36" x14ac:dyDescent="0.2">
      <c r="A429" s="38" t="s">
        <v>1570</v>
      </c>
      <c r="B429" s="11" t="s">
        <v>652</v>
      </c>
      <c r="C429" s="11"/>
      <c r="D429" s="3" t="s">
        <v>653</v>
      </c>
      <c r="E429" s="38" t="s">
        <v>1088</v>
      </c>
      <c r="F429" s="3" t="s">
        <v>1085</v>
      </c>
      <c r="G429" s="3"/>
      <c r="H429" s="99" t="s">
        <v>886</v>
      </c>
      <c r="I429" s="99">
        <v>-10.523854069223574</v>
      </c>
      <c r="J429" s="99">
        <v>23.52326189231573</v>
      </c>
      <c r="K429" s="99">
        <v>2.2429115531104458</v>
      </c>
      <c r="L429" s="99">
        <v>6.0016556291390799</v>
      </c>
      <c r="M429" s="99">
        <v>3.4752049980476301</v>
      </c>
      <c r="N429" s="99">
        <v>9.5094339622641542</v>
      </c>
      <c r="O429" s="99">
        <v>14.782908339076513</v>
      </c>
      <c r="P429" s="99">
        <v>6.0042029420594361</v>
      </c>
      <c r="Q429" s="99">
        <v>14.981591617105636</v>
      </c>
      <c r="R429" s="99">
        <v>8.1527093596059075</v>
      </c>
      <c r="S429" s="99">
        <v>5.9895240264176834</v>
      </c>
      <c r="T429" s="99">
        <v>4.9419853889127694</v>
      </c>
      <c r="U429" s="99">
        <v>4.9959049959049935</v>
      </c>
      <c r="V429" s="99">
        <v>4.972698907956314</v>
      </c>
      <c r="W429" s="99">
        <v>4.6999814229983201</v>
      </c>
      <c r="X429" s="99">
        <v>3.7437899219304569</v>
      </c>
      <c r="Y429" s="99">
        <v>2.9074739182486837</v>
      </c>
      <c r="Z429" s="99">
        <v>0</v>
      </c>
      <c r="AA429" s="99">
        <v>3.9388399534651768</v>
      </c>
      <c r="AB429" s="99">
        <v>1.9827310521266526</v>
      </c>
      <c r="AC429" s="128">
        <v>1.9755409219190945</v>
      </c>
      <c r="AD429" s="99">
        <v>1.9680196801967753</v>
      </c>
      <c r="AE429" s="99">
        <v>1.9752714113389747</v>
      </c>
      <c r="AF429" s="128">
        <v>1.9665828774212635</v>
      </c>
      <c r="AG429" s="164">
        <v>2.9727378190255394</v>
      </c>
      <c r="AH429" s="128">
        <v>2.9854950007041081</v>
      </c>
      <c r="AI429" s="128">
        <v>1.9964446875427422</v>
      </c>
      <c r="AJ429" s="128">
        <v>1.9841801850113818</v>
      </c>
    </row>
    <row r="430" spans="1:36" x14ac:dyDescent="0.2">
      <c r="A430" s="38" t="s">
        <v>1571</v>
      </c>
      <c r="B430" s="11" t="s">
        <v>1200</v>
      </c>
      <c r="C430" s="11"/>
      <c r="D430" s="3" t="s">
        <v>655</v>
      </c>
      <c r="E430" s="38" t="s">
        <v>1088</v>
      </c>
      <c r="F430" s="3" t="s">
        <v>1174</v>
      </c>
      <c r="G430" s="3"/>
      <c r="H430" s="99" t="s">
        <v>886</v>
      </c>
      <c r="I430" s="99">
        <v>8.0951237088637811</v>
      </c>
      <c r="J430" s="99">
        <v>0</v>
      </c>
      <c r="K430" s="99">
        <v>1.7777777777777715</v>
      </c>
      <c r="L430" s="99">
        <v>16.353711790393021</v>
      </c>
      <c r="M430" s="99">
        <v>1.8577594295365003</v>
      </c>
      <c r="N430" s="99">
        <v>4.495210022107571</v>
      </c>
      <c r="O430" s="99">
        <v>4.4781382228490827</v>
      </c>
      <c r="P430" s="99">
        <v>5.9568005399932531</v>
      </c>
      <c r="Q430" s="99">
        <v>17.996496257365834</v>
      </c>
      <c r="R430" s="99">
        <v>27.277635308408676</v>
      </c>
      <c r="S430" s="99">
        <v>9.0031813361612052</v>
      </c>
      <c r="T430" s="99">
        <v>4.9518435645490797</v>
      </c>
      <c r="U430" s="99">
        <v>4.9962921764924033</v>
      </c>
      <c r="V430" s="99">
        <v>4.9880815749977927</v>
      </c>
      <c r="W430" s="99">
        <v>4.7426841574167469</v>
      </c>
      <c r="X430" s="99">
        <v>3.2434168272318544</v>
      </c>
      <c r="Y430" s="99">
        <v>2.9004665629860114</v>
      </c>
      <c r="Z430" s="99">
        <v>0</v>
      </c>
      <c r="AA430" s="99">
        <v>3.9446837451824877</v>
      </c>
      <c r="AB430" s="99">
        <v>3.6350418029807372</v>
      </c>
      <c r="AC430" s="128">
        <v>1.9501929147667463</v>
      </c>
      <c r="AD430" s="99">
        <v>1.9472923690910138</v>
      </c>
      <c r="AE430" s="99">
        <v>3.3747300215982712</v>
      </c>
      <c r="AF430" s="128">
        <v>3.2645599373204437</v>
      </c>
      <c r="AG430" s="164">
        <v>7.587253414264028</v>
      </c>
      <c r="AH430" s="128">
        <v>14.104372355430183</v>
      </c>
      <c r="AI430" s="128">
        <v>1.9983518747424878</v>
      </c>
      <c r="AJ430" s="128">
        <v>7.5742274288022617</v>
      </c>
    </row>
    <row r="431" spans="1:36" x14ac:dyDescent="0.2">
      <c r="A431" s="38" t="s">
        <v>886</v>
      </c>
      <c r="B431" s="16" t="s">
        <v>1031</v>
      </c>
      <c r="C431" s="16"/>
      <c r="D431" s="17" t="s">
        <v>997</v>
      </c>
      <c r="E431" s="38" t="s">
        <v>1089</v>
      </c>
      <c r="F431" s="3" t="s">
        <v>1076</v>
      </c>
      <c r="G431" s="3"/>
      <c r="H431" s="99" t="s">
        <v>886</v>
      </c>
      <c r="I431" s="99">
        <v>10.232323232323239</v>
      </c>
      <c r="J431" s="99">
        <v>0</v>
      </c>
      <c r="K431" s="99">
        <v>-15.69687528635572</v>
      </c>
      <c r="L431" s="99" t="s">
        <v>886</v>
      </c>
      <c r="M431" s="99" t="s">
        <v>886</v>
      </c>
      <c r="N431" s="99" t="s">
        <v>886</v>
      </c>
      <c r="O431" s="99" t="s">
        <v>886</v>
      </c>
      <c r="P431" s="99" t="s">
        <v>886</v>
      </c>
      <c r="Q431" s="99" t="s">
        <v>886</v>
      </c>
      <c r="R431" s="99" t="s">
        <v>886</v>
      </c>
      <c r="S431" s="99" t="s">
        <v>886</v>
      </c>
      <c r="T431" s="99" t="s">
        <v>886</v>
      </c>
      <c r="U431" s="99" t="s">
        <v>886</v>
      </c>
      <c r="V431" s="99" t="s">
        <v>886</v>
      </c>
      <c r="W431" s="99" t="s">
        <v>886</v>
      </c>
      <c r="X431" s="99" t="s">
        <v>886</v>
      </c>
      <c r="Y431" s="99" t="s">
        <v>886</v>
      </c>
      <c r="Z431" s="99" t="s">
        <v>886</v>
      </c>
      <c r="AA431" s="99" t="s">
        <v>886</v>
      </c>
      <c r="AB431" s="99" t="s">
        <v>886</v>
      </c>
      <c r="AC431" s="128" t="s">
        <v>886</v>
      </c>
      <c r="AD431" s="99" t="s">
        <v>886</v>
      </c>
      <c r="AE431" s="99" t="s">
        <v>886</v>
      </c>
      <c r="AF431" s="128" t="s">
        <v>886</v>
      </c>
      <c r="AG431" s="164" t="s">
        <v>886</v>
      </c>
      <c r="AH431" s="128" t="s">
        <v>886</v>
      </c>
      <c r="AI431" s="128" t="s">
        <v>886</v>
      </c>
      <c r="AJ431" s="128" t="s">
        <v>886</v>
      </c>
    </row>
    <row r="432" spans="1:36" x14ac:dyDescent="0.2">
      <c r="A432" s="38" t="s">
        <v>1572</v>
      </c>
      <c r="B432" s="11" t="s">
        <v>656</v>
      </c>
      <c r="C432" s="11"/>
      <c r="D432" s="3" t="s">
        <v>657</v>
      </c>
      <c r="E432" s="38" t="s">
        <v>1088</v>
      </c>
      <c r="F432" s="3" t="s">
        <v>1082</v>
      </c>
      <c r="G432" s="3"/>
      <c r="H432" s="99" t="s">
        <v>886</v>
      </c>
      <c r="I432" s="99" t="s">
        <v>886</v>
      </c>
      <c r="J432" s="99" t="s">
        <v>886</v>
      </c>
      <c r="K432" s="99" t="s">
        <v>886</v>
      </c>
      <c r="L432" s="99" t="s">
        <v>886</v>
      </c>
      <c r="M432" s="99">
        <v>11.306035812122417</v>
      </c>
      <c r="N432" s="99">
        <v>6.7673952373967126</v>
      </c>
      <c r="O432" s="99">
        <v>6.3491336539195515</v>
      </c>
      <c r="P432" s="99">
        <v>10.941088654111169</v>
      </c>
      <c r="Q432" s="99">
        <v>7.8034831664208042</v>
      </c>
      <c r="R432" s="99">
        <v>18.556837140079452</v>
      </c>
      <c r="S432" s="99">
        <v>2.9348640385510976</v>
      </c>
      <c r="T432" s="99">
        <v>3.9900862535283181</v>
      </c>
      <c r="U432" s="99">
        <v>3.8946791003839962</v>
      </c>
      <c r="V432" s="99">
        <v>3.30353566616904</v>
      </c>
      <c r="W432" s="99">
        <v>3.4948581700901684</v>
      </c>
      <c r="X432" s="99">
        <v>2.9374952106056469</v>
      </c>
      <c r="Y432" s="99">
        <v>2.5013027618551433</v>
      </c>
      <c r="Z432" s="99">
        <v>0</v>
      </c>
      <c r="AA432" s="99">
        <v>0</v>
      </c>
      <c r="AB432" s="99">
        <v>1.9028251870143009</v>
      </c>
      <c r="AC432" s="128">
        <v>1.9884541372674924</v>
      </c>
      <c r="AD432" s="99">
        <v>1.991614255765195</v>
      </c>
      <c r="AE432" s="99">
        <v>1.9999238704274669</v>
      </c>
      <c r="AF432" s="128">
        <v>4.9902225672105338</v>
      </c>
      <c r="AG432" s="164">
        <v>5.9899906162026895</v>
      </c>
      <c r="AH432" s="128">
        <v>2.9900599621715207</v>
      </c>
      <c r="AI432" s="128">
        <v>1.9967177242888434</v>
      </c>
      <c r="AJ432" s="128">
        <v>4.9936788874841991</v>
      </c>
    </row>
    <row r="433" spans="1:36" x14ac:dyDescent="0.2">
      <c r="A433" s="38" t="s">
        <v>886</v>
      </c>
      <c r="B433" s="16" t="s">
        <v>1010</v>
      </c>
      <c r="C433" s="16"/>
      <c r="D433" s="16" t="s">
        <v>1011</v>
      </c>
      <c r="E433" s="38" t="s">
        <v>1089</v>
      </c>
      <c r="F433" s="3" t="s">
        <v>1076</v>
      </c>
      <c r="G433" s="3"/>
      <c r="H433" s="99" t="s">
        <v>886</v>
      </c>
      <c r="I433" s="99">
        <v>-9.3387058544678752</v>
      </c>
      <c r="J433" s="99">
        <v>-14.705882352941174</v>
      </c>
      <c r="K433" s="99">
        <v>1.1494252873563369</v>
      </c>
      <c r="L433" s="99">
        <v>18.181818181818187</v>
      </c>
      <c r="M433" s="99" t="s">
        <v>886</v>
      </c>
      <c r="N433" s="99" t="s">
        <v>886</v>
      </c>
      <c r="O433" s="99" t="s">
        <v>886</v>
      </c>
      <c r="P433" s="99" t="s">
        <v>886</v>
      </c>
      <c r="Q433" s="99" t="s">
        <v>886</v>
      </c>
      <c r="R433" s="99" t="s">
        <v>886</v>
      </c>
      <c r="S433" s="99" t="s">
        <v>886</v>
      </c>
      <c r="T433" s="99" t="s">
        <v>886</v>
      </c>
      <c r="U433" s="99" t="s">
        <v>886</v>
      </c>
      <c r="V433" s="99" t="s">
        <v>886</v>
      </c>
      <c r="W433" s="99" t="s">
        <v>886</v>
      </c>
      <c r="X433" s="99" t="s">
        <v>886</v>
      </c>
      <c r="Y433" s="99" t="s">
        <v>886</v>
      </c>
      <c r="Z433" s="99" t="s">
        <v>886</v>
      </c>
      <c r="AA433" s="99" t="s">
        <v>886</v>
      </c>
      <c r="AB433" s="99" t="s">
        <v>886</v>
      </c>
      <c r="AC433" s="128" t="s">
        <v>886</v>
      </c>
      <c r="AD433" s="99" t="s">
        <v>886</v>
      </c>
      <c r="AE433" s="99" t="s">
        <v>886</v>
      </c>
      <c r="AF433" s="128" t="s">
        <v>886</v>
      </c>
      <c r="AG433" s="164" t="s">
        <v>886</v>
      </c>
      <c r="AH433" s="128" t="s">
        <v>886</v>
      </c>
      <c r="AI433" s="128" t="s">
        <v>886</v>
      </c>
      <c r="AJ433" s="128" t="s">
        <v>886</v>
      </c>
    </row>
    <row r="434" spans="1:36" x14ac:dyDescent="0.2">
      <c r="A434" s="38" t="s">
        <v>1573</v>
      </c>
      <c r="B434" s="11" t="s">
        <v>658</v>
      </c>
      <c r="C434" s="11"/>
      <c r="D434" s="3" t="s">
        <v>659</v>
      </c>
      <c r="E434" s="38" t="s">
        <v>1088</v>
      </c>
      <c r="F434" s="3" t="s">
        <v>1082</v>
      </c>
      <c r="G434" s="3"/>
      <c r="H434" s="99" t="s">
        <v>886</v>
      </c>
      <c r="I434" s="99" t="s">
        <v>886</v>
      </c>
      <c r="J434" s="99" t="s">
        <v>886</v>
      </c>
      <c r="K434" s="99" t="s">
        <v>886</v>
      </c>
      <c r="L434" s="99" t="s">
        <v>886</v>
      </c>
      <c r="M434" s="99" t="s">
        <v>886</v>
      </c>
      <c r="N434" s="99">
        <v>4.2393802673022805</v>
      </c>
      <c r="O434" s="99">
        <v>8.993058391180071</v>
      </c>
      <c r="P434" s="99">
        <v>5.035141088849258</v>
      </c>
      <c r="Q434" s="99">
        <v>4.9221726041859881</v>
      </c>
      <c r="R434" s="99">
        <v>15.690567166614542</v>
      </c>
      <c r="S434" s="99">
        <v>1.1436295251527895</v>
      </c>
      <c r="T434" s="99">
        <v>5.3025461053072007</v>
      </c>
      <c r="U434" s="99">
        <v>4.9417321444336721</v>
      </c>
      <c r="V434" s="99">
        <v>4.9414263781100658</v>
      </c>
      <c r="W434" s="99">
        <v>4.951249085607202</v>
      </c>
      <c r="X434" s="99">
        <v>3.9404586858135815</v>
      </c>
      <c r="Y434" s="99">
        <v>2.9891329309853916</v>
      </c>
      <c r="Z434" s="99">
        <v>-8.9194131027170442E-4</v>
      </c>
      <c r="AA434" s="99">
        <v>8.0275433933252316E-3</v>
      </c>
      <c r="AB434" s="99">
        <v>1.9871034488909487</v>
      </c>
      <c r="AC434" s="128">
        <v>-4.022702031465375E-2</v>
      </c>
      <c r="AD434" s="99">
        <v>2.0244083810857072</v>
      </c>
      <c r="AE434" s="99">
        <v>4.0010632915733924</v>
      </c>
      <c r="AF434" s="128">
        <v>4.9577441563260161</v>
      </c>
      <c r="AG434" s="164">
        <v>4.4768967305063745</v>
      </c>
      <c r="AH434" s="128">
        <v>4.4715294329947364</v>
      </c>
      <c r="AI434" s="128">
        <v>4.0001727314601609</v>
      </c>
      <c r="AJ434" s="128">
        <v>3.9625749124579586</v>
      </c>
    </row>
    <row r="435" spans="1:36" x14ac:dyDescent="0.2">
      <c r="A435" s="38" t="s">
        <v>1574</v>
      </c>
      <c r="B435" s="11" t="s">
        <v>660</v>
      </c>
      <c r="C435" s="11"/>
      <c r="D435" s="3" t="s">
        <v>661</v>
      </c>
      <c r="E435" s="38" t="s">
        <v>1088</v>
      </c>
      <c r="F435" s="3" t="s">
        <v>1083</v>
      </c>
      <c r="G435" s="3"/>
      <c r="H435" s="99" t="s">
        <v>886</v>
      </c>
      <c r="I435" s="99">
        <v>-13.691782757046923</v>
      </c>
      <c r="J435" s="99">
        <v>26.910583436154397</v>
      </c>
      <c r="K435" s="99">
        <v>27.353174603174608</v>
      </c>
      <c r="L435" s="99">
        <v>0.79612376530708673</v>
      </c>
      <c r="M435" s="99">
        <v>4.0187334806868904</v>
      </c>
      <c r="N435" s="99">
        <v>2.2943073242492176</v>
      </c>
      <c r="O435" s="99">
        <v>2.499963684432231</v>
      </c>
      <c r="P435" s="99">
        <v>6.0939315779031205</v>
      </c>
      <c r="Q435" s="99">
        <v>3.67075418770537</v>
      </c>
      <c r="R435" s="99">
        <v>4.3396469527122719</v>
      </c>
      <c r="S435" s="99">
        <v>2.3994171256390757</v>
      </c>
      <c r="T435" s="99">
        <v>1.8005089181268801</v>
      </c>
      <c r="U435" s="99">
        <v>0</v>
      </c>
      <c r="V435" s="99">
        <v>3.8998270429075603</v>
      </c>
      <c r="W435" s="99">
        <v>3.9997263585159573</v>
      </c>
      <c r="X435" s="99">
        <v>0</v>
      </c>
      <c r="Y435" s="99">
        <v>0</v>
      </c>
      <c r="Z435" s="99">
        <v>0</v>
      </c>
      <c r="AA435" s="99">
        <v>0</v>
      </c>
      <c r="AB435" s="99">
        <v>0</v>
      </c>
      <c r="AC435" s="128">
        <v>0</v>
      </c>
      <c r="AD435" s="99">
        <v>0</v>
      </c>
      <c r="AE435" s="99">
        <v>1.9996930295787863</v>
      </c>
      <c r="AF435" s="128">
        <v>4.9893591865689313</v>
      </c>
      <c r="AG435" s="164">
        <v>5.989967239967231</v>
      </c>
      <c r="AH435" s="128">
        <v>2.9904086698669952</v>
      </c>
      <c r="AI435" s="128">
        <v>3.9896086357114058</v>
      </c>
      <c r="AJ435" s="128">
        <v>4.99003436116198</v>
      </c>
    </row>
    <row r="436" spans="1:36" x14ac:dyDescent="0.2">
      <c r="A436" s="38" t="s">
        <v>1575</v>
      </c>
      <c r="B436" s="11" t="s">
        <v>662</v>
      </c>
      <c r="C436" s="11"/>
      <c r="D436" s="3" t="s">
        <v>663</v>
      </c>
      <c r="E436" s="38" t="s">
        <v>1088</v>
      </c>
      <c r="F436" s="3" t="s">
        <v>1076</v>
      </c>
      <c r="G436" s="3"/>
      <c r="H436" s="99" t="s">
        <v>886</v>
      </c>
      <c r="I436" s="99">
        <v>1.5315192123615589</v>
      </c>
      <c r="J436" s="99">
        <v>3.0303030303030312</v>
      </c>
      <c r="K436" s="99">
        <v>6.3006535947712337</v>
      </c>
      <c r="L436" s="99">
        <v>4.8327594687653743</v>
      </c>
      <c r="M436" s="99">
        <v>13.137829912023463</v>
      </c>
      <c r="N436" s="99">
        <v>2.498703991705554</v>
      </c>
      <c r="O436" s="99">
        <v>2.1950232652235684</v>
      </c>
      <c r="P436" s="99">
        <v>4.493714738196573</v>
      </c>
      <c r="Q436" s="99">
        <v>5.9960215970446171</v>
      </c>
      <c r="R436" s="99">
        <v>5.9964253798033837</v>
      </c>
      <c r="S436" s="99">
        <v>13.152348031363289</v>
      </c>
      <c r="T436" s="99">
        <v>5.0145294687430066</v>
      </c>
      <c r="U436" s="99">
        <v>4.9808429118773887</v>
      </c>
      <c r="V436" s="99">
        <v>3.9470127061368032</v>
      </c>
      <c r="W436" s="99">
        <v>3.9011703511053355</v>
      </c>
      <c r="X436" s="99">
        <v>4.6933667083854687</v>
      </c>
      <c r="Y436" s="99">
        <v>0</v>
      </c>
      <c r="Z436" s="99">
        <v>0</v>
      </c>
      <c r="AA436" s="99">
        <v>2.9408248655110611</v>
      </c>
      <c r="AB436" s="99">
        <v>1.9393798629659784</v>
      </c>
      <c r="AC436" s="128">
        <v>1.9423558897243121</v>
      </c>
      <c r="AD436" s="99">
        <v>1.9388724367212395</v>
      </c>
      <c r="AE436" s="99">
        <v>2.7406270554702905</v>
      </c>
      <c r="AF436" s="128">
        <v>2.667520273154067</v>
      </c>
      <c r="AG436" s="164">
        <v>2.5982124298482567</v>
      </c>
      <c r="AH436" s="128">
        <v>2.5324149108590044</v>
      </c>
      <c r="AI436" s="128">
        <v>1.2892708950800413</v>
      </c>
      <c r="AJ436" s="128">
        <v>0</v>
      </c>
    </row>
    <row r="437" spans="1:36" x14ac:dyDescent="0.2">
      <c r="A437" s="38" t="s">
        <v>1576</v>
      </c>
      <c r="B437" s="11" t="s">
        <v>664</v>
      </c>
      <c r="C437" s="11"/>
      <c r="D437" s="3" t="s">
        <v>665</v>
      </c>
      <c r="E437" s="38" t="s">
        <v>1088</v>
      </c>
      <c r="F437" s="3" t="s">
        <v>1076</v>
      </c>
      <c r="G437" s="3"/>
      <c r="H437" s="99" t="s">
        <v>886</v>
      </c>
      <c r="I437" s="99">
        <v>0</v>
      </c>
      <c r="J437" s="99">
        <v>-6.5730994152046804</v>
      </c>
      <c r="K437" s="99">
        <v>19.992488733099648</v>
      </c>
      <c r="L437" s="99">
        <v>15.847678664580073</v>
      </c>
      <c r="M437" s="99">
        <v>7.1325648414985494</v>
      </c>
      <c r="N437" s="99">
        <v>5.3799596503026237</v>
      </c>
      <c r="O437" s="99">
        <v>2.9993618379068323</v>
      </c>
      <c r="P437" s="99">
        <v>5.4135687732342035</v>
      </c>
      <c r="Q437" s="99">
        <v>15.663801337153771</v>
      </c>
      <c r="R437" s="99">
        <v>7.1714412754875241</v>
      </c>
      <c r="S437" s="99">
        <v>4.8541963015647127</v>
      </c>
      <c r="T437" s="99">
        <v>4.8499236900118774</v>
      </c>
      <c r="U437" s="99">
        <v>2.7926033748449868</v>
      </c>
      <c r="V437" s="99">
        <v>3.1677767871191236</v>
      </c>
      <c r="W437" s="99">
        <v>4.1126531442224632</v>
      </c>
      <c r="X437" s="99">
        <v>0.93749999999998579</v>
      </c>
      <c r="Y437" s="99">
        <v>2.9024767801871576E-2</v>
      </c>
      <c r="Z437" s="99">
        <v>-0.90434277976592625</v>
      </c>
      <c r="AA437" s="99">
        <v>0.27817090429944358</v>
      </c>
      <c r="AB437" s="99">
        <v>0.64239828693790457</v>
      </c>
      <c r="AC437" s="128">
        <v>8.2205029013526776E-2</v>
      </c>
      <c r="AD437" s="99">
        <v>0.38652944871238049</v>
      </c>
      <c r="AE437" s="99">
        <v>0.12513837416372464</v>
      </c>
      <c r="AF437" s="128">
        <v>1.9179925972215628</v>
      </c>
      <c r="AG437" s="164">
        <v>1.7828506744646644</v>
      </c>
      <c r="AH437" s="128">
        <v>2.2752548656163052</v>
      </c>
      <c r="AI437" s="128">
        <v>3.1987676136106202</v>
      </c>
      <c r="AJ437" s="128">
        <v>3.0381525222812433</v>
      </c>
    </row>
    <row r="438" spans="1:36" x14ac:dyDescent="0.2">
      <c r="A438" s="38" t="s">
        <v>1692</v>
      </c>
      <c r="B438" s="11" t="s">
        <v>666</v>
      </c>
      <c r="C438" s="11"/>
      <c r="D438" s="3" t="s">
        <v>667</v>
      </c>
      <c r="E438" s="38" t="s">
        <v>1089</v>
      </c>
      <c r="F438" s="3" t="s">
        <v>1076</v>
      </c>
      <c r="G438" s="3"/>
      <c r="H438" s="99" t="s">
        <v>886</v>
      </c>
      <c r="I438" s="99">
        <v>0</v>
      </c>
      <c r="J438" s="99">
        <v>1.5801354401805838</v>
      </c>
      <c r="K438" s="99">
        <v>19.097222222222229</v>
      </c>
      <c r="L438" s="99">
        <v>9.8775510204081769</v>
      </c>
      <c r="M438" s="99">
        <v>6.8456803226491161</v>
      </c>
      <c r="N438" s="99">
        <v>2.4138273567100299</v>
      </c>
      <c r="O438" s="99">
        <v>8.535402521823471</v>
      </c>
      <c r="P438" s="99">
        <v>9.6336014298480848</v>
      </c>
      <c r="Q438" s="99">
        <v>14.517443756113451</v>
      </c>
      <c r="R438" s="99">
        <v>13.075663748309481</v>
      </c>
      <c r="S438" s="99">
        <v>7.0754123127281616</v>
      </c>
      <c r="T438" s="99">
        <v>5.338036449147566</v>
      </c>
      <c r="U438" s="99">
        <v>6.764147784350925</v>
      </c>
      <c r="V438" s="99">
        <v>3.4343962362781042</v>
      </c>
      <c r="W438" s="99">
        <v>4.2401576792843656</v>
      </c>
      <c r="X438" s="99">
        <v>0.18908174149132151</v>
      </c>
      <c r="Y438" s="99">
        <v>3.3196225502056649</v>
      </c>
      <c r="Z438" s="99">
        <v>2.0935787550934322</v>
      </c>
      <c r="AA438" s="99">
        <v>0.40370676208827661</v>
      </c>
      <c r="AB438" s="99">
        <v>-0.25587133327242384</v>
      </c>
      <c r="AC438" s="128">
        <v>1.2047640861200248</v>
      </c>
      <c r="AD438" s="99">
        <v>0.72873760919747177</v>
      </c>
      <c r="AE438" s="99">
        <v>3.7296665767951875</v>
      </c>
      <c r="AF438" s="128">
        <v>3.1060474787731662</v>
      </c>
      <c r="AG438" s="164">
        <v>2.0923490609638273</v>
      </c>
      <c r="AH438" s="128" t="s">
        <v>886</v>
      </c>
      <c r="AI438" s="128" t="s">
        <v>886</v>
      </c>
      <c r="AJ438" s="128" t="s">
        <v>886</v>
      </c>
    </row>
    <row r="439" spans="1:36" x14ac:dyDescent="0.2">
      <c r="A439" s="38" t="s">
        <v>1577</v>
      </c>
      <c r="B439" s="11" t="s">
        <v>668</v>
      </c>
      <c r="C439" s="11"/>
      <c r="D439" s="3" t="s">
        <v>669</v>
      </c>
      <c r="E439" s="38" t="s">
        <v>1088</v>
      </c>
      <c r="F439" s="3" t="s">
        <v>1081</v>
      </c>
      <c r="G439" s="3"/>
      <c r="H439" s="99" t="s">
        <v>886</v>
      </c>
      <c r="I439" s="99">
        <v>5.0616284300494954</v>
      </c>
      <c r="J439" s="99">
        <v>14.064533808316781</v>
      </c>
      <c r="K439" s="99">
        <v>3.5450450450450433</v>
      </c>
      <c r="L439" s="99">
        <v>13.162512144545474</v>
      </c>
      <c r="M439" s="99">
        <v>7.0029985391732055</v>
      </c>
      <c r="N439" s="99">
        <v>1.960408608073962</v>
      </c>
      <c r="O439" s="99">
        <v>4.4996476391825411</v>
      </c>
      <c r="P439" s="99">
        <v>5.9997077699475199</v>
      </c>
      <c r="Q439" s="99">
        <v>2.5119553807165858</v>
      </c>
      <c r="R439" s="99">
        <v>2.4886737416992588</v>
      </c>
      <c r="S439" s="99">
        <v>2.514028501069788</v>
      </c>
      <c r="T439" s="99">
        <v>2.5104602510460268</v>
      </c>
      <c r="U439" s="99">
        <v>2.4969987995198153</v>
      </c>
      <c r="V439" s="99">
        <v>2.4970719137971571</v>
      </c>
      <c r="W439" s="99">
        <v>2.4792028521802649</v>
      </c>
      <c r="X439" s="99">
        <v>2.4986173306453168</v>
      </c>
      <c r="Y439" s="99">
        <v>0.5065141902300212</v>
      </c>
      <c r="Z439" s="99">
        <v>0</v>
      </c>
      <c r="AA439" s="99">
        <v>1.9933324674200179</v>
      </c>
      <c r="AB439" s="99">
        <v>-0.48392437195954585</v>
      </c>
      <c r="AC439" s="128">
        <v>1.9988568211095625</v>
      </c>
      <c r="AD439" s="99">
        <v>1.9981599197055999</v>
      </c>
      <c r="AE439" s="99">
        <v>3.9696922483989372</v>
      </c>
      <c r="AF439" s="128">
        <v>4.9727896521807757</v>
      </c>
      <c r="AG439" s="164">
        <v>5.9679176528043998</v>
      </c>
      <c r="AH439" s="128">
        <v>2.9765027864830707</v>
      </c>
      <c r="AI439" s="128">
        <v>3.9749098019774776</v>
      </c>
      <c r="AJ439" s="128">
        <v>4.9665913952148557</v>
      </c>
    </row>
    <row r="440" spans="1:36" x14ac:dyDescent="0.2">
      <c r="A440" s="38" t="s">
        <v>1578</v>
      </c>
      <c r="B440" s="11" t="s">
        <v>670</v>
      </c>
      <c r="C440" s="11"/>
      <c r="D440" s="3" t="s">
        <v>671</v>
      </c>
      <c r="E440" s="38" t="s">
        <v>1088</v>
      </c>
      <c r="F440" s="3" t="s">
        <v>1076</v>
      </c>
      <c r="G440" s="3"/>
      <c r="H440" s="99" t="s">
        <v>886</v>
      </c>
      <c r="I440" s="99">
        <v>0</v>
      </c>
      <c r="J440" s="99">
        <v>-27.395592353585769</v>
      </c>
      <c r="K440" s="99">
        <v>43.434512829112862</v>
      </c>
      <c r="L440" s="99">
        <v>13.17666315912544</v>
      </c>
      <c r="M440" s="99">
        <v>6.6735537190082681</v>
      </c>
      <c r="N440" s="99">
        <v>4.0189812124733493</v>
      </c>
      <c r="O440" s="99">
        <v>6.7963876734009858</v>
      </c>
      <c r="P440" s="99">
        <v>4.8295702205561923</v>
      </c>
      <c r="Q440" s="99">
        <v>6.1455301455301452</v>
      </c>
      <c r="R440" s="99">
        <v>6.0717643371983598</v>
      </c>
      <c r="S440" s="99">
        <v>2.7771622719551061</v>
      </c>
      <c r="T440" s="99">
        <v>3.3489040603664932</v>
      </c>
      <c r="U440" s="99">
        <v>3.0456852791878077</v>
      </c>
      <c r="V440" s="99">
        <v>2.7667184020514242</v>
      </c>
      <c r="W440" s="99">
        <v>3.8085232122923429</v>
      </c>
      <c r="X440" s="99">
        <v>4.2886963122272164</v>
      </c>
      <c r="Y440" s="99">
        <v>0.85521926366227774</v>
      </c>
      <c r="Z440" s="99">
        <v>0.21650228530189963</v>
      </c>
      <c r="AA440" s="99">
        <v>-0.40806529044645856</v>
      </c>
      <c r="AB440" s="99">
        <v>0.24704748132080567</v>
      </c>
      <c r="AC440" s="128">
        <v>-1.6649636352707886</v>
      </c>
      <c r="AD440" s="99">
        <v>-3.0562347188256567E-2</v>
      </c>
      <c r="AE440" s="99">
        <v>1.473555487618472</v>
      </c>
      <c r="AF440" s="128">
        <v>2.7717522294528729</v>
      </c>
      <c r="AG440" s="164">
        <v>2.4917917448405325</v>
      </c>
      <c r="AH440" s="128">
        <v>2.0479377609976535</v>
      </c>
      <c r="AI440" s="128">
        <v>2.8532989517349616</v>
      </c>
      <c r="AJ440" s="128">
        <v>2.3054283845650851</v>
      </c>
    </row>
    <row r="441" spans="1:36" x14ac:dyDescent="0.2">
      <c r="A441" s="199" t="s">
        <v>1725</v>
      </c>
      <c r="B441" s="11" t="s">
        <v>672</v>
      </c>
      <c r="C441" s="11"/>
      <c r="D441" s="3" t="s">
        <v>673</v>
      </c>
      <c r="E441" s="38" t="s">
        <v>1088</v>
      </c>
      <c r="F441" s="3" t="s">
        <v>1077</v>
      </c>
      <c r="G441" s="3"/>
      <c r="H441" s="99" t="s">
        <v>886</v>
      </c>
      <c r="I441" s="99">
        <v>6.7357512953367831</v>
      </c>
      <c r="J441" s="99">
        <v>-6.7961165048543677</v>
      </c>
      <c r="K441" s="99">
        <v>4.6296296296296333</v>
      </c>
      <c r="L441" s="99">
        <v>6.4446902654867273</v>
      </c>
      <c r="M441" s="99">
        <v>10.040945274665901</v>
      </c>
      <c r="N441" s="99">
        <v>8.8961922030824923</v>
      </c>
      <c r="O441" s="99">
        <v>5.9007180768029883</v>
      </c>
      <c r="P441" s="99">
        <v>8.9033018867924483</v>
      </c>
      <c r="Q441" s="99">
        <v>6.9497082355772193</v>
      </c>
      <c r="R441" s="99">
        <v>14.908666488546388</v>
      </c>
      <c r="S441" s="99">
        <v>0.72936425380898129</v>
      </c>
      <c r="T441" s="99">
        <v>4.5145849278954273</v>
      </c>
      <c r="U441" s="99">
        <v>4.9496088437351204</v>
      </c>
      <c r="V441" s="99">
        <v>4.9498809326023121</v>
      </c>
      <c r="W441" s="99">
        <v>3.9998311416932495</v>
      </c>
      <c r="X441" s="99">
        <v>2.4527114791362123</v>
      </c>
      <c r="Y441" s="99">
        <v>1.9017244282445631</v>
      </c>
      <c r="Z441" s="99">
        <v>0</v>
      </c>
      <c r="AA441" s="99">
        <v>0</v>
      </c>
      <c r="AB441" s="99">
        <v>-0.15163149658341979</v>
      </c>
      <c r="AC441" s="128">
        <v>0</v>
      </c>
      <c r="AD441" s="99">
        <v>1.9498661474811385</v>
      </c>
      <c r="AE441" s="99">
        <v>3.9502329844931738</v>
      </c>
      <c r="AF441" s="128">
        <v>4.9501676388187033</v>
      </c>
      <c r="AG441" s="164">
        <v>5.9499010975545774</v>
      </c>
      <c r="AH441" s="128">
        <v>2.9499719128969426</v>
      </c>
      <c r="AI441" s="128">
        <v>3.9896327323206915</v>
      </c>
      <c r="AJ441" s="128">
        <v>4.990161657471341</v>
      </c>
    </row>
    <row r="442" spans="1:36" x14ac:dyDescent="0.2">
      <c r="A442" s="38" t="s">
        <v>1579</v>
      </c>
      <c r="B442" s="14" t="s">
        <v>984</v>
      </c>
      <c r="C442" s="14"/>
      <c r="D442" s="165" t="s">
        <v>1269</v>
      </c>
      <c r="E442" s="38" t="s">
        <v>1088</v>
      </c>
      <c r="F442" s="3" t="s">
        <v>1079</v>
      </c>
      <c r="G442" s="3"/>
      <c r="H442" s="99" t="s">
        <v>886</v>
      </c>
      <c r="I442" s="99" t="s">
        <v>886</v>
      </c>
      <c r="J442" s="99" t="s">
        <v>886</v>
      </c>
      <c r="K442" s="99" t="s">
        <v>886</v>
      </c>
      <c r="L442" s="99" t="s">
        <v>886</v>
      </c>
      <c r="M442" s="99" t="s">
        <v>886</v>
      </c>
      <c r="N442" s="99" t="s">
        <v>886</v>
      </c>
      <c r="O442" s="99" t="s">
        <v>886</v>
      </c>
      <c r="P442" s="99" t="s">
        <v>886</v>
      </c>
      <c r="Q442" s="99" t="s">
        <v>886</v>
      </c>
      <c r="R442" s="99" t="s">
        <v>886</v>
      </c>
      <c r="S442" s="99" t="s">
        <v>886</v>
      </c>
      <c r="T442" s="99">
        <v>4.8495303814452626</v>
      </c>
      <c r="U442" s="99">
        <v>4.9360146252284949</v>
      </c>
      <c r="V442" s="99">
        <v>5</v>
      </c>
      <c r="W442" s="99">
        <v>4.9278247884519715</v>
      </c>
      <c r="X442" s="99">
        <v>3.9373814041745732</v>
      </c>
      <c r="Y442" s="99">
        <v>2.9058268674882157</v>
      </c>
      <c r="Z442" s="99">
        <v>0</v>
      </c>
      <c r="AA442" s="99">
        <v>0</v>
      </c>
      <c r="AB442" s="99">
        <v>0</v>
      </c>
      <c r="AC442" s="128">
        <v>0</v>
      </c>
      <c r="AD442" s="99">
        <v>1.951507983441747</v>
      </c>
      <c r="AE442" s="99">
        <v>1.9866589327146134</v>
      </c>
      <c r="AF442" s="128">
        <v>1.7488980520403929</v>
      </c>
      <c r="AG442" s="164">
        <v>2.7529346003353883</v>
      </c>
      <c r="AH442" s="128">
        <v>2.9919760641914817</v>
      </c>
      <c r="AI442" s="128">
        <v>1.9939257889871831</v>
      </c>
      <c r="AJ442" s="128">
        <v>1.9937856033143531</v>
      </c>
    </row>
    <row r="443" spans="1:36" x14ac:dyDescent="0.2">
      <c r="A443" s="38" t="s">
        <v>1580</v>
      </c>
      <c r="B443" s="11" t="s">
        <v>674</v>
      </c>
      <c r="C443" s="11"/>
      <c r="D443" s="3" t="s">
        <v>675</v>
      </c>
      <c r="E443" s="38" t="s">
        <v>1088</v>
      </c>
      <c r="F443" s="3" t="s">
        <v>1076</v>
      </c>
      <c r="G443" s="3"/>
      <c r="H443" s="99" t="s">
        <v>886</v>
      </c>
      <c r="I443" s="99">
        <v>-10.373165618448638</v>
      </c>
      <c r="J443" s="99">
        <v>-3.1624251497005957</v>
      </c>
      <c r="K443" s="99">
        <v>-9.4396135265700423</v>
      </c>
      <c r="L443" s="99">
        <v>25.946868665315264</v>
      </c>
      <c r="M443" s="99">
        <v>8.6573485811097157</v>
      </c>
      <c r="N443" s="99">
        <v>4.2956264130350093</v>
      </c>
      <c r="O443" s="99">
        <v>4.5970997159515719</v>
      </c>
      <c r="P443" s="99">
        <v>2.7871078396341176</v>
      </c>
      <c r="Q443" s="99">
        <v>1.9119794201487821</v>
      </c>
      <c r="R443" s="99">
        <v>3.5407286123618604</v>
      </c>
      <c r="S443" s="99">
        <v>3.3339922250774237</v>
      </c>
      <c r="T443" s="99">
        <v>4.4953133966715484</v>
      </c>
      <c r="U443" s="99">
        <v>1.6963631925799234</v>
      </c>
      <c r="V443" s="99">
        <v>3.5161406456258391</v>
      </c>
      <c r="W443" s="99">
        <v>0.92163227451888474</v>
      </c>
      <c r="X443" s="99">
        <v>3.176153006719872</v>
      </c>
      <c r="Y443" s="99">
        <v>0.57336896014250271</v>
      </c>
      <c r="Z443" s="99">
        <v>-0.21032822272651686</v>
      </c>
      <c r="AA443" s="99">
        <v>0.4215430694991511</v>
      </c>
      <c r="AB443" s="99">
        <v>1.1101905550952722</v>
      </c>
      <c r="AC443" s="128">
        <v>-1.6388069485417933E-2</v>
      </c>
      <c r="AD443" s="99">
        <v>-1.6390755613837626E-2</v>
      </c>
      <c r="AE443" s="99">
        <v>0.38797814207651715</v>
      </c>
      <c r="AF443" s="128">
        <v>2.585596864623585</v>
      </c>
      <c r="AG443" s="164">
        <v>3.2208426191234096</v>
      </c>
      <c r="AH443" s="128">
        <v>3.4647612193491995</v>
      </c>
      <c r="AI443" s="128">
        <v>2.8866696477368725</v>
      </c>
      <c r="AJ443" s="128">
        <v>2.5787135406606021</v>
      </c>
    </row>
    <row r="444" spans="1:36" x14ac:dyDescent="0.2">
      <c r="A444" s="38" t="s">
        <v>1581</v>
      </c>
      <c r="B444" s="11" t="s">
        <v>1201</v>
      </c>
      <c r="C444" s="11"/>
      <c r="D444" s="3" t="s">
        <v>677</v>
      </c>
      <c r="E444" s="38" t="s">
        <v>1088</v>
      </c>
      <c r="F444" s="3" t="s">
        <v>1174</v>
      </c>
      <c r="G444" s="3"/>
      <c r="H444" s="99" t="s">
        <v>886</v>
      </c>
      <c r="I444" s="99" t="s">
        <v>886</v>
      </c>
      <c r="J444" s="99" t="s">
        <v>886</v>
      </c>
      <c r="K444" s="99">
        <v>-0.47540305911533665</v>
      </c>
      <c r="L444" s="99">
        <v>13.686396677050894</v>
      </c>
      <c r="M444" s="99">
        <v>32.298136645962728</v>
      </c>
      <c r="N444" s="99">
        <v>8.8925711129522256</v>
      </c>
      <c r="O444" s="99">
        <v>5.7950798884098589</v>
      </c>
      <c r="P444" s="99">
        <v>13.112789164569108</v>
      </c>
      <c r="Q444" s="99">
        <v>6.9513616615449791</v>
      </c>
      <c r="R444" s="99">
        <v>25.334390171405914</v>
      </c>
      <c r="S444" s="99">
        <v>9.4387351778656239</v>
      </c>
      <c r="T444" s="99">
        <v>4.9407685639988586</v>
      </c>
      <c r="U444" s="99">
        <v>4.99036343612336</v>
      </c>
      <c r="V444" s="99">
        <v>4.9957385432374082</v>
      </c>
      <c r="W444" s="99">
        <v>3.7527318139244414</v>
      </c>
      <c r="X444" s="99">
        <v>3.9419836302359244</v>
      </c>
      <c r="Y444" s="99">
        <v>2.8371258178449494</v>
      </c>
      <c r="Z444" s="99">
        <v>0</v>
      </c>
      <c r="AA444" s="99">
        <v>0</v>
      </c>
      <c r="AB444" s="99">
        <v>0</v>
      </c>
      <c r="AC444" s="128">
        <v>0</v>
      </c>
      <c r="AD444" s="99">
        <v>0</v>
      </c>
      <c r="AE444" s="99">
        <v>0</v>
      </c>
      <c r="AF444" s="128">
        <v>1.9987613310061381</v>
      </c>
      <c r="AG444" s="164">
        <v>6.2927798631044363</v>
      </c>
      <c r="AH444" s="128">
        <v>12.463647694225166</v>
      </c>
      <c r="AI444" s="128">
        <v>3.9388622090875458</v>
      </c>
      <c r="AJ444" s="128">
        <v>5.9887156248611619</v>
      </c>
    </row>
    <row r="445" spans="1:36" x14ac:dyDescent="0.2">
      <c r="A445" s="38" t="s">
        <v>1582</v>
      </c>
      <c r="B445" s="11" t="s">
        <v>678</v>
      </c>
      <c r="C445" s="11"/>
      <c r="D445" s="3" t="s">
        <v>679</v>
      </c>
      <c r="E445" s="38" t="s">
        <v>1088</v>
      </c>
      <c r="F445" s="3" t="s">
        <v>1076</v>
      </c>
      <c r="G445" s="3"/>
      <c r="H445" s="99" t="s">
        <v>886</v>
      </c>
      <c r="I445" s="99">
        <v>-17.602503912363062</v>
      </c>
      <c r="J445" s="99">
        <v>-5.9864772468282297</v>
      </c>
      <c r="K445" s="99">
        <v>4.4525252525252483</v>
      </c>
      <c r="L445" s="99">
        <v>1.7870957759554358</v>
      </c>
      <c r="M445" s="99">
        <v>-11.073953028805946</v>
      </c>
      <c r="N445" s="99">
        <v>0</v>
      </c>
      <c r="O445" s="99">
        <v>0</v>
      </c>
      <c r="P445" s="99">
        <v>9.0000000000000142</v>
      </c>
      <c r="Q445" s="99">
        <v>9.5036462008938969</v>
      </c>
      <c r="R445" s="99">
        <v>9.0010741138560633</v>
      </c>
      <c r="S445" s="99">
        <v>4.9993430561030152</v>
      </c>
      <c r="T445" s="99">
        <v>3.9979978727397736</v>
      </c>
      <c r="U445" s="99">
        <v>2.496691132234389</v>
      </c>
      <c r="V445" s="99">
        <v>2.5004402183483023</v>
      </c>
      <c r="W445" s="99">
        <v>3.899673595602124</v>
      </c>
      <c r="X445" s="99">
        <v>3.9021164021164196</v>
      </c>
      <c r="Y445" s="99">
        <v>0</v>
      </c>
      <c r="Z445" s="99">
        <v>0</v>
      </c>
      <c r="AA445" s="99">
        <v>0</v>
      </c>
      <c r="AB445" s="99">
        <v>0</v>
      </c>
      <c r="AC445" s="128">
        <v>0</v>
      </c>
      <c r="AD445" s="99">
        <v>0</v>
      </c>
      <c r="AE445" s="99">
        <v>2.6522384892849526</v>
      </c>
      <c r="AF445" s="128">
        <v>2.5837122778007426</v>
      </c>
      <c r="AG445" s="164">
        <v>2.9921418496876795</v>
      </c>
      <c r="AH445" s="128">
        <v>2.9883595813361863</v>
      </c>
      <c r="AI445" s="128">
        <v>2.374507289737382</v>
      </c>
      <c r="AJ445" s="128">
        <v>2.3194322029967065</v>
      </c>
    </row>
    <row r="446" spans="1:36" x14ac:dyDescent="0.2">
      <c r="A446" s="38" t="s">
        <v>1583</v>
      </c>
      <c r="B446" s="11" t="s">
        <v>680</v>
      </c>
      <c r="C446" s="11"/>
      <c r="D446" s="3" t="s">
        <v>681</v>
      </c>
      <c r="E446" s="38" t="s">
        <v>1088</v>
      </c>
      <c r="F446" s="3" t="s">
        <v>1081</v>
      </c>
      <c r="G446" s="3"/>
      <c r="H446" s="99" t="s">
        <v>886</v>
      </c>
      <c r="I446" s="99">
        <v>6.8965517241379217</v>
      </c>
      <c r="J446" s="99">
        <v>11.64954201513342</v>
      </c>
      <c r="K446" s="99">
        <v>4.5157516265266366</v>
      </c>
      <c r="L446" s="99">
        <v>3.5452472936262041</v>
      </c>
      <c r="M446" s="99">
        <v>3.8457481872115977</v>
      </c>
      <c r="N446" s="99">
        <v>5.057955742887259</v>
      </c>
      <c r="O446" s="99">
        <v>3.9588645454435607</v>
      </c>
      <c r="P446" s="99">
        <v>7.3058458390970316</v>
      </c>
      <c r="Q446" s="99">
        <v>5.9374729179304921</v>
      </c>
      <c r="R446" s="99">
        <v>4.1853711410837207</v>
      </c>
      <c r="S446" s="99">
        <v>3.7100288557799956</v>
      </c>
      <c r="T446" s="99">
        <v>4.3088599928075269</v>
      </c>
      <c r="U446" s="99">
        <v>4.9882506645859621</v>
      </c>
      <c r="V446" s="99">
        <v>4.7495182211775244</v>
      </c>
      <c r="W446" s="99">
        <v>4.5143672708372691</v>
      </c>
      <c r="X446" s="99">
        <v>4.2483324781939587</v>
      </c>
      <c r="Y446" s="99">
        <v>3.2491084070963723</v>
      </c>
      <c r="Z446" s="99">
        <v>-4.4001818741833176E-2</v>
      </c>
      <c r="AA446" s="99">
        <v>0</v>
      </c>
      <c r="AB446" s="99">
        <v>2.4996698410835023</v>
      </c>
      <c r="AC446" s="128">
        <v>0</v>
      </c>
      <c r="AD446" s="99">
        <v>0</v>
      </c>
      <c r="AE446" s="99">
        <v>3.7500447371246581</v>
      </c>
      <c r="AF446" s="128">
        <v>4.9902031129263724</v>
      </c>
      <c r="AG446" s="164">
        <v>4.9902416265270144</v>
      </c>
      <c r="AH446" s="128">
        <v>2.75018620400449</v>
      </c>
      <c r="AI446" s="128">
        <v>2.9896750220814283</v>
      </c>
      <c r="AJ446" s="128">
        <v>3.4996717394261698</v>
      </c>
    </row>
    <row r="447" spans="1:36" x14ac:dyDescent="0.2">
      <c r="A447" s="38" t="s">
        <v>886</v>
      </c>
      <c r="B447" s="16" t="s">
        <v>1046</v>
      </c>
      <c r="C447" s="16"/>
      <c r="D447" s="3" t="s">
        <v>1045</v>
      </c>
      <c r="E447" s="38" t="s">
        <v>1089</v>
      </c>
      <c r="F447" s="3" t="s">
        <v>1076</v>
      </c>
      <c r="G447" s="3"/>
      <c r="H447" s="99" t="s">
        <v>886</v>
      </c>
      <c r="I447" s="99">
        <v>-27.880341880341888</v>
      </c>
      <c r="J447" s="99">
        <v>0</v>
      </c>
      <c r="K447" s="99" t="s">
        <v>886</v>
      </c>
      <c r="L447" s="99" t="s">
        <v>886</v>
      </c>
      <c r="M447" s="99" t="s">
        <v>886</v>
      </c>
      <c r="N447" s="99" t="s">
        <v>886</v>
      </c>
      <c r="O447" s="99" t="s">
        <v>886</v>
      </c>
      <c r="P447" s="99" t="s">
        <v>886</v>
      </c>
      <c r="Q447" s="99" t="s">
        <v>886</v>
      </c>
      <c r="R447" s="99" t="s">
        <v>886</v>
      </c>
      <c r="S447" s="99" t="s">
        <v>886</v>
      </c>
      <c r="T447" s="99" t="s">
        <v>886</v>
      </c>
      <c r="U447" s="99" t="s">
        <v>886</v>
      </c>
      <c r="V447" s="99" t="s">
        <v>886</v>
      </c>
      <c r="W447" s="99" t="s">
        <v>886</v>
      </c>
      <c r="X447" s="99" t="s">
        <v>886</v>
      </c>
      <c r="Y447" s="99" t="s">
        <v>886</v>
      </c>
      <c r="Z447" s="99" t="s">
        <v>886</v>
      </c>
      <c r="AA447" s="99" t="s">
        <v>886</v>
      </c>
      <c r="AB447" s="99" t="s">
        <v>886</v>
      </c>
      <c r="AC447" s="128" t="s">
        <v>886</v>
      </c>
      <c r="AD447" s="99" t="s">
        <v>886</v>
      </c>
      <c r="AE447" s="99" t="s">
        <v>886</v>
      </c>
      <c r="AF447" s="128" t="s">
        <v>886</v>
      </c>
      <c r="AG447" s="164" t="s">
        <v>886</v>
      </c>
      <c r="AH447" s="128" t="s">
        <v>886</v>
      </c>
      <c r="AI447" s="128" t="s">
        <v>886</v>
      </c>
      <c r="AJ447" s="128" t="s">
        <v>886</v>
      </c>
    </row>
    <row r="448" spans="1:36" x14ac:dyDescent="0.2">
      <c r="A448" s="38" t="s">
        <v>1584</v>
      </c>
      <c r="B448" s="11" t="s">
        <v>682</v>
      </c>
      <c r="C448" s="11"/>
      <c r="D448" s="3" t="s">
        <v>683</v>
      </c>
      <c r="E448" s="38" t="s">
        <v>1088</v>
      </c>
      <c r="F448" s="3" t="s">
        <v>1082</v>
      </c>
      <c r="G448" s="3"/>
      <c r="H448" s="99" t="s">
        <v>886</v>
      </c>
      <c r="I448" s="99" t="s">
        <v>886</v>
      </c>
      <c r="J448" s="99" t="s">
        <v>886</v>
      </c>
      <c r="K448" s="99" t="s">
        <v>886</v>
      </c>
      <c r="L448" s="99">
        <v>6.1372920195277487</v>
      </c>
      <c r="M448" s="99">
        <v>1.4187821002802536</v>
      </c>
      <c r="N448" s="99">
        <v>4.4995967155456356</v>
      </c>
      <c r="O448" s="99">
        <v>6.0228768093936651</v>
      </c>
      <c r="P448" s="99">
        <v>5.4265323658583213</v>
      </c>
      <c r="Q448" s="99">
        <v>4.5495194647890571</v>
      </c>
      <c r="R448" s="99">
        <v>4.8636826263019941</v>
      </c>
      <c r="S448" s="99">
        <v>1.101703665462054</v>
      </c>
      <c r="T448" s="99">
        <v>3.9737737063022678</v>
      </c>
      <c r="U448" s="99">
        <v>4.5084865629420108</v>
      </c>
      <c r="V448" s="99">
        <v>4.0339104118498597</v>
      </c>
      <c r="W448" s="99">
        <v>4.6173999457945598</v>
      </c>
      <c r="X448" s="99">
        <v>4.2564399271163467</v>
      </c>
      <c r="Y448" s="99">
        <v>2.0036444959827833</v>
      </c>
      <c r="Z448" s="99">
        <v>8.1202445817609714E-3</v>
      </c>
      <c r="AA448" s="99">
        <v>3.4897977411313832</v>
      </c>
      <c r="AB448" s="99">
        <v>1.9481079893611337</v>
      </c>
      <c r="AC448" s="128">
        <v>1.9170386332153289</v>
      </c>
      <c r="AD448" s="99">
        <v>1.9421434558373862</v>
      </c>
      <c r="AE448" s="99">
        <v>3.9132463723028366</v>
      </c>
      <c r="AF448" s="128">
        <v>4.8978515318706117</v>
      </c>
      <c r="AG448" s="164">
        <v>5.9365167813967501</v>
      </c>
      <c r="AH448" s="128">
        <v>2.9013490022002264</v>
      </c>
      <c r="AI448" s="128">
        <v>3.884899261919017</v>
      </c>
      <c r="AJ448" s="128">
        <v>3.8254284479861749</v>
      </c>
    </row>
    <row r="449" spans="1:36" x14ac:dyDescent="0.2">
      <c r="A449" s="38" t="s">
        <v>886</v>
      </c>
      <c r="B449" s="16" t="s">
        <v>1032</v>
      </c>
      <c r="C449" s="16"/>
      <c r="D449" s="17" t="s">
        <v>1033</v>
      </c>
      <c r="E449" s="38" t="s">
        <v>1089</v>
      </c>
      <c r="F449" s="3" t="s">
        <v>1076</v>
      </c>
      <c r="G449" s="3"/>
      <c r="H449" s="99" t="s">
        <v>886</v>
      </c>
      <c r="I449" s="99">
        <v>9.6530214424951168</v>
      </c>
      <c r="J449" s="99">
        <v>2.3963592405603436</v>
      </c>
      <c r="K449" s="99">
        <v>0</v>
      </c>
      <c r="L449" s="99" t="s">
        <v>886</v>
      </c>
      <c r="M449" s="99" t="s">
        <v>886</v>
      </c>
      <c r="N449" s="99" t="s">
        <v>886</v>
      </c>
      <c r="O449" s="99" t="s">
        <v>886</v>
      </c>
      <c r="P449" s="99" t="s">
        <v>886</v>
      </c>
      <c r="Q449" s="99" t="s">
        <v>886</v>
      </c>
      <c r="R449" s="99" t="s">
        <v>886</v>
      </c>
      <c r="S449" s="99" t="s">
        <v>886</v>
      </c>
      <c r="T449" s="99" t="s">
        <v>886</v>
      </c>
      <c r="U449" s="99" t="s">
        <v>886</v>
      </c>
      <c r="V449" s="99" t="s">
        <v>886</v>
      </c>
      <c r="W449" s="99" t="s">
        <v>886</v>
      </c>
      <c r="X449" s="99" t="s">
        <v>886</v>
      </c>
      <c r="Y449" s="99" t="s">
        <v>886</v>
      </c>
      <c r="Z449" s="99" t="s">
        <v>886</v>
      </c>
      <c r="AA449" s="99" t="s">
        <v>886</v>
      </c>
      <c r="AB449" s="99" t="s">
        <v>886</v>
      </c>
      <c r="AC449" s="128" t="s">
        <v>886</v>
      </c>
      <c r="AD449" s="99" t="s">
        <v>886</v>
      </c>
      <c r="AE449" s="99" t="s">
        <v>886</v>
      </c>
      <c r="AF449" s="128" t="s">
        <v>886</v>
      </c>
      <c r="AG449" s="164" t="s">
        <v>886</v>
      </c>
      <c r="AH449" s="128" t="s">
        <v>886</v>
      </c>
      <c r="AI449" s="128" t="s">
        <v>886</v>
      </c>
      <c r="AJ449" s="128" t="s">
        <v>886</v>
      </c>
    </row>
    <row r="450" spans="1:36" x14ac:dyDescent="0.2">
      <c r="A450" s="38" t="s">
        <v>1585</v>
      </c>
      <c r="B450" s="11" t="s">
        <v>684</v>
      </c>
      <c r="C450" s="11"/>
      <c r="D450" s="3" t="s">
        <v>685</v>
      </c>
      <c r="E450" s="38" t="s">
        <v>1088</v>
      </c>
      <c r="F450" s="3" t="s">
        <v>1082</v>
      </c>
      <c r="G450" s="3"/>
      <c r="H450" s="99" t="s">
        <v>886</v>
      </c>
      <c r="I450" s="99" t="s">
        <v>886</v>
      </c>
      <c r="J450" s="99" t="s">
        <v>886</v>
      </c>
      <c r="K450" s="99" t="s">
        <v>886</v>
      </c>
      <c r="L450" s="99" t="s">
        <v>886</v>
      </c>
      <c r="M450" s="99">
        <v>7.6080691642651317</v>
      </c>
      <c r="N450" s="99">
        <v>5.8807775922366829</v>
      </c>
      <c r="O450" s="99">
        <v>4.7209534153635673</v>
      </c>
      <c r="P450" s="99">
        <v>7.7915435326210343</v>
      </c>
      <c r="Q450" s="99">
        <v>7.4972320345863892</v>
      </c>
      <c r="R450" s="99">
        <v>10.674873706410338</v>
      </c>
      <c r="S450" s="99">
        <v>-7.6444129312449149E-2</v>
      </c>
      <c r="T450" s="99">
        <v>4.9039282427682878</v>
      </c>
      <c r="U450" s="99">
        <v>4.8998055297201404</v>
      </c>
      <c r="V450" s="99">
        <v>4.8996493773425271</v>
      </c>
      <c r="W450" s="99">
        <v>2.6989386735820915</v>
      </c>
      <c r="X450" s="99">
        <v>3.9494973111994511</v>
      </c>
      <c r="Y450" s="99">
        <v>2.8853420664339353</v>
      </c>
      <c r="Z450" s="99">
        <v>0</v>
      </c>
      <c r="AA450" s="99">
        <v>3.4900091819334449</v>
      </c>
      <c r="AB450" s="99">
        <v>0</v>
      </c>
      <c r="AC450" s="128">
        <v>0</v>
      </c>
      <c r="AD450" s="99">
        <v>0</v>
      </c>
      <c r="AE450" s="99">
        <v>0</v>
      </c>
      <c r="AF450" s="128">
        <v>2.9996789076098818</v>
      </c>
      <c r="AG450" s="164">
        <v>4.0001312594342808</v>
      </c>
      <c r="AH450" s="128">
        <v>2.9896191588047794</v>
      </c>
      <c r="AI450" s="128">
        <v>3.9896754032566983</v>
      </c>
      <c r="AJ450" s="128">
        <v>4.9900199600798407</v>
      </c>
    </row>
    <row r="451" spans="1:36" x14ac:dyDescent="0.2">
      <c r="A451" s="38" t="s">
        <v>1586</v>
      </c>
      <c r="B451" s="11" t="s">
        <v>686</v>
      </c>
      <c r="C451" s="11"/>
      <c r="D451" s="3" t="s">
        <v>687</v>
      </c>
      <c r="E451" s="38" t="s">
        <v>1088</v>
      </c>
      <c r="F451" s="3" t="s">
        <v>1076</v>
      </c>
      <c r="G451" s="3"/>
      <c r="H451" s="99" t="s">
        <v>886</v>
      </c>
      <c r="I451" s="99">
        <v>1.4858052533828641</v>
      </c>
      <c r="J451" s="99">
        <v>-1.4640522875817084</v>
      </c>
      <c r="K451" s="99">
        <v>5.2931812151764603</v>
      </c>
      <c r="L451" s="99">
        <v>-2.6836336147159017</v>
      </c>
      <c r="M451" s="99">
        <v>-2.3303987571206619</v>
      </c>
      <c r="N451" s="99">
        <v>1.0737009544008487</v>
      </c>
      <c r="O451" s="99">
        <v>16.104918032786884</v>
      </c>
      <c r="P451" s="99">
        <v>4.9700666440754731</v>
      </c>
      <c r="Q451" s="99">
        <v>3.2282363068976565</v>
      </c>
      <c r="R451" s="99">
        <v>42.38507244866048</v>
      </c>
      <c r="S451" s="99">
        <v>3.7045171681675129</v>
      </c>
      <c r="T451" s="99">
        <v>4.6099541122484879</v>
      </c>
      <c r="U451" s="99">
        <v>6.1141854501282324</v>
      </c>
      <c r="V451" s="99">
        <v>4.3055202238615919</v>
      </c>
      <c r="W451" s="99">
        <v>5.2313883299798931</v>
      </c>
      <c r="X451" s="99">
        <v>2.7232168723564314</v>
      </c>
      <c r="Y451" s="99">
        <v>1.8839190027638324</v>
      </c>
      <c r="Z451" s="99">
        <v>-0.24912805181863007</v>
      </c>
      <c r="AA451" s="99">
        <v>-0.18870018870018157</v>
      </c>
      <c r="AB451" s="99">
        <v>0.13345195729537807</v>
      </c>
      <c r="AC451" s="128">
        <v>0.2609951132829913</v>
      </c>
      <c r="AD451" s="99">
        <v>1.1797286070340585</v>
      </c>
      <c r="AE451" s="99">
        <v>3.5581344427414008</v>
      </c>
      <c r="AF451" s="128">
        <v>2.5795538640448257</v>
      </c>
      <c r="AG451" s="164">
        <v>1.1542821807688286</v>
      </c>
      <c r="AH451" s="128">
        <v>1.9561895058583634</v>
      </c>
      <c r="AI451" s="128">
        <v>3.2077545717997591</v>
      </c>
      <c r="AJ451" s="128">
        <v>3.7422540666150224</v>
      </c>
    </row>
    <row r="452" spans="1:36" x14ac:dyDescent="0.2">
      <c r="A452" s="38" t="s">
        <v>1587</v>
      </c>
      <c r="B452" s="11" t="s">
        <v>688</v>
      </c>
      <c r="C452" s="11"/>
      <c r="D452" s="3" t="s">
        <v>689</v>
      </c>
      <c r="E452" s="38" t="s">
        <v>1088</v>
      </c>
      <c r="F452" s="3" t="s">
        <v>1076</v>
      </c>
      <c r="G452" s="3"/>
      <c r="H452" s="99" t="s">
        <v>886</v>
      </c>
      <c r="I452" s="99">
        <v>-2.612459421858091</v>
      </c>
      <c r="J452" s="99">
        <v>8.9285714285714164</v>
      </c>
      <c r="K452" s="99">
        <v>4.9836065573770583</v>
      </c>
      <c r="L452" s="99">
        <v>7.3287528627940901</v>
      </c>
      <c r="M452" s="99">
        <v>4.9725185903653397</v>
      </c>
      <c r="N452" s="99">
        <v>5.5500800788468467</v>
      </c>
      <c r="O452" s="99">
        <v>4.3128100379340708</v>
      </c>
      <c r="P452" s="99">
        <v>1.5329528924695097</v>
      </c>
      <c r="Q452" s="99">
        <v>4.6286092131364427</v>
      </c>
      <c r="R452" s="99">
        <v>3.5180113756056528</v>
      </c>
      <c r="S452" s="99">
        <v>2.4776149776149907</v>
      </c>
      <c r="T452" s="99">
        <v>2.8198381571761928</v>
      </c>
      <c r="U452" s="99">
        <v>3.3750181063203115</v>
      </c>
      <c r="V452" s="99">
        <v>3.0172816440915398</v>
      </c>
      <c r="W452" s="99">
        <v>3.9354370692782084</v>
      </c>
      <c r="X452" s="99">
        <v>3.1059151980457216</v>
      </c>
      <c r="Y452" s="99">
        <v>2.246573024200373</v>
      </c>
      <c r="Z452" s="99">
        <v>1.4523937600860819</v>
      </c>
      <c r="AA452" s="99">
        <v>0.73007586263153712</v>
      </c>
      <c r="AB452" s="99">
        <v>1.7694456816617503</v>
      </c>
      <c r="AC452" s="128">
        <v>0.77982016392137421</v>
      </c>
      <c r="AD452" s="99">
        <v>1.1883142518752443</v>
      </c>
      <c r="AE452" s="99">
        <v>3.4762592173539941</v>
      </c>
      <c r="AF452" s="128">
        <v>3.1822637810119847</v>
      </c>
      <c r="AG452" s="164">
        <v>4.1511364466856548</v>
      </c>
      <c r="AH452" s="128">
        <v>3.8488527120903893</v>
      </c>
      <c r="AI452" s="128">
        <v>3.6622858880367426</v>
      </c>
      <c r="AJ452" s="128">
        <v>2.2162109311345084</v>
      </c>
    </row>
    <row r="453" spans="1:36" x14ac:dyDescent="0.2">
      <c r="A453" s="199" t="s">
        <v>1726</v>
      </c>
      <c r="B453" s="11" t="s">
        <v>690</v>
      </c>
      <c r="C453" s="11"/>
      <c r="D453" s="3" t="s">
        <v>691</v>
      </c>
      <c r="E453" s="38" t="s">
        <v>1088</v>
      </c>
      <c r="F453" s="3" t="s">
        <v>1077</v>
      </c>
      <c r="G453" s="3"/>
      <c r="H453" s="99" t="s">
        <v>886</v>
      </c>
      <c r="I453" s="99">
        <v>10.759862818748104</v>
      </c>
      <c r="J453" s="99">
        <v>-5.6872037914692015</v>
      </c>
      <c r="K453" s="99">
        <v>4.1407035175879514</v>
      </c>
      <c r="L453" s="99">
        <v>5.2692530399536679</v>
      </c>
      <c r="M453" s="99">
        <v>9.9926659332599854</v>
      </c>
      <c r="N453" s="99">
        <v>8.4014002333722431</v>
      </c>
      <c r="O453" s="99">
        <v>7.2581885283715195</v>
      </c>
      <c r="P453" s="99">
        <v>6.9247311827957105</v>
      </c>
      <c r="Q453" s="99">
        <v>11.946902654867245</v>
      </c>
      <c r="R453" s="99">
        <v>18.481255240148514</v>
      </c>
      <c r="S453" s="99">
        <v>3.8414880711686124</v>
      </c>
      <c r="T453" s="99">
        <v>2.5408878504672856</v>
      </c>
      <c r="U453" s="99">
        <v>4.5001424095699321</v>
      </c>
      <c r="V453" s="99">
        <v>4.4971381847914955</v>
      </c>
      <c r="W453" s="99">
        <v>3.738480264301856</v>
      </c>
      <c r="X453" s="99">
        <v>2.4472008045591593</v>
      </c>
      <c r="Y453" s="99">
        <v>2.3969240837696191</v>
      </c>
      <c r="Z453" s="99">
        <v>0</v>
      </c>
      <c r="AA453" s="99">
        <v>0</v>
      </c>
      <c r="AB453" s="99">
        <v>0</v>
      </c>
      <c r="AC453" s="128">
        <v>0</v>
      </c>
      <c r="AD453" s="99">
        <v>0</v>
      </c>
      <c r="AE453" s="99">
        <v>1.9972836941759109</v>
      </c>
      <c r="AF453" s="128">
        <v>2.9999216730633771</v>
      </c>
      <c r="AG453" s="164">
        <v>4.9885931558935281</v>
      </c>
      <c r="AH453" s="128">
        <v>3.991018397798074</v>
      </c>
      <c r="AI453" s="128">
        <v>3.9841192449675988</v>
      </c>
      <c r="AJ453" s="128">
        <v>3.9855315158416644</v>
      </c>
    </row>
    <row r="454" spans="1:36" x14ac:dyDescent="0.2">
      <c r="A454" s="38" t="s">
        <v>1693</v>
      </c>
      <c r="B454" s="11" t="s">
        <v>692</v>
      </c>
      <c r="C454" s="11"/>
      <c r="D454" s="3" t="s">
        <v>693</v>
      </c>
      <c r="E454" s="38" t="s">
        <v>1089</v>
      </c>
      <c r="F454" s="3" t="s">
        <v>1076</v>
      </c>
      <c r="G454" s="3"/>
      <c r="H454" s="99" t="s">
        <v>886</v>
      </c>
      <c r="I454" s="99">
        <v>8.7634492437236986</v>
      </c>
      <c r="J454" s="99">
        <v>20.974910394265223</v>
      </c>
      <c r="K454" s="99">
        <v>14.968001896183949</v>
      </c>
      <c r="L454" s="99">
        <v>3.2058550664879846</v>
      </c>
      <c r="M454" s="99">
        <v>5.4135037954454788</v>
      </c>
      <c r="N454" s="99">
        <v>5.5713473564525202</v>
      </c>
      <c r="O454" s="99">
        <v>3.2130676718721958</v>
      </c>
      <c r="P454" s="99">
        <v>4.6000000000000085</v>
      </c>
      <c r="Q454" s="99">
        <v>9.8262532213816627</v>
      </c>
      <c r="R454" s="99">
        <v>7.0850049201422962</v>
      </c>
      <c r="S454" s="99">
        <v>5.0116632501590459</v>
      </c>
      <c r="T454" s="99">
        <v>5.0417339795368861</v>
      </c>
      <c r="U454" s="99">
        <v>4.8830503043895988</v>
      </c>
      <c r="V454" s="99">
        <v>3.3665302132339718</v>
      </c>
      <c r="W454" s="99">
        <v>5.1188083697836646</v>
      </c>
      <c r="X454" s="99">
        <v>3.8180386864597295</v>
      </c>
      <c r="Y454" s="99">
        <v>3.807615230460911</v>
      </c>
      <c r="Z454" s="99">
        <v>1.2469998956485568</v>
      </c>
      <c r="AA454" s="99">
        <v>1.9685648028858509</v>
      </c>
      <c r="AB454" s="99">
        <v>3.4820841966947995</v>
      </c>
      <c r="AC454" s="128">
        <v>0.48837663606173809</v>
      </c>
      <c r="AD454" s="99">
        <v>8.2620528771393253E-2</v>
      </c>
      <c r="AE454" s="99">
        <v>2.5591220317583652</v>
      </c>
      <c r="AF454" s="128">
        <v>3.319128787878789</v>
      </c>
      <c r="AG454" s="164">
        <v>3.3866458915723374</v>
      </c>
      <c r="AH454" s="128" t="s">
        <v>886</v>
      </c>
      <c r="AI454" s="128" t="s">
        <v>886</v>
      </c>
      <c r="AJ454" s="128" t="s">
        <v>886</v>
      </c>
    </row>
    <row r="455" spans="1:36" x14ac:dyDescent="0.2">
      <c r="A455" s="38" t="s">
        <v>1588</v>
      </c>
      <c r="B455" s="11" t="s">
        <v>1202</v>
      </c>
      <c r="C455" s="11"/>
      <c r="D455" s="3" t="s">
        <v>695</v>
      </c>
      <c r="E455" s="38" t="s">
        <v>1088</v>
      </c>
      <c r="F455" s="3" t="s">
        <v>1174</v>
      </c>
      <c r="G455" s="3"/>
      <c r="H455" s="99" t="s">
        <v>886</v>
      </c>
      <c r="I455" s="99" t="s">
        <v>886</v>
      </c>
      <c r="J455" s="99" t="s">
        <v>886</v>
      </c>
      <c r="K455" s="99">
        <v>0.20000000000000284</v>
      </c>
      <c r="L455" s="99">
        <v>13.972055888223551</v>
      </c>
      <c r="M455" s="99">
        <v>1.9264448336252258</v>
      </c>
      <c r="N455" s="99">
        <v>7.2164948453608275</v>
      </c>
      <c r="O455" s="99">
        <v>8.8141025641025834</v>
      </c>
      <c r="P455" s="99">
        <v>9.8674521354933802</v>
      </c>
      <c r="Q455" s="99">
        <v>22.252010723860579</v>
      </c>
      <c r="R455" s="99">
        <v>33.223684210526301</v>
      </c>
      <c r="S455" s="99">
        <v>9.4650205761317068</v>
      </c>
      <c r="T455" s="99">
        <v>4.4360902255639019</v>
      </c>
      <c r="U455" s="99">
        <v>4.6796256299496122</v>
      </c>
      <c r="V455" s="99">
        <v>4.9518569463548658</v>
      </c>
      <c r="W455" s="99">
        <v>8.9777195281782269</v>
      </c>
      <c r="X455" s="99">
        <v>4.2693926638605006</v>
      </c>
      <c r="Y455" s="99">
        <v>2.9988465974625171</v>
      </c>
      <c r="Z455" s="99">
        <v>0</v>
      </c>
      <c r="AA455" s="99">
        <v>3.7513997760358251</v>
      </c>
      <c r="AB455" s="99">
        <v>0</v>
      </c>
      <c r="AC455" s="128">
        <v>0</v>
      </c>
      <c r="AD455" s="99">
        <v>1.9967620075552972</v>
      </c>
      <c r="AE455" s="99">
        <v>1.9576719576719581</v>
      </c>
      <c r="AF455" s="128">
        <v>1.9719771665801744</v>
      </c>
      <c r="AG455" s="164">
        <v>6.7684478371501378</v>
      </c>
      <c r="AH455" s="128">
        <v>12.678741658722604</v>
      </c>
      <c r="AI455" s="128">
        <v>4.695431472081224</v>
      </c>
      <c r="AJ455" s="128">
        <v>6.7070707070707059</v>
      </c>
    </row>
    <row r="456" spans="1:36" x14ac:dyDescent="0.2">
      <c r="A456" s="38" t="s">
        <v>1589</v>
      </c>
      <c r="B456" s="11" t="s">
        <v>696</v>
      </c>
      <c r="C456" s="11"/>
      <c r="D456" s="3" t="s">
        <v>697</v>
      </c>
      <c r="E456" s="38" t="s">
        <v>1088</v>
      </c>
      <c r="F456" s="3" t="s">
        <v>1081</v>
      </c>
      <c r="G456" s="3"/>
      <c r="H456" s="99" t="s">
        <v>886</v>
      </c>
      <c r="I456" s="99">
        <v>-11.019533199046435</v>
      </c>
      <c r="J456" s="99">
        <v>10.515057113187964</v>
      </c>
      <c r="K456" s="99">
        <v>9.7852028639618283</v>
      </c>
      <c r="L456" s="99">
        <v>7.1790482711400188</v>
      </c>
      <c r="M456" s="99">
        <v>9.184846839365008</v>
      </c>
      <c r="N456" s="99">
        <v>6.0966869011921432</v>
      </c>
      <c r="O456" s="99">
        <v>4.4986419974356551</v>
      </c>
      <c r="P456" s="99">
        <v>6.2720987914929509</v>
      </c>
      <c r="Q456" s="99">
        <v>6.9968963376784643</v>
      </c>
      <c r="R456" s="99">
        <v>7.498897732810434</v>
      </c>
      <c r="S456" s="99">
        <v>4.8958974192921687</v>
      </c>
      <c r="T456" s="99">
        <v>4.7970365797190766</v>
      </c>
      <c r="U456" s="99">
        <v>4.5970917160053801</v>
      </c>
      <c r="V456" s="99">
        <v>3.5004552750893936</v>
      </c>
      <c r="W456" s="99">
        <v>3.3485098586950528</v>
      </c>
      <c r="X456" s="99">
        <v>2.8995173321632279</v>
      </c>
      <c r="Y456" s="99">
        <v>1.2008119126000025</v>
      </c>
      <c r="Z456" s="99">
        <v>0</v>
      </c>
      <c r="AA456" s="99">
        <v>8.4272977029797858E-4</v>
      </c>
      <c r="AB456" s="99">
        <v>-2.5281680052131605E-3</v>
      </c>
      <c r="AC456" s="128">
        <v>8.4274397438299786E-4</v>
      </c>
      <c r="AD456" s="99">
        <v>0</v>
      </c>
      <c r="AE456" s="99">
        <v>3.9920445639258118</v>
      </c>
      <c r="AF456" s="128">
        <v>4.9895460218155829</v>
      </c>
      <c r="AG456" s="164">
        <v>4.9901586198911829</v>
      </c>
      <c r="AH456" s="128">
        <v>3.9891192471695369</v>
      </c>
      <c r="AI456" s="128">
        <v>3.9880943964480942</v>
      </c>
      <c r="AJ456" s="128">
        <v>4.987524390326822</v>
      </c>
    </row>
    <row r="457" spans="1:36" x14ac:dyDescent="0.2">
      <c r="A457" s="199" t="s">
        <v>1727</v>
      </c>
      <c r="B457" s="11" t="s">
        <v>698</v>
      </c>
      <c r="C457" s="11"/>
      <c r="D457" s="3" t="s">
        <v>699</v>
      </c>
      <c r="E457" s="38" t="s">
        <v>1088</v>
      </c>
      <c r="F457" s="3" t="s">
        <v>1077</v>
      </c>
      <c r="G457" s="3"/>
      <c r="H457" s="99" t="s">
        <v>886</v>
      </c>
      <c r="I457" s="99">
        <v>-4.0609137055837579</v>
      </c>
      <c r="J457" s="99">
        <v>1.0582010582010639</v>
      </c>
      <c r="K457" s="99">
        <v>7.1832460732984345</v>
      </c>
      <c r="L457" s="99">
        <v>6.0570535365377225</v>
      </c>
      <c r="M457" s="99">
        <v>10.593220338983045</v>
      </c>
      <c r="N457" s="99">
        <v>8.2958520739630188</v>
      </c>
      <c r="O457" s="99">
        <v>5.9375480695277787</v>
      </c>
      <c r="P457" s="99">
        <v>4.5447945404385024</v>
      </c>
      <c r="Q457" s="99">
        <v>11.416666666666671</v>
      </c>
      <c r="R457" s="99">
        <v>17.938170032410866</v>
      </c>
      <c r="S457" s="99">
        <v>4.4498467392453165</v>
      </c>
      <c r="T457" s="99">
        <v>3.5215543412264765</v>
      </c>
      <c r="U457" s="99">
        <v>4.9951124144672576</v>
      </c>
      <c r="V457" s="99">
        <v>4.4409272879620119</v>
      </c>
      <c r="W457" s="99">
        <v>4.7958637903369663</v>
      </c>
      <c r="X457" s="99">
        <v>2.9431779516842624</v>
      </c>
      <c r="Y457" s="99">
        <v>2.4954552966451615</v>
      </c>
      <c r="Z457" s="99">
        <v>0</v>
      </c>
      <c r="AA457" s="99">
        <v>2.9829087391164393</v>
      </c>
      <c r="AB457" s="99">
        <v>1.9884139658681477</v>
      </c>
      <c r="AC457" s="128">
        <v>1.9880257906048415</v>
      </c>
      <c r="AD457" s="99">
        <v>1.9944306464965811</v>
      </c>
      <c r="AE457" s="99">
        <v>3.9846517119244362</v>
      </c>
      <c r="AF457" s="128">
        <v>4.9886460403065547</v>
      </c>
      <c r="AG457" s="164">
        <v>5.9885096316323105</v>
      </c>
      <c r="AH457" s="128">
        <v>2.9908806836298707</v>
      </c>
      <c r="AI457" s="128">
        <v>3.9876160990712117</v>
      </c>
      <c r="AJ457" s="128">
        <v>2.4889841610098773</v>
      </c>
    </row>
    <row r="458" spans="1:36" x14ac:dyDescent="0.2">
      <c r="A458" s="38" t="s">
        <v>1590</v>
      </c>
      <c r="B458" s="11" t="s">
        <v>700</v>
      </c>
      <c r="C458" s="11"/>
      <c r="D458" s="3" t="s">
        <v>701</v>
      </c>
      <c r="E458" s="38" t="s">
        <v>1088</v>
      </c>
      <c r="F458" s="3" t="s">
        <v>1076</v>
      </c>
      <c r="G458" s="3"/>
      <c r="H458" s="99" t="s">
        <v>886</v>
      </c>
      <c r="I458" s="99">
        <v>0</v>
      </c>
      <c r="J458" s="99">
        <v>0</v>
      </c>
      <c r="K458" s="99">
        <v>0.1025641025641022</v>
      </c>
      <c r="L458" s="99">
        <v>-0.1821493624772188</v>
      </c>
      <c r="M458" s="99">
        <v>10.447080291970792</v>
      </c>
      <c r="N458" s="99">
        <v>2.2408095828170218</v>
      </c>
      <c r="O458" s="99">
        <v>5.0297949702050175</v>
      </c>
      <c r="P458" s="99">
        <v>10.068275795749585</v>
      </c>
      <c r="Q458" s="99">
        <v>17.342302987943398</v>
      </c>
      <c r="R458" s="99">
        <v>13.841113841113838</v>
      </c>
      <c r="S458" s="99">
        <v>5.7357750163505443</v>
      </c>
      <c r="T458" s="99">
        <v>4.5834106513267869</v>
      </c>
      <c r="U458" s="99">
        <v>4.5363141708067047</v>
      </c>
      <c r="V458" s="99">
        <v>2.4837340876944722</v>
      </c>
      <c r="W458" s="99">
        <v>4.5986529755989807</v>
      </c>
      <c r="X458" s="99">
        <v>4.7817596453264315</v>
      </c>
      <c r="Y458" s="99">
        <v>2.2565859064121412</v>
      </c>
      <c r="Z458" s="99">
        <v>5.9110388650807977E-2</v>
      </c>
      <c r="AA458" s="99">
        <v>-0.11815093782307429</v>
      </c>
      <c r="AB458" s="99">
        <v>2.0898023559564365</v>
      </c>
      <c r="AC458" s="128">
        <v>1.8925312605610145</v>
      </c>
      <c r="AD458" s="99">
        <v>1.9379294006159453</v>
      </c>
      <c r="AE458" s="99">
        <v>2.5564748535837234</v>
      </c>
      <c r="AF458" s="128">
        <v>2.4111675126903709</v>
      </c>
      <c r="AG458" s="164">
        <v>2.8500619578686548</v>
      </c>
      <c r="AH458" s="128">
        <v>2.8098106712564519</v>
      </c>
      <c r="AI458" s="128">
        <v>2.1679989955217138</v>
      </c>
      <c r="AJ458" s="128">
        <v>2.0236778501495216</v>
      </c>
    </row>
    <row r="459" spans="1:36" x14ac:dyDescent="0.2">
      <c r="A459" s="38" t="s">
        <v>1591</v>
      </c>
      <c r="B459" s="11" t="s">
        <v>1212</v>
      </c>
      <c r="C459" s="11"/>
      <c r="D459" s="3" t="s">
        <v>1054</v>
      </c>
      <c r="E459" s="38" t="s">
        <v>1088</v>
      </c>
      <c r="F459" s="3" t="s">
        <v>1174</v>
      </c>
      <c r="G459" s="3"/>
      <c r="H459" s="99" t="s">
        <v>886</v>
      </c>
      <c r="I459" s="99" t="s">
        <v>886</v>
      </c>
      <c r="J459" s="99" t="s">
        <v>886</v>
      </c>
      <c r="K459" s="99">
        <v>3.122748018256047</v>
      </c>
      <c r="L459" s="99">
        <v>3.9832285115303847</v>
      </c>
      <c r="M459" s="99">
        <v>47.98387096774195</v>
      </c>
      <c r="N459" s="99">
        <v>13.896457765667563</v>
      </c>
      <c r="O459" s="99">
        <v>5.5422647527910698</v>
      </c>
      <c r="P459" s="99">
        <v>4.6215841833522404</v>
      </c>
      <c r="Q459" s="99">
        <v>16.080885893115067</v>
      </c>
      <c r="R459" s="99">
        <v>40.076731646619663</v>
      </c>
      <c r="S459" s="99">
        <v>8.8607594936708836</v>
      </c>
      <c r="T459" s="99">
        <v>4.8959608323133352</v>
      </c>
      <c r="U459" s="99">
        <v>5.8343057176195998</v>
      </c>
      <c r="V459" s="99">
        <v>4.9062844542447692</v>
      </c>
      <c r="W459" s="99">
        <v>9.721492380451906</v>
      </c>
      <c r="X459" s="99">
        <v>3.160919540229898</v>
      </c>
      <c r="Y459" s="99">
        <v>2.4141132776230165</v>
      </c>
      <c r="Z459" s="99">
        <v>0</v>
      </c>
      <c r="AA459" s="99">
        <v>2.4932003626473289</v>
      </c>
      <c r="AB459" s="99">
        <v>1.9951840385276967</v>
      </c>
      <c r="AC459" s="128">
        <v>1.9898819561551484</v>
      </c>
      <c r="AD459" s="99">
        <v>1.9888510959939376</v>
      </c>
      <c r="AE459" s="99">
        <v>1.9917550604474643</v>
      </c>
      <c r="AF459" s="128">
        <v>1.9891911530950601</v>
      </c>
      <c r="AG459" s="164">
        <v>5.343545442401032</v>
      </c>
      <c r="AH459" s="128">
        <v>10.144988798241528</v>
      </c>
      <c r="AI459" s="128">
        <v>3.8377403384886932</v>
      </c>
      <c r="AJ459" s="128">
        <v>5.5438518682780797</v>
      </c>
    </row>
    <row r="460" spans="1:36" x14ac:dyDescent="0.2">
      <c r="A460" s="38" t="s">
        <v>1592</v>
      </c>
      <c r="B460" s="11" t="s">
        <v>1203</v>
      </c>
      <c r="C460" s="11"/>
      <c r="D460" s="3" t="s">
        <v>704</v>
      </c>
      <c r="E460" s="38" t="s">
        <v>1088</v>
      </c>
      <c r="F460" s="3" t="s">
        <v>1174</v>
      </c>
      <c r="G460" s="3"/>
      <c r="H460" s="99" t="s">
        <v>886</v>
      </c>
      <c r="I460" s="99" t="s">
        <v>886</v>
      </c>
      <c r="J460" s="99" t="s">
        <v>886</v>
      </c>
      <c r="K460" s="99">
        <v>2.2000000000000028</v>
      </c>
      <c r="L460" s="99">
        <v>12.328767123287648</v>
      </c>
      <c r="M460" s="99">
        <v>-1.3937282229965149</v>
      </c>
      <c r="N460" s="99">
        <v>4.4169611307420524</v>
      </c>
      <c r="O460" s="99">
        <v>4.3993231810490698</v>
      </c>
      <c r="P460" s="99">
        <v>6.482982171799037</v>
      </c>
      <c r="Q460" s="99">
        <v>18.112633181126327</v>
      </c>
      <c r="R460" s="99">
        <v>39.948453608247405</v>
      </c>
      <c r="S460" s="99">
        <v>7.550644567219166</v>
      </c>
      <c r="T460" s="99">
        <v>4.8801369863013662</v>
      </c>
      <c r="U460" s="99">
        <v>4.9795918367346843</v>
      </c>
      <c r="V460" s="99">
        <v>5.9875583203732532</v>
      </c>
      <c r="W460" s="99">
        <v>4.9156272927366018</v>
      </c>
      <c r="X460" s="99">
        <v>4.6853146853146797</v>
      </c>
      <c r="Y460" s="99">
        <v>2.7388109552438209</v>
      </c>
      <c r="Z460" s="99">
        <v>0</v>
      </c>
      <c r="AA460" s="99">
        <v>0</v>
      </c>
      <c r="AB460" s="99">
        <v>0</v>
      </c>
      <c r="AC460" s="128">
        <v>1.9505851755526882</v>
      </c>
      <c r="AD460" s="99">
        <v>1.9770408163265252</v>
      </c>
      <c r="AE460" s="99">
        <v>3.4743937182961648</v>
      </c>
      <c r="AF460" s="128">
        <v>3.3577328587737654</v>
      </c>
      <c r="AG460" s="164">
        <v>7.7967643427977462</v>
      </c>
      <c r="AH460" s="128">
        <v>14.465674160689534</v>
      </c>
      <c r="AI460" s="128">
        <v>5.2656521510189069</v>
      </c>
      <c r="AJ460" s="128">
        <v>7.5033765194337452</v>
      </c>
    </row>
    <row r="461" spans="1:36" x14ac:dyDescent="0.2">
      <c r="A461" s="38" t="s">
        <v>1593</v>
      </c>
      <c r="B461" s="11" t="s">
        <v>705</v>
      </c>
      <c r="C461" s="11"/>
      <c r="D461" s="3" t="s">
        <v>706</v>
      </c>
      <c r="E461" s="38" t="s">
        <v>1088</v>
      </c>
      <c r="F461" s="3" t="s">
        <v>1080</v>
      </c>
      <c r="G461" s="3"/>
      <c r="H461" s="99" t="s">
        <v>886</v>
      </c>
      <c r="I461" s="99">
        <v>3.9025171502549085</v>
      </c>
      <c r="J461" s="99">
        <v>30.057803468208107</v>
      </c>
      <c r="K461" s="99">
        <v>4.0414814814814974</v>
      </c>
      <c r="L461" s="99">
        <v>4.7540392246207404</v>
      </c>
      <c r="M461" s="99">
        <v>9.7254191209786995</v>
      </c>
      <c r="N461" s="99">
        <v>6.3097735418972292</v>
      </c>
      <c r="O461" s="99">
        <v>4.5011730706483633</v>
      </c>
      <c r="P461" s="99">
        <v>7.3121413066103571</v>
      </c>
      <c r="Q461" s="99">
        <v>8.2354245178452743</v>
      </c>
      <c r="R461" s="99">
        <v>11.897081413210444</v>
      </c>
      <c r="S461" s="99">
        <v>7.4015603907840983</v>
      </c>
      <c r="T461" s="99">
        <v>4.7963444250351301</v>
      </c>
      <c r="U461" s="99">
        <v>3.8999054753168707</v>
      </c>
      <c r="V461" s="99">
        <v>4.8980669901392986</v>
      </c>
      <c r="W461" s="99">
        <v>3.39920358851451</v>
      </c>
      <c r="X461" s="99">
        <v>2.8978318121144468</v>
      </c>
      <c r="Y461" s="99">
        <v>0</v>
      </c>
      <c r="Z461" s="99">
        <v>0</v>
      </c>
      <c r="AA461" s="99">
        <v>0</v>
      </c>
      <c r="AB461" s="99">
        <v>0</v>
      </c>
      <c r="AC461" s="128">
        <v>0</v>
      </c>
      <c r="AD461" s="99">
        <v>1.9905512363154854</v>
      </c>
      <c r="AE461" s="99">
        <v>3.9902028188380845</v>
      </c>
      <c r="AF461" s="128">
        <v>3.9899837194119048</v>
      </c>
      <c r="AG461" s="164">
        <v>3.9902726673077371</v>
      </c>
      <c r="AH461" s="128">
        <v>4.9896065784244659</v>
      </c>
      <c r="AI461" s="128">
        <v>3.9896346656378867</v>
      </c>
      <c r="AJ461" s="128">
        <v>4.4994470188013755</v>
      </c>
    </row>
    <row r="462" spans="1:36" x14ac:dyDescent="0.2">
      <c r="A462" s="38" t="s">
        <v>1594</v>
      </c>
      <c r="B462" s="11" t="s">
        <v>707</v>
      </c>
      <c r="C462" s="11"/>
      <c r="D462" s="3" t="s">
        <v>708</v>
      </c>
      <c r="E462" s="38" t="s">
        <v>1088</v>
      </c>
      <c r="F462" s="3" t="s">
        <v>1076</v>
      </c>
      <c r="G462" s="3"/>
      <c r="H462" s="99" t="s">
        <v>886</v>
      </c>
      <c r="I462" s="99">
        <v>-22.222222222222214</v>
      </c>
      <c r="J462" s="99">
        <v>0</v>
      </c>
      <c r="K462" s="99">
        <v>8.4444444444444571</v>
      </c>
      <c r="L462" s="99">
        <v>48.458235753317695</v>
      </c>
      <c r="M462" s="99">
        <v>13.119495201787828</v>
      </c>
      <c r="N462" s="99">
        <v>4.1952353282975139</v>
      </c>
      <c r="O462" s="99">
        <v>6.3685032344412207</v>
      </c>
      <c r="P462" s="99">
        <v>24.840096466394044</v>
      </c>
      <c r="Q462" s="99">
        <v>9.0626574836216918</v>
      </c>
      <c r="R462" s="99">
        <v>-3.249903735078945</v>
      </c>
      <c r="S462" s="99">
        <v>8.1747990129746171</v>
      </c>
      <c r="T462" s="99">
        <v>5.0110375275938139</v>
      </c>
      <c r="U462" s="99">
        <v>4.9541027258075871</v>
      </c>
      <c r="V462" s="99">
        <v>3.4450527440245509</v>
      </c>
      <c r="W462" s="99">
        <v>5.2342842390602868</v>
      </c>
      <c r="X462" s="99">
        <v>4.888071143820909</v>
      </c>
      <c r="Y462" s="99">
        <v>3.0054964331657033</v>
      </c>
      <c r="Z462" s="99">
        <v>-7.3796548592184763E-2</v>
      </c>
      <c r="AA462" s="99">
        <v>5.6808498551390585E-2</v>
      </c>
      <c r="AB462" s="99">
        <v>0.77215692954068516</v>
      </c>
      <c r="AC462" s="128">
        <v>1.7522113921911053</v>
      </c>
      <c r="AD462" s="99">
        <v>0.40420819490587512</v>
      </c>
      <c r="AE462" s="99">
        <v>1.2298020184194458</v>
      </c>
      <c r="AF462" s="128">
        <v>3.0507735890172194</v>
      </c>
      <c r="AG462" s="164">
        <v>2.9763163459505249</v>
      </c>
      <c r="AH462" s="128">
        <v>4.3688074336464933</v>
      </c>
      <c r="AI462" s="128">
        <v>4.3285784554844886</v>
      </c>
      <c r="AJ462" s="128">
        <v>2.3573785950023574</v>
      </c>
    </row>
    <row r="463" spans="1:36" x14ac:dyDescent="0.2">
      <c r="A463" s="38" t="s">
        <v>1595</v>
      </c>
      <c r="B463" s="11" t="s">
        <v>709</v>
      </c>
      <c r="C463" s="11"/>
      <c r="D463" s="3" t="s">
        <v>710</v>
      </c>
      <c r="E463" s="38" t="s">
        <v>1088</v>
      </c>
      <c r="F463" s="3" t="s">
        <v>1082</v>
      </c>
      <c r="G463" s="3"/>
      <c r="H463" s="99" t="s">
        <v>886</v>
      </c>
      <c r="I463" s="99" t="s">
        <v>886</v>
      </c>
      <c r="J463" s="99" t="s">
        <v>886</v>
      </c>
      <c r="K463" s="99" t="s">
        <v>886</v>
      </c>
      <c r="L463" s="99" t="s">
        <v>886</v>
      </c>
      <c r="M463" s="99">
        <v>4.2405649245738459</v>
      </c>
      <c r="N463" s="99">
        <v>9.7521898890688306</v>
      </c>
      <c r="O463" s="99">
        <v>5.685226028592723</v>
      </c>
      <c r="P463" s="99">
        <v>6.5714800468426517</v>
      </c>
      <c r="Q463" s="99">
        <v>15.185326063987148</v>
      </c>
      <c r="R463" s="99">
        <v>14.802720090017374</v>
      </c>
      <c r="S463" s="99">
        <v>2.4822883929047208</v>
      </c>
      <c r="T463" s="99">
        <v>3.252767815375023</v>
      </c>
      <c r="U463" s="99">
        <v>4.7521243606781809</v>
      </c>
      <c r="V463" s="99">
        <v>3.448541001883811</v>
      </c>
      <c r="W463" s="99">
        <v>3.488739408354391</v>
      </c>
      <c r="X463" s="99">
        <v>3.516568360760246</v>
      </c>
      <c r="Y463" s="99">
        <v>1.7735724692985428</v>
      </c>
      <c r="Z463" s="99">
        <v>-3.2382039898095627E-2</v>
      </c>
      <c r="AA463" s="99">
        <v>-3.3244964240338959E-2</v>
      </c>
      <c r="AB463" s="99">
        <v>0.14752029469950401</v>
      </c>
      <c r="AC463" s="128">
        <v>2.2138022052864414E-2</v>
      </c>
      <c r="AD463" s="99">
        <v>5.5332805543484298E-2</v>
      </c>
      <c r="AE463" s="99">
        <v>4.1195888919139723</v>
      </c>
      <c r="AF463" s="128">
        <v>10.353985193417126</v>
      </c>
      <c r="AG463" s="164">
        <v>4.9574598849306595</v>
      </c>
      <c r="AH463" s="128">
        <v>3.9909978552884029</v>
      </c>
      <c r="AI463" s="128">
        <v>4.1621155894464801</v>
      </c>
      <c r="AJ463" s="128">
        <v>5.0333472280116851</v>
      </c>
    </row>
    <row r="464" spans="1:36" x14ac:dyDescent="0.2">
      <c r="A464" s="38" t="s">
        <v>1596</v>
      </c>
      <c r="B464" s="11" t="s">
        <v>711</v>
      </c>
      <c r="C464" s="11"/>
      <c r="D464" s="3" t="s">
        <v>712</v>
      </c>
      <c r="E464" s="38" t="s">
        <v>1088</v>
      </c>
      <c r="F464" s="3" t="s">
        <v>1081</v>
      </c>
      <c r="G464" s="3"/>
      <c r="H464" s="99" t="s">
        <v>886</v>
      </c>
      <c r="I464" s="99">
        <v>-2.2854732632434036</v>
      </c>
      <c r="J464" s="99">
        <v>2.5179856115107953</v>
      </c>
      <c r="K464" s="99">
        <v>6.8304093567251414</v>
      </c>
      <c r="L464" s="99">
        <v>7.1191883804102076</v>
      </c>
      <c r="M464" s="99">
        <v>6.1064021149600762</v>
      </c>
      <c r="N464" s="99">
        <v>3.9479598782477012</v>
      </c>
      <c r="O464" s="99">
        <v>4.5220356573631335</v>
      </c>
      <c r="P464" s="99">
        <v>5.5049233424353048</v>
      </c>
      <c r="Q464" s="99">
        <v>3.4216953862011792</v>
      </c>
      <c r="R464" s="99">
        <v>3.7819040603197891</v>
      </c>
      <c r="S464" s="99">
        <v>2.5929289449785529</v>
      </c>
      <c r="T464" s="99">
        <v>4.7495497695430515</v>
      </c>
      <c r="U464" s="99">
        <v>2.7313964895921572</v>
      </c>
      <c r="V464" s="99">
        <v>2.7277970556810942</v>
      </c>
      <c r="W464" s="99">
        <v>2.4160592003534305</v>
      </c>
      <c r="X464" s="99">
        <v>3.1175577184042993</v>
      </c>
      <c r="Y464" s="99">
        <v>1.8929424273587756</v>
      </c>
      <c r="Z464" s="99">
        <v>0</v>
      </c>
      <c r="AA464" s="99">
        <v>0</v>
      </c>
      <c r="AB464" s="99">
        <v>3.4974425646201439</v>
      </c>
      <c r="AC464" s="128">
        <v>2.4792773732906781E-3</v>
      </c>
      <c r="AD464" s="99">
        <v>1.9048642216088485</v>
      </c>
      <c r="AE464" s="99">
        <v>3.9939664750103354</v>
      </c>
      <c r="AF464" s="128">
        <v>4.986899154683555</v>
      </c>
      <c r="AG464" s="164">
        <v>4.9869643692760368</v>
      </c>
      <c r="AH464" s="128">
        <v>3.9874066999186386</v>
      </c>
      <c r="AI464" s="128">
        <v>3.9882705927977158</v>
      </c>
      <c r="AJ464" s="128">
        <v>4.9894336018005392</v>
      </c>
    </row>
    <row r="465" spans="1:36" x14ac:dyDescent="0.2">
      <c r="A465" s="38" t="s">
        <v>1597</v>
      </c>
      <c r="B465" s="11" t="s">
        <v>713</v>
      </c>
      <c r="C465" s="11"/>
      <c r="D465" s="3" t="s">
        <v>714</v>
      </c>
      <c r="E465" s="38" t="s">
        <v>1088</v>
      </c>
      <c r="F465" s="3" t="s">
        <v>1076</v>
      </c>
      <c r="G465" s="3"/>
      <c r="H465" s="99" t="s">
        <v>886</v>
      </c>
      <c r="I465" s="99">
        <v>0</v>
      </c>
      <c r="J465" s="99">
        <v>-3.076712703404894</v>
      </c>
      <c r="K465" s="99">
        <v>0.29627539503387368</v>
      </c>
      <c r="L465" s="99">
        <v>0</v>
      </c>
      <c r="M465" s="99">
        <v>4.9936699957799959</v>
      </c>
      <c r="N465" s="99">
        <v>7.998392282958207</v>
      </c>
      <c r="O465" s="99">
        <v>5.9421907951867183</v>
      </c>
      <c r="P465" s="99">
        <v>9.5081967213114638</v>
      </c>
      <c r="Q465" s="99">
        <v>6.8969204448246444</v>
      </c>
      <c r="R465" s="99">
        <v>6.9020706211863541</v>
      </c>
      <c r="S465" s="99">
        <v>7.4857303265649904</v>
      </c>
      <c r="T465" s="99">
        <v>5.04918603638896</v>
      </c>
      <c r="U465" s="99">
        <v>4.8976547609182148</v>
      </c>
      <c r="V465" s="99">
        <v>4.8980881655869837</v>
      </c>
      <c r="W465" s="99">
        <v>4.8953155595722393</v>
      </c>
      <c r="X465" s="99">
        <v>4.5017231476163175</v>
      </c>
      <c r="Y465" s="99">
        <v>2.7481964960494736</v>
      </c>
      <c r="Z465" s="99">
        <v>0</v>
      </c>
      <c r="AA465" s="99">
        <v>0</v>
      </c>
      <c r="AB465" s="99">
        <v>1.9725844199264486</v>
      </c>
      <c r="AC465" s="128">
        <v>1.9672131147540961</v>
      </c>
      <c r="AD465" s="99">
        <v>1.9935691318327953</v>
      </c>
      <c r="AE465" s="99">
        <v>1.9861286254728938</v>
      </c>
      <c r="AF465" s="128">
        <v>3.0911901081916549</v>
      </c>
      <c r="AG465" s="164">
        <v>2.998500749625177</v>
      </c>
      <c r="AH465" s="128">
        <v>2.9927219796215265</v>
      </c>
      <c r="AI465" s="128">
        <v>2.8266154107072117</v>
      </c>
      <c r="AJ465" s="128">
        <v>2.748914178899335</v>
      </c>
    </row>
    <row r="466" spans="1:36" x14ac:dyDescent="0.2">
      <c r="A466" s="38" t="s">
        <v>1598</v>
      </c>
      <c r="B466" s="11" t="s">
        <v>715</v>
      </c>
      <c r="C466" s="11"/>
      <c r="D466" s="3" t="s">
        <v>716</v>
      </c>
      <c r="E466" s="38" t="s">
        <v>1088</v>
      </c>
      <c r="F466" s="3" t="s">
        <v>1076</v>
      </c>
      <c r="G466" s="3"/>
      <c r="H466" s="99" t="s">
        <v>886</v>
      </c>
      <c r="I466" s="99">
        <v>-10.988474311388941</v>
      </c>
      <c r="J466" s="99">
        <v>-4.9380006584000853</v>
      </c>
      <c r="K466" s="99">
        <v>8.0341683019739207</v>
      </c>
      <c r="L466" s="99">
        <v>7.2977882252377384</v>
      </c>
      <c r="M466" s="99">
        <v>5.8454491137223812</v>
      </c>
      <c r="N466" s="99">
        <v>4.6382538338507686</v>
      </c>
      <c r="O466" s="99">
        <v>2.1758676497033065</v>
      </c>
      <c r="P466" s="99">
        <v>10.084477296726504</v>
      </c>
      <c r="Q466" s="99">
        <v>9.2486011191047055</v>
      </c>
      <c r="R466" s="99">
        <v>13.214311846052524</v>
      </c>
      <c r="S466" s="99">
        <v>4.588638273120921</v>
      </c>
      <c r="T466" s="99">
        <v>4.8631279737996351</v>
      </c>
      <c r="U466" s="99">
        <v>4.9499116087212656</v>
      </c>
      <c r="V466" s="99">
        <v>3.7956204379562308</v>
      </c>
      <c r="W466" s="99">
        <v>3.7650113599480619</v>
      </c>
      <c r="X466" s="99">
        <v>4.7023250964445964</v>
      </c>
      <c r="Y466" s="99">
        <v>2.7683728340967946</v>
      </c>
      <c r="Z466" s="99">
        <v>0.9156976744185954</v>
      </c>
      <c r="AA466" s="99">
        <v>0.84017475634932737</v>
      </c>
      <c r="AB466" s="99">
        <v>0.6903446962483315</v>
      </c>
      <c r="AC466" s="128">
        <v>0.65251312118776994</v>
      </c>
      <c r="AD466" s="99">
        <v>5.1674731056516876E-2</v>
      </c>
      <c r="AE466" s="99">
        <v>3.2913888628040233</v>
      </c>
      <c r="AF466" s="128">
        <v>2.7001227328514954</v>
      </c>
      <c r="AG466" s="164">
        <v>2.8504404018943941</v>
      </c>
      <c r="AH466" s="128">
        <v>3.4858200284029861</v>
      </c>
      <c r="AI466" s="128">
        <v>2.2788705451823432</v>
      </c>
      <c r="AJ466" s="128">
        <v>2.8054482618418404</v>
      </c>
    </row>
    <row r="467" spans="1:36" x14ac:dyDescent="0.2">
      <c r="A467" s="38" t="s">
        <v>1694</v>
      </c>
      <c r="B467" s="11" t="s">
        <v>717</v>
      </c>
      <c r="C467" s="11"/>
      <c r="D467" s="3" t="s">
        <v>718</v>
      </c>
      <c r="E467" s="38" t="s">
        <v>1089</v>
      </c>
      <c r="F467" s="3" t="s">
        <v>1076</v>
      </c>
      <c r="G467" s="3"/>
      <c r="H467" s="99" t="s">
        <v>886</v>
      </c>
      <c r="I467" s="99">
        <v>-10.358565737051791</v>
      </c>
      <c r="J467" s="99">
        <v>3.8632478632478495</v>
      </c>
      <c r="K467" s="99">
        <v>132.09348255431209</v>
      </c>
      <c r="L467" s="99">
        <v>6.6799035597787508</v>
      </c>
      <c r="M467" s="99">
        <v>24.115926615261898</v>
      </c>
      <c r="N467" s="99">
        <v>4.1452442159383196</v>
      </c>
      <c r="O467" s="99">
        <v>1.5427337241592056</v>
      </c>
      <c r="P467" s="99">
        <v>6.0569229210979358</v>
      </c>
      <c r="Q467" s="99">
        <v>9.5310858561741867</v>
      </c>
      <c r="R467" s="99">
        <v>2.484959455924681</v>
      </c>
      <c r="S467" s="99">
        <v>6.5084226646247885</v>
      </c>
      <c r="T467" s="99">
        <v>4.3773464334211809</v>
      </c>
      <c r="U467" s="99">
        <v>3.0687992653248841</v>
      </c>
      <c r="V467" s="99">
        <v>2.272052272052278</v>
      </c>
      <c r="W467" s="99">
        <v>3.005662843037598</v>
      </c>
      <c r="X467" s="99">
        <v>0.52156752184946242</v>
      </c>
      <c r="Y467" s="99">
        <v>2.9308652362922487</v>
      </c>
      <c r="Z467" s="99">
        <v>0.56539509536783328</v>
      </c>
      <c r="AA467" s="99">
        <v>0.27772133035290381</v>
      </c>
      <c r="AB467" s="99">
        <v>0.74979735206702003</v>
      </c>
      <c r="AC467" s="128">
        <v>2.1589004358028907</v>
      </c>
      <c r="AD467" s="99">
        <v>0.32158561396600227</v>
      </c>
      <c r="AE467" s="99">
        <v>6.0578306947533633</v>
      </c>
      <c r="AF467" s="128">
        <v>3.8613372810264002</v>
      </c>
      <c r="AG467" s="164">
        <v>3.5514906758522535</v>
      </c>
      <c r="AH467" s="128" t="s">
        <v>886</v>
      </c>
      <c r="AI467" s="128" t="s">
        <v>886</v>
      </c>
      <c r="AJ467" s="128" t="s">
        <v>886</v>
      </c>
    </row>
    <row r="468" spans="1:36" x14ac:dyDescent="0.2">
      <c r="A468" s="38" t="s">
        <v>1695</v>
      </c>
      <c r="B468" s="11" t="s">
        <v>719</v>
      </c>
      <c r="C468" s="11"/>
      <c r="D468" s="3" t="s">
        <v>720</v>
      </c>
      <c r="E468" s="38" t="s">
        <v>1089</v>
      </c>
      <c r="F468" s="3" t="s">
        <v>1076</v>
      </c>
      <c r="G468" s="3"/>
      <c r="H468" s="99" t="s">
        <v>886</v>
      </c>
      <c r="I468" s="99">
        <v>-7.2870370370370381</v>
      </c>
      <c r="J468" s="99">
        <v>16.848097473284724</v>
      </c>
      <c r="K468" s="99">
        <v>6.6837606837606813</v>
      </c>
      <c r="L468" s="99">
        <v>4.2701490145810084</v>
      </c>
      <c r="M468" s="99">
        <v>-2.9658086822896621</v>
      </c>
      <c r="N468" s="99">
        <v>4.4975849235885619</v>
      </c>
      <c r="O468" s="99">
        <v>7.5017049329393188</v>
      </c>
      <c r="P468" s="99">
        <v>5.956157045182195</v>
      </c>
      <c r="Q468" s="99">
        <v>10.883448642895161</v>
      </c>
      <c r="R468" s="99">
        <v>5.759539236861059</v>
      </c>
      <c r="S468" s="99">
        <v>9.2239618788291295</v>
      </c>
      <c r="T468" s="99">
        <v>5.7598421107302329</v>
      </c>
      <c r="U468" s="99">
        <v>2.985807592201553</v>
      </c>
      <c r="V468" s="99">
        <v>5.7794096609603827</v>
      </c>
      <c r="W468" s="99">
        <v>2.1863589234999665</v>
      </c>
      <c r="X468" s="99" t="s">
        <v>886</v>
      </c>
      <c r="Y468" s="99" t="s">
        <v>886</v>
      </c>
      <c r="Z468" s="99" t="s">
        <v>886</v>
      </c>
      <c r="AA468" s="99" t="s">
        <v>886</v>
      </c>
      <c r="AB468" s="99" t="s">
        <v>886</v>
      </c>
      <c r="AC468" s="128" t="s">
        <v>886</v>
      </c>
      <c r="AD468" s="99" t="s">
        <v>886</v>
      </c>
      <c r="AE468" s="99" t="s">
        <v>886</v>
      </c>
      <c r="AF468" s="128" t="s">
        <v>886</v>
      </c>
      <c r="AG468" s="164" t="s">
        <v>886</v>
      </c>
      <c r="AH468" s="128" t="s">
        <v>886</v>
      </c>
      <c r="AI468" s="128" t="s">
        <v>886</v>
      </c>
      <c r="AJ468" s="128" t="s">
        <v>886</v>
      </c>
    </row>
    <row r="469" spans="1:36" x14ac:dyDescent="0.2">
      <c r="A469" s="38" t="s">
        <v>1599</v>
      </c>
      <c r="B469" s="126" t="s">
        <v>1238</v>
      </c>
      <c r="C469" s="126"/>
      <c r="D469" s="123" t="s">
        <v>1237</v>
      </c>
      <c r="E469" s="38" t="s">
        <v>1088</v>
      </c>
      <c r="F469" s="123" t="s">
        <v>1235</v>
      </c>
      <c r="G469" s="3"/>
      <c r="H469" s="99" t="s">
        <v>886</v>
      </c>
      <c r="I469" s="99" t="s">
        <v>886</v>
      </c>
      <c r="J469" s="99" t="s">
        <v>886</v>
      </c>
      <c r="K469" s="99" t="s">
        <v>886</v>
      </c>
      <c r="L469" s="99" t="s">
        <v>886</v>
      </c>
      <c r="M469" s="99" t="s">
        <v>886</v>
      </c>
      <c r="N469" s="99" t="s">
        <v>886</v>
      </c>
      <c r="O469" s="99" t="s">
        <v>886</v>
      </c>
      <c r="P469" s="99" t="s">
        <v>886</v>
      </c>
      <c r="Q469" s="99" t="s">
        <v>886</v>
      </c>
      <c r="R469" s="99" t="s">
        <v>886</v>
      </c>
      <c r="S469" s="99" t="s">
        <v>886</v>
      </c>
      <c r="T469" s="99" t="s">
        <v>886</v>
      </c>
      <c r="U469" s="99" t="s">
        <v>886</v>
      </c>
      <c r="V469" s="99" t="s">
        <v>886</v>
      </c>
      <c r="W469" s="99" t="s">
        <v>886</v>
      </c>
      <c r="X469" s="99" t="s">
        <v>886</v>
      </c>
      <c r="Y469" s="99" t="s">
        <v>886</v>
      </c>
      <c r="Z469" s="99" t="s">
        <v>886</v>
      </c>
      <c r="AA469" s="99" t="s">
        <v>886</v>
      </c>
      <c r="AB469" s="99" t="s">
        <v>886</v>
      </c>
      <c r="AC469" s="99" t="s">
        <v>886</v>
      </c>
      <c r="AD469" s="99" t="s">
        <v>886</v>
      </c>
      <c r="AE469" s="99" t="s">
        <v>886</v>
      </c>
      <c r="AF469" s="128" t="s">
        <v>886</v>
      </c>
      <c r="AG469" s="164" t="s">
        <v>886</v>
      </c>
      <c r="AH469" s="128" t="s">
        <v>886</v>
      </c>
      <c r="AI469" s="128" t="s">
        <v>886</v>
      </c>
      <c r="AJ469" s="128" t="s">
        <v>886</v>
      </c>
    </row>
    <row r="470" spans="1:36" x14ac:dyDescent="0.2">
      <c r="A470" s="38" t="s">
        <v>1600</v>
      </c>
      <c r="B470" s="11" t="s">
        <v>721</v>
      </c>
      <c r="C470" s="11"/>
      <c r="D470" s="3" t="s">
        <v>722</v>
      </c>
      <c r="E470" s="38" t="s">
        <v>1088</v>
      </c>
      <c r="F470" s="3" t="s">
        <v>1076</v>
      </c>
      <c r="G470" s="3"/>
      <c r="H470" s="99" t="s">
        <v>886</v>
      </c>
      <c r="I470" s="99">
        <v>-8.6956521739130466</v>
      </c>
      <c r="J470" s="99">
        <v>-21.428571428571431</v>
      </c>
      <c r="K470" s="99">
        <v>22.97643097643099</v>
      </c>
      <c r="L470" s="99">
        <v>11.313109188478805</v>
      </c>
      <c r="M470" s="99">
        <v>6.4147973238882372</v>
      </c>
      <c r="N470" s="99">
        <v>4.5025887573964667</v>
      </c>
      <c r="O470" s="99">
        <v>4.5032292311775564</v>
      </c>
      <c r="P470" s="99">
        <v>5.5875380968506647</v>
      </c>
      <c r="Q470" s="99">
        <v>9.1805644644002484</v>
      </c>
      <c r="R470" s="99">
        <v>9.128295512961742</v>
      </c>
      <c r="S470" s="99">
        <v>2.516823687752364</v>
      </c>
      <c r="T470" s="99">
        <v>1.1946960745700324</v>
      </c>
      <c r="U470" s="99">
        <v>2.4909185262065279</v>
      </c>
      <c r="V470" s="99">
        <v>3.8164556962025245</v>
      </c>
      <c r="W470" s="99">
        <v>6.8036334816801798</v>
      </c>
      <c r="X470" s="99">
        <v>5.4683486500371146</v>
      </c>
      <c r="Y470" s="99">
        <v>5.2010607782648606</v>
      </c>
      <c r="Z470" s="99">
        <v>0.45786603560038941</v>
      </c>
      <c r="AA470" s="99">
        <v>0.99861729912429098</v>
      </c>
      <c r="AB470" s="99">
        <v>1.3132542338505147</v>
      </c>
      <c r="AC470" s="128">
        <v>0.8458035133376729</v>
      </c>
      <c r="AD470" s="99">
        <v>1.0272952853598083</v>
      </c>
      <c r="AE470" s="99">
        <v>5.639337819914525</v>
      </c>
      <c r="AF470" s="128">
        <v>3.8130667286677467</v>
      </c>
      <c r="AG470" s="164">
        <v>3.6909294512877944</v>
      </c>
      <c r="AH470" s="128">
        <v>3.6113871009546772</v>
      </c>
      <c r="AI470" s="128">
        <v>4.9030644152595393</v>
      </c>
      <c r="AJ470" s="128">
        <v>3.9823536425420221</v>
      </c>
    </row>
    <row r="471" spans="1:36" x14ac:dyDescent="0.2">
      <c r="A471" s="38" t="s">
        <v>1601</v>
      </c>
      <c r="B471" s="11" t="s">
        <v>723</v>
      </c>
      <c r="C471" s="11"/>
      <c r="D471" s="3" t="s">
        <v>724</v>
      </c>
      <c r="E471" s="38" t="s">
        <v>1088</v>
      </c>
      <c r="F471" s="3" t="s">
        <v>1082</v>
      </c>
      <c r="G471" s="3"/>
      <c r="H471" s="99" t="s">
        <v>886</v>
      </c>
      <c r="I471" s="99" t="s">
        <v>886</v>
      </c>
      <c r="J471" s="99" t="s">
        <v>886</v>
      </c>
      <c r="K471" s="99" t="s">
        <v>886</v>
      </c>
      <c r="L471" s="99" t="s">
        <v>886</v>
      </c>
      <c r="M471" s="99" t="s">
        <v>886</v>
      </c>
      <c r="N471" s="99">
        <v>9.4867611996486403</v>
      </c>
      <c r="O471" s="99">
        <v>3.7851002865329377</v>
      </c>
      <c r="P471" s="99">
        <v>13.385881118688062</v>
      </c>
      <c r="Q471" s="99">
        <v>7.7514944179987566</v>
      </c>
      <c r="R471" s="99">
        <v>4.7409215194450098</v>
      </c>
      <c r="S471" s="99">
        <v>1.3969493646307569</v>
      </c>
      <c r="T471" s="99">
        <v>4.5958913582348373</v>
      </c>
      <c r="U471" s="99">
        <v>4.7316333899529326</v>
      </c>
      <c r="V471" s="99">
        <v>3.1883382377220215</v>
      </c>
      <c r="W471" s="99">
        <v>4.2615668410947478</v>
      </c>
      <c r="X471" s="99">
        <v>2.5130890052356136</v>
      </c>
      <c r="Y471" s="99">
        <v>1.8271635377408444</v>
      </c>
      <c r="Z471" s="99">
        <v>-2.7672325080658311E-2</v>
      </c>
      <c r="AA471" s="99">
        <v>2.5474235989170211</v>
      </c>
      <c r="AB471" s="99">
        <v>2.0522639854241049</v>
      </c>
      <c r="AC471" s="128">
        <v>0.25209736744224998</v>
      </c>
      <c r="AD471" s="99">
        <v>6.7606562783395496E-2</v>
      </c>
      <c r="AE471" s="99">
        <v>3.6878357446528121</v>
      </c>
      <c r="AF471" s="128">
        <v>3.6528192740448828</v>
      </c>
      <c r="AG471" s="164">
        <v>3.1331212388362895</v>
      </c>
      <c r="AH471" s="128">
        <v>3.1026075580530943</v>
      </c>
      <c r="AI471" s="128">
        <v>4.2290888642164015</v>
      </c>
      <c r="AJ471" s="128">
        <v>4.9407907478626614</v>
      </c>
    </row>
    <row r="472" spans="1:36" x14ac:dyDescent="0.2">
      <c r="A472" s="38" t="s">
        <v>1602</v>
      </c>
      <c r="B472" s="11" t="s">
        <v>725</v>
      </c>
      <c r="C472" s="11"/>
      <c r="D472" s="3" t="s">
        <v>726</v>
      </c>
      <c r="E472" s="38" t="s">
        <v>1088</v>
      </c>
      <c r="F472" s="3" t="s">
        <v>1076</v>
      </c>
      <c r="G472" s="3"/>
      <c r="H472" s="99" t="s">
        <v>886</v>
      </c>
      <c r="I472" s="99">
        <v>-19.313131313131322</v>
      </c>
      <c r="J472" s="99">
        <v>7.0355533299949968</v>
      </c>
      <c r="K472" s="99">
        <v>3.906432748538009</v>
      </c>
      <c r="L472" s="99">
        <v>6.5511031067086805</v>
      </c>
      <c r="M472" s="99">
        <v>7.373758715402488</v>
      </c>
      <c r="N472" s="99">
        <v>4.1223927587563907</v>
      </c>
      <c r="O472" s="99">
        <v>3.439478408768764</v>
      </c>
      <c r="P472" s="99">
        <v>4.713620169909575</v>
      </c>
      <c r="Q472" s="99">
        <v>8.9418127889732091</v>
      </c>
      <c r="R472" s="99">
        <v>3.2671364509929646</v>
      </c>
      <c r="S472" s="99">
        <v>9.5455955334987692</v>
      </c>
      <c r="T472" s="99">
        <v>3.9569618461102891</v>
      </c>
      <c r="U472" s="99">
        <v>6.3053247991284138</v>
      </c>
      <c r="V472" s="99">
        <v>4.8808608762490451</v>
      </c>
      <c r="W472" s="99">
        <v>4.8735800659582225</v>
      </c>
      <c r="X472" s="99">
        <v>3.1330072210575395</v>
      </c>
      <c r="Y472" s="99">
        <v>0.25974025974026915</v>
      </c>
      <c r="Z472" s="99">
        <v>-0.36607343996395514</v>
      </c>
      <c r="AA472" s="99">
        <v>0.27697699395173458</v>
      </c>
      <c r="AB472" s="99">
        <v>0.30439684329199679</v>
      </c>
      <c r="AC472" s="128">
        <v>0.13487692480611546</v>
      </c>
      <c r="AD472" s="99">
        <v>8.9796834661570735E-2</v>
      </c>
      <c r="AE472" s="99">
        <v>3.5606145564651692</v>
      </c>
      <c r="AF472" s="128">
        <v>4.2395365206562508</v>
      </c>
      <c r="AG472" s="164">
        <v>3.3451070018699403</v>
      </c>
      <c r="AH472" s="128">
        <v>4.1063530357860811</v>
      </c>
      <c r="AI472" s="128">
        <v>3.7560952059093378</v>
      </c>
      <c r="AJ472" s="128">
        <v>2.8383974687078286</v>
      </c>
    </row>
    <row r="473" spans="1:36" x14ac:dyDescent="0.2">
      <c r="A473" s="38" t="s">
        <v>1603</v>
      </c>
      <c r="B473" s="11" t="s">
        <v>727</v>
      </c>
      <c r="C473" s="11"/>
      <c r="D473" s="3" t="s">
        <v>728</v>
      </c>
      <c r="E473" s="38" t="s">
        <v>1088</v>
      </c>
      <c r="F473" s="3" t="s">
        <v>1076</v>
      </c>
      <c r="G473" s="3"/>
      <c r="H473" s="99" t="s">
        <v>886</v>
      </c>
      <c r="I473" s="99">
        <v>-4.4839479968161271</v>
      </c>
      <c r="J473" s="99">
        <v>1.5694444444444429</v>
      </c>
      <c r="K473" s="99">
        <v>-0.25981129495418998</v>
      </c>
      <c r="L473" s="99">
        <v>11.406635590896627</v>
      </c>
      <c r="M473" s="99">
        <v>9.8203298055623804</v>
      </c>
      <c r="N473" s="99">
        <v>3.081577767817123</v>
      </c>
      <c r="O473" s="99">
        <v>2.8590064137406443</v>
      </c>
      <c r="P473" s="99">
        <v>2.9169308814203987</v>
      </c>
      <c r="Q473" s="99">
        <v>7.3321010474430182</v>
      </c>
      <c r="R473" s="99">
        <v>5.7213930348258799</v>
      </c>
      <c r="S473" s="99">
        <v>7.4660633484162844</v>
      </c>
      <c r="T473" s="99">
        <v>3.3515789473684094</v>
      </c>
      <c r="U473" s="99">
        <v>4.3836062902306026</v>
      </c>
      <c r="V473" s="99">
        <v>4.137069705721629</v>
      </c>
      <c r="W473" s="99">
        <v>4.4749269170227137</v>
      </c>
      <c r="X473" s="99">
        <v>4.3478260869565162</v>
      </c>
      <c r="Y473" s="99">
        <v>4.5860836083608518</v>
      </c>
      <c r="Z473" s="99">
        <v>-0.31556110709357199</v>
      </c>
      <c r="AA473" s="99">
        <v>8.5735012860240545E-2</v>
      </c>
      <c r="AB473" s="99">
        <v>3.4594095940959448</v>
      </c>
      <c r="AC473" s="128">
        <v>0.57321189733139377</v>
      </c>
      <c r="AD473" s="99">
        <v>0.37996327021720955</v>
      </c>
      <c r="AE473" s="99">
        <v>5.2488801968330279</v>
      </c>
      <c r="AF473" s="128">
        <v>3.2548102859197847</v>
      </c>
      <c r="AG473" s="164">
        <v>3.8894694067107993</v>
      </c>
      <c r="AH473" s="128">
        <v>1.2069736253911501</v>
      </c>
      <c r="AI473" s="128">
        <v>3.6660777385158827</v>
      </c>
      <c r="AJ473" s="128">
        <v>1.5019173412867606</v>
      </c>
    </row>
    <row r="474" spans="1:36" x14ac:dyDescent="0.2">
      <c r="A474" s="38" t="s">
        <v>1604</v>
      </c>
      <c r="B474" s="11" t="s">
        <v>729</v>
      </c>
      <c r="C474" s="11"/>
      <c r="D474" s="3" t="s">
        <v>730</v>
      </c>
      <c r="E474" s="38" t="s">
        <v>1088</v>
      </c>
      <c r="F474" s="3" t="s">
        <v>1076</v>
      </c>
      <c r="G474" s="3"/>
      <c r="H474" s="99" t="s">
        <v>886</v>
      </c>
      <c r="I474" s="99">
        <v>55.163959546429652</v>
      </c>
      <c r="J474" s="99">
        <v>-117.77602212127198</v>
      </c>
      <c r="K474" s="99">
        <v>78.444444444444429</v>
      </c>
      <c r="L474" s="99">
        <v>119.11581569115816</v>
      </c>
      <c r="M474" s="99">
        <v>51.633986928104605</v>
      </c>
      <c r="N474" s="99">
        <v>49.175412293853071</v>
      </c>
      <c r="O474" s="99">
        <v>6.4195979899497502</v>
      </c>
      <c r="P474" s="99">
        <v>5.076142131979708</v>
      </c>
      <c r="Q474" s="99">
        <v>13.56027412650262</v>
      </c>
      <c r="R474" s="99">
        <v>1.3652552433715925</v>
      </c>
      <c r="S474" s="99">
        <v>2.1862190122974994</v>
      </c>
      <c r="T474" s="99">
        <v>5.0525310410697131</v>
      </c>
      <c r="U474" s="99">
        <v>4.3003909446313315</v>
      </c>
      <c r="V474" s="99">
        <v>5.3608786610878809</v>
      </c>
      <c r="W474" s="99">
        <v>6.8172416645983418</v>
      </c>
      <c r="X474" s="99">
        <v>5.2978080706374158</v>
      </c>
      <c r="Y474" s="99">
        <v>3.7072453107760452</v>
      </c>
      <c r="Z474" s="99">
        <v>1.8157316121710778</v>
      </c>
      <c r="AA474" s="99">
        <v>1.5673981191222595</v>
      </c>
      <c r="AB474" s="99">
        <v>1.7558299039780394</v>
      </c>
      <c r="AC474" s="128">
        <v>1.0851981666217148</v>
      </c>
      <c r="AD474" s="99">
        <v>2.2004400880176078</v>
      </c>
      <c r="AE474" s="99">
        <v>3.0012396424610177</v>
      </c>
      <c r="AF474" s="128">
        <v>4.4910369291188967</v>
      </c>
      <c r="AG474" s="164">
        <v>4.0312803103782713</v>
      </c>
      <c r="AH474" s="128">
        <v>4.4752636792727563</v>
      </c>
      <c r="AI474" s="128">
        <v>3.2182497629538842</v>
      </c>
      <c r="AJ474" s="128">
        <v>4.1229871393061686</v>
      </c>
    </row>
    <row r="475" spans="1:36" x14ac:dyDescent="0.2">
      <c r="A475" s="38" t="s">
        <v>1605</v>
      </c>
      <c r="B475" s="11" t="s">
        <v>1204</v>
      </c>
      <c r="C475" s="11"/>
      <c r="D475" s="3" t="s">
        <v>732</v>
      </c>
      <c r="E475" s="38" t="s">
        <v>1088</v>
      </c>
      <c r="F475" s="3" t="s">
        <v>1174</v>
      </c>
      <c r="G475" s="3"/>
      <c r="H475" s="99" t="s">
        <v>886</v>
      </c>
      <c r="I475" s="99" t="s">
        <v>886</v>
      </c>
      <c r="J475" s="99" t="s">
        <v>886</v>
      </c>
      <c r="K475" s="99">
        <v>-0.61375661375660684</v>
      </c>
      <c r="L475" s="99">
        <v>12.414821124361168</v>
      </c>
      <c r="M475" s="99">
        <v>-3.8454252699374791</v>
      </c>
      <c r="N475" s="99">
        <v>11.367218282111907</v>
      </c>
      <c r="O475" s="99">
        <v>6.7397841853883023</v>
      </c>
      <c r="P475" s="99">
        <v>6.8776930725886558</v>
      </c>
      <c r="Q475" s="99">
        <v>13.955652039075829</v>
      </c>
      <c r="R475" s="99">
        <v>44.563886243026275</v>
      </c>
      <c r="S475" s="99">
        <v>13.431852409638552</v>
      </c>
      <c r="T475" s="99">
        <v>4.7879843996348797</v>
      </c>
      <c r="U475" s="99">
        <v>4.9889135254989014</v>
      </c>
      <c r="V475" s="99">
        <v>4.9856690300196078</v>
      </c>
      <c r="W475" s="99">
        <v>4.0017242618004047</v>
      </c>
      <c r="X475" s="99">
        <v>4.4970986460348286</v>
      </c>
      <c r="Y475" s="99">
        <v>2.0030409202089032</v>
      </c>
      <c r="Z475" s="99">
        <v>0</v>
      </c>
      <c r="AA475" s="99">
        <v>0</v>
      </c>
      <c r="AB475" s="99">
        <v>1.9961114711600771</v>
      </c>
      <c r="AC475" s="128">
        <v>1.9888168763502412</v>
      </c>
      <c r="AD475" s="99">
        <v>1.9874151143230989</v>
      </c>
      <c r="AE475" s="99">
        <v>1.9914477703115496</v>
      </c>
      <c r="AF475" s="128">
        <v>1.988500239578328</v>
      </c>
      <c r="AG475" s="164">
        <v>7.0472163495419293</v>
      </c>
      <c r="AH475" s="128">
        <v>13.166556945358799</v>
      </c>
      <c r="AI475" s="128">
        <v>4.8477797168896553</v>
      </c>
      <c r="AJ475" s="128">
        <v>6.9354540410578887</v>
      </c>
    </row>
    <row r="476" spans="1:36" x14ac:dyDescent="0.2">
      <c r="A476" s="38" t="s">
        <v>886</v>
      </c>
      <c r="B476" s="5" t="s">
        <v>938</v>
      </c>
      <c r="C476" s="5"/>
      <c r="D476" s="3" t="s">
        <v>882</v>
      </c>
      <c r="E476" s="38" t="s">
        <v>1089</v>
      </c>
      <c r="F476" s="3" t="s">
        <v>1076</v>
      </c>
      <c r="G476" s="3"/>
      <c r="H476" s="99" t="s">
        <v>886</v>
      </c>
      <c r="I476" s="99">
        <v>5.3238770685579198</v>
      </c>
      <c r="J476" s="99">
        <v>-3.0346561321601797</v>
      </c>
      <c r="K476" s="99">
        <v>2.7777777777777715</v>
      </c>
      <c r="L476" s="99" t="s">
        <v>886</v>
      </c>
      <c r="M476" s="99" t="s">
        <v>886</v>
      </c>
      <c r="N476" s="99" t="s">
        <v>886</v>
      </c>
      <c r="O476" s="99" t="s">
        <v>886</v>
      </c>
      <c r="P476" s="99" t="s">
        <v>886</v>
      </c>
      <c r="Q476" s="99" t="s">
        <v>886</v>
      </c>
      <c r="R476" s="99" t="s">
        <v>886</v>
      </c>
      <c r="S476" s="99" t="s">
        <v>886</v>
      </c>
      <c r="T476" s="99" t="s">
        <v>886</v>
      </c>
      <c r="U476" s="99" t="s">
        <v>886</v>
      </c>
      <c r="V476" s="99" t="s">
        <v>886</v>
      </c>
      <c r="W476" s="99" t="s">
        <v>886</v>
      </c>
      <c r="X476" s="99" t="s">
        <v>886</v>
      </c>
      <c r="Y476" s="99" t="s">
        <v>886</v>
      </c>
      <c r="Z476" s="99" t="s">
        <v>886</v>
      </c>
      <c r="AA476" s="99" t="s">
        <v>886</v>
      </c>
      <c r="AB476" s="99" t="s">
        <v>886</v>
      </c>
      <c r="AC476" s="128" t="s">
        <v>886</v>
      </c>
      <c r="AD476" s="99" t="s">
        <v>886</v>
      </c>
      <c r="AE476" s="99" t="s">
        <v>886</v>
      </c>
      <c r="AF476" s="128" t="s">
        <v>886</v>
      </c>
      <c r="AG476" s="164" t="s">
        <v>886</v>
      </c>
      <c r="AH476" s="128" t="s">
        <v>886</v>
      </c>
      <c r="AI476" s="128" t="s">
        <v>886</v>
      </c>
      <c r="AJ476" s="128" t="s">
        <v>886</v>
      </c>
    </row>
    <row r="477" spans="1:36" x14ac:dyDescent="0.2">
      <c r="A477" s="38" t="s">
        <v>1606</v>
      </c>
      <c r="B477" s="11" t="s">
        <v>733</v>
      </c>
      <c r="C477" s="11"/>
      <c r="D477" s="3" t="s">
        <v>734</v>
      </c>
      <c r="E477" s="38" t="s">
        <v>1088</v>
      </c>
      <c r="F477" s="3" t="s">
        <v>1076</v>
      </c>
      <c r="G477" s="3"/>
      <c r="H477" s="99" t="s">
        <v>886</v>
      </c>
      <c r="I477" s="99">
        <v>25.581395348837205</v>
      </c>
      <c r="J477" s="99">
        <v>2.7818930041152186</v>
      </c>
      <c r="K477" s="99">
        <v>1.4974375400384332</v>
      </c>
      <c r="L477" s="99">
        <v>-10.61143984220908</v>
      </c>
      <c r="M477" s="99">
        <v>2.5507502206531427</v>
      </c>
      <c r="N477" s="99">
        <v>4.475428177984341</v>
      </c>
      <c r="O477" s="99">
        <v>9.1276052393113076</v>
      </c>
      <c r="P477" s="99">
        <v>3.7366951007775242</v>
      </c>
      <c r="Q477" s="99">
        <v>10.697132877310452</v>
      </c>
      <c r="R477" s="99">
        <v>4.4241388377596564</v>
      </c>
      <c r="S477" s="99">
        <v>10.116462071136283</v>
      </c>
      <c r="T477" s="99">
        <v>4.5963869197347407</v>
      </c>
      <c r="U477" s="99">
        <v>4.3944031482291166</v>
      </c>
      <c r="V477" s="99">
        <v>4.4712041884816784</v>
      </c>
      <c r="W477" s="99">
        <v>4.510373859877717</v>
      </c>
      <c r="X477" s="99">
        <v>4.7808573894696451</v>
      </c>
      <c r="Y477" s="99">
        <v>3.5192897350235768</v>
      </c>
      <c r="Z477" s="99">
        <v>-0.17683465959326838</v>
      </c>
      <c r="AA477" s="99">
        <v>0.61116031886625422</v>
      </c>
      <c r="AB477" s="99">
        <v>0.5106083281978897</v>
      </c>
      <c r="AC477" s="128">
        <v>0.67881229745117011</v>
      </c>
      <c r="AD477" s="99">
        <v>0.62638653268956013</v>
      </c>
      <c r="AE477" s="99">
        <v>5.083646738425629</v>
      </c>
      <c r="AF477" s="128">
        <v>3.9738368505491728</v>
      </c>
      <c r="AG477" s="164">
        <v>5.5984174085064176</v>
      </c>
      <c r="AH477" s="128">
        <v>3.1809666541775972</v>
      </c>
      <c r="AI477" s="128">
        <v>4.1432150768001774</v>
      </c>
      <c r="AJ477" s="128">
        <v>1.7468619246861894</v>
      </c>
    </row>
    <row r="478" spans="1:36" x14ac:dyDescent="0.2">
      <c r="A478" s="38" t="s">
        <v>886</v>
      </c>
      <c r="B478" s="5" t="s">
        <v>939</v>
      </c>
      <c r="C478" s="5"/>
      <c r="D478" s="3" t="s">
        <v>883</v>
      </c>
      <c r="E478" s="38" t="s">
        <v>1089</v>
      </c>
      <c r="F478" s="3" t="s">
        <v>1076</v>
      </c>
      <c r="G478" s="3"/>
      <c r="H478" s="99" t="s">
        <v>886</v>
      </c>
      <c r="I478" s="99">
        <v>-13.52679738562091</v>
      </c>
      <c r="J478" s="99">
        <v>-4.0815092514209681</v>
      </c>
      <c r="K478" s="99">
        <v>0.23324717896993263</v>
      </c>
      <c r="L478" s="99">
        <v>-0.62893081761006897</v>
      </c>
      <c r="M478" s="99" t="s">
        <v>886</v>
      </c>
      <c r="N478" s="99" t="s">
        <v>886</v>
      </c>
      <c r="O478" s="99" t="s">
        <v>886</v>
      </c>
      <c r="P478" s="99" t="s">
        <v>886</v>
      </c>
      <c r="Q478" s="99" t="s">
        <v>886</v>
      </c>
      <c r="R478" s="99" t="s">
        <v>886</v>
      </c>
      <c r="S478" s="99" t="s">
        <v>886</v>
      </c>
      <c r="T478" s="99" t="s">
        <v>886</v>
      </c>
      <c r="U478" s="99" t="s">
        <v>886</v>
      </c>
      <c r="V478" s="99" t="s">
        <v>886</v>
      </c>
      <c r="W478" s="99" t="s">
        <v>886</v>
      </c>
      <c r="X478" s="99" t="s">
        <v>886</v>
      </c>
      <c r="Y478" s="99" t="s">
        <v>886</v>
      </c>
      <c r="Z478" s="99" t="s">
        <v>886</v>
      </c>
      <c r="AA478" s="99" t="s">
        <v>886</v>
      </c>
      <c r="AB478" s="99" t="s">
        <v>886</v>
      </c>
      <c r="AC478" s="128" t="s">
        <v>886</v>
      </c>
      <c r="AD478" s="99" t="s">
        <v>886</v>
      </c>
      <c r="AE478" s="99" t="s">
        <v>886</v>
      </c>
      <c r="AF478" s="128" t="s">
        <v>886</v>
      </c>
      <c r="AG478" s="164" t="s">
        <v>886</v>
      </c>
      <c r="AH478" s="128" t="s">
        <v>886</v>
      </c>
      <c r="AI478" s="128" t="s">
        <v>886</v>
      </c>
      <c r="AJ478" s="128" t="s">
        <v>886</v>
      </c>
    </row>
    <row r="479" spans="1:36" x14ac:dyDescent="0.2">
      <c r="A479" s="38" t="s">
        <v>1608</v>
      </c>
      <c r="B479" s="11" t="s">
        <v>736</v>
      </c>
      <c r="C479" s="11"/>
      <c r="D479" s="3" t="s">
        <v>737</v>
      </c>
      <c r="E479" s="38" t="s">
        <v>1088</v>
      </c>
      <c r="F479" s="3" t="s">
        <v>1076</v>
      </c>
      <c r="G479" s="3"/>
      <c r="H479" s="99" t="s">
        <v>886</v>
      </c>
      <c r="I479" s="99">
        <v>-17.857142857142861</v>
      </c>
      <c r="J479" s="99">
        <v>-6.5217391304347814</v>
      </c>
      <c r="K479" s="99">
        <v>16.909560723514218</v>
      </c>
      <c r="L479" s="99">
        <v>4.8271594023516826</v>
      </c>
      <c r="M479" s="99">
        <v>0.53133170279160424</v>
      </c>
      <c r="N479" s="99">
        <v>2.7348993288590435</v>
      </c>
      <c r="O479" s="99">
        <v>4.7525722684958396</v>
      </c>
      <c r="P479" s="99">
        <v>5.9011537262238818</v>
      </c>
      <c r="Q479" s="99">
        <v>8.8995215311004756</v>
      </c>
      <c r="R479" s="99">
        <v>14.499121265377852</v>
      </c>
      <c r="S479" s="99">
        <v>2.7982761674242909</v>
      </c>
      <c r="T479" s="99">
        <v>2.400505369551496</v>
      </c>
      <c r="U479" s="99">
        <v>2.8994447871684201</v>
      </c>
      <c r="V479" s="99">
        <v>2.8994985829518498</v>
      </c>
      <c r="W479" s="99">
        <v>0</v>
      </c>
      <c r="X479" s="99">
        <v>2.2881355932203462</v>
      </c>
      <c r="Y479" s="99">
        <v>-0.17605633802817522</v>
      </c>
      <c r="Z479" s="99">
        <v>-0.23861396410416091</v>
      </c>
      <c r="AA479" s="99">
        <v>-0.32237936772047249</v>
      </c>
      <c r="AB479" s="99">
        <v>1.4606155451226073</v>
      </c>
      <c r="AC479" s="128">
        <v>0.97172236503855203</v>
      </c>
      <c r="AD479" s="99">
        <v>0.33606599114008873</v>
      </c>
      <c r="AE479" s="99">
        <v>3.3189545800558218</v>
      </c>
      <c r="AF479" s="128">
        <v>4.2045287096615702</v>
      </c>
      <c r="AG479" s="164">
        <v>3.2948385576243133</v>
      </c>
      <c r="AH479" s="128">
        <v>2.2633932645797161</v>
      </c>
      <c r="AI479" s="128">
        <v>3.3154841588576511</v>
      </c>
      <c r="AJ479" s="128">
        <v>2.9844944499632859</v>
      </c>
    </row>
    <row r="480" spans="1:36" x14ac:dyDescent="0.2">
      <c r="A480" s="38" t="s">
        <v>886</v>
      </c>
      <c r="B480" s="16" t="s">
        <v>1012</v>
      </c>
      <c r="C480" s="16"/>
      <c r="D480" s="17" t="s">
        <v>1013</v>
      </c>
      <c r="E480" s="38" t="s">
        <v>1089</v>
      </c>
      <c r="F480" s="3" t="s">
        <v>1076</v>
      </c>
      <c r="G480" s="3"/>
      <c r="H480" s="99" t="s">
        <v>886</v>
      </c>
      <c r="I480" s="99">
        <v>-18.098704816727334</v>
      </c>
      <c r="J480" s="99">
        <v>-12.78552971576228</v>
      </c>
      <c r="K480" s="99">
        <v>14.956150746622427</v>
      </c>
      <c r="L480" s="99">
        <v>5.1546391752577421</v>
      </c>
      <c r="M480" s="99" t="s">
        <v>886</v>
      </c>
      <c r="N480" s="99" t="s">
        <v>886</v>
      </c>
      <c r="O480" s="99" t="s">
        <v>886</v>
      </c>
      <c r="P480" s="99" t="s">
        <v>886</v>
      </c>
      <c r="Q480" s="99" t="s">
        <v>886</v>
      </c>
      <c r="R480" s="99" t="s">
        <v>886</v>
      </c>
      <c r="S480" s="99" t="s">
        <v>886</v>
      </c>
      <c r="T480" s="99" t="s">
        <v>886</v>
      </c>
      <c r="U480" s="99" t="s">
        <v>886</v>
      </c>
      <c r="V480" s="99" t="s">
        <v>886</v>
      </c>
      <c r="W480" s="99" t="s">
        <v>886</v>
      </c>
      <c r="X480" s="99" t="s">
        <v>886</v>
      </c>
      <c r="Y480" s="99" t="s">
        <v>886</v>
      </c>
      <c r="Z480" s="99" t="s">
        <v>886</v>
      </c>
      <c r="AA480" s="99" t="s">
        <v>886</v>
      </c>
      <c r="AB480" s="99" t="s">
        <v>886</v>
      </c>
      <c r="AC480" s="128" t="s">
        <v>886</v>
      </c>
      <c r="AD480" s="99" t="s">
        <v>886</v>
      </c>
      <c r="AE480" s="99" t="s">
        <v>886</v>
      </c>
      <c r="AF480" s="128" t="s">
        <v>886</v>
      </c>
      <c r="AG480" s="164" t="s">
        <v>886</v>
      </c>
      <c r="AH480" s="128" t="s">
        <v>886</v>
      </c>
      <c r="AI480" s="128" t="s">
        <v>886</v>
      </c>
      <c r="AJ480" s="128" t="s">
        <v>886</v>
      </c>
    </row>
    <row r="481" spans="1:36" x14ac:dyDescent="0.2">
      <c r="A481" s="38" t="s">
        <v>1609</v>
      </c>
      <c r="B481" s="11" t="s">
        <v>738</v>
      </c>
      <c r="C481" s="11"/>
      <c r="D481" s="3" t="s">
        <v>739</v>
      </c>
      <c r="E481" s="38" t="s">
        <v>1088</v>
      </c>
      <c r="F481" s="3" t="s">
        <v>1082</v>
      </c>
      <c r="G481" s="3"/>
      <c r="H481" s="99" t="s">
        <v>886</v>
      </c>
      <c r="I481" s="99" t="s">
        <v>886</v>
      </c>
      <c r="J481" s="99" t="s">
        <v>886</v>
      </c>
      <c r="K481" s="99" t="s">
        <v>886</v>
      </c>
      <c r="L481" s="99" t="s">
        <v>886</v>
      </c>
      <c r="M481" s="99" t="s">
        <v>886</v>
      </c>
      <c r="N481" s="99">
        <v>6.9402630327998622</v>
      </c>
      <c r="O481" s="99">
        <v>6.7565565268928935</v>
      </c>
      <c r="P481" s="99">
        <v>7.7029840388618993</v>
      </c>
      <c r="Q481" s="99">
        <v>9.7036082474226646</v>
      </c>
      <c r="R481" s="99">
        <v>19.628803007165516</v>
      </c>
      <c r="S481" s="99">
        <v>-1.36488609583661</v>
      </c>
      <c r="T481" s="99">
        <v>3.6535589845694432</v>
      </c>
      <c r="U481" s="99">
        <v>3.9665770265078635</v>
      </c>
      <c r="V481" s="99">
        <v>3.8521939953810573</v>
      </c>
      <c r="W481" s="99">
        <v>2.4995552392812641</v>
      </c>
      <c r="X481" s="99">
        <v>3.5060314154300158</v>
      </c>
      <c r="Y481" s="99">
        <v>2.9932086861742135</v>
      </c>
      <c r="Z481" s="99">
        <v>-0.25236079452946569</v>
      </c>
      <c r="AA481" s="99">
        <v>0</v>
      </c>
      <c r="AB481" s="99">
        <v>1.9831877907451343</v>
      </c>
      <c r="AC481" s="128">
        <v>0</v>
      </c>
      <c r="AD481" s="99">
        <v>0</v>
      </c>
      <c r="AE481" s="99">
        <v>3.9852752880921827</v>
      </c>
      <c r="AF481" s="128">
        <v>4.8868708634754343</v>
      </c>
      <c r="AG481" s="164">
        <v>4.9893609215643231</v>
      </c>
      <c r="AH481" s="128">
        <v>0</v>
      </c>
      <c r="AI481" s="128">
        <v>3.4943042840170468</v>
      </c>
      <c r="AJ481" s="128">
        <v>4.9902086568978321</v>
      </c>
    </row>
    <row r="482" spans="1:36" x14ac:dyDescent="0.2">
      <c r="A482" s="38" t="s">
        <v>1610</v>
      </c>
      <c r="B482" s="11" t="s">
        <v>740</v>
      </c>
      <c r="C482" s="11"/>
      <c r="D482" s="3" t="s">
        <v>741</v>
      </c>
      <c r="E482" s="38" t="s">
        <v>1088</v>
      </c>
      <c r="F482" s="3" t="s">
        <v>1076</v>
      </c>
      <c r="G482" s="3"/>
      <c r="H482" s="99" t="s">
        <v>886</v>
      </c>
      <c r="I482" s="99">
        <v>-16.279069767441854</v>
      </c>
      <c r="J482" s="99">
        <v>1.3950617283950493</v>
      </c>
      <c r="K482" s="99">
        <v>20.297089979301106</v>
      </c>
      <c r="L482" s="99">
        <v>6.1740890688259213</v>
      </c>
      <c r="M482" s="99">
        <v>8.1792183031458592</v>
      </c>
      <c r="N482" s="99">
        <v>2.6260133944307427</v>
      </c>
      <c r="O482" s="99">
        <v>3.0740168298128339</v>
      </c>
      <c r="P482" s="99">
        <v>4.6151282905697997</v>
      </c>
      <c r="Q482" s="99">
        <v>13.322185061315508</v>
      </c>
      <c r="R482" s="99">
        <v>7.5890661232520529</v>
      </c>
      <c r="S482" s="99">
        <v>4.9637515511723507</v>
      </c>
      <c r="T482" s="99">
        <v>4.5547881276833948</v>
      </c>
      <c r="U482" s="99">
        <v>4.5349044813426218</v>
      </c>
      <c r="V482" s="99">
        <v>4.7651579846285301</v>
      </c>
      <c r="W482" s="99">
        <v>5.0103249646777499</v>
      </c>
      <c r="X482" s="99">
        <v>4.8540674808528195</v>
      </c>
      <c r="Y482" s="99">
        <v>3.1043332346263952</v>
      </c>
      <c r="Z482" s="99">
        <v>1.3163563256904922</v>
      </c>
      <c r="AA482" s="99">
        <v>2.2110932627799258</v>
      </c>
      <c r="AB482" s="99">
        <v>2.6393639641305384</v>
      </c>
      <c r="AC482" s="128">
        <v>2.0761089844629543</v>
      </c>
      <c r="AD482" s="99">
        <v>1.9456454601605833</v>
      </c>
      <c r="AE482" s="99">
        <v>3.5746743411087634</v>
      </c>
      <c r="AF482" s="128">
        <v>5.3106589228262058</v>
      </c>
      <c r="AG482" s="164">
        <v>2.8011426757657665</v>
      </c>
      <c r="AH482" s="128">
        <v>3.0567348514087156</v>
      </c>
      <c r="AI482" s="128">
        <v>3.1533218485506831</v>
      </c>
      <c r="AJ482" s="128">
        <v>3.2021492884112672</v>
      </c>
    </row>
    <row r="483" spans="1:36" x14ac:dyDescent="0.2">
      <c r="A483" s="38" t="s">
        <v>886</v>
      </c>
      <c r="B483" s="16" t="s">
        <v>1014</v>
      </c>
      <c r="C483" s="16"/>
      <c r="D483" s="17" t="s">
        <v>1015</v>
      </c>
      <c r="E483" s="38" t="s">
        <v>1089</v>
      </c>
      <c r="F483" s="3" t="s">
        <v>1076</v>
      </c>
      <c r="G483" s="3"/>
      <c r="H483" s="99" t="s">
        <v>886</v>
      </c>
      <c r="I483" s="99">
        <v>-28.569779522105492</v>
      </c>
      <c r="J483" s="99">
        <v>3.6360698125403843</v>
      </c>
      <c r="K483" s="99">
        <v>10.712615000779664</v>
      </c>
      <c r="L483" s="99">
        <v>4.2253521126760489</v>
      </c>
      <c r="M483" s="99" t="s">
        <v>886</v>
      </c>
      <c r="N483" s="99" t="s">
        <v>886</v>
      </c>
      <c r="O483" s="99" t="s">
        <v>886</v>
      </c>
      <c r="P483" s="99" t="s">
        <v>886</v>
      </c>
      <c r="Q483" s="99" t="s">
        <v>886</v>
      </c>
      <c r="R483" s="99" t="s">
        <v>886</v>
      </c>
      <c r="S483" s="99" t="s">
        <v>886</v>
      </c>
      <c r="T483" s="99" t="s">
        <v>886</v>
      </c>
      <c r="U483" s="99" t="s">
        <v>886</v>
      </c>
      <c r="V483" s="99" t="s">
        <v>886</v>
      </c>
      <c r="W483" s="99" t="s">
        <v>886</v>
      </c>
      <c r="X483" s="99" t="s">
        <v>886</v>
      </c>
      <c r="Y483" s="99" t="s">
        <v>886</v>
      </c>
      <c r="Z483" s="99" t="s">
        <v>886</v>
      </c>
      <c r="AA483" s="99" t="s">
        <v>886</v>
      </c>
      <c r="AB483" s="99" t="s">
        <v>886</v>
      </c>
      <c r="AC483" s="128" t="s">
        <v>886</v>
      </c>
      <c r="AD483" s="99" t="s">
        <v>886</v>
      </c>
      <c r="AE483" s="99" t="s">
        <v>886</v>
      </c>
      <c r="AF483" s="128" t="s">
        <v>886</v>
      </c>
      <c r="AG483" s="164" t="s">
        <v>886</v>
      </c>
      <c r="AH483" s="128" t="s">
        <v>886</v>
      </c>
      <c r="AI483" s="128" t="s">
        <v>886</v>
      </c>
      <c r="AJ483" s="128" t="s">
        <v>886</v>
      </c>
    </row>
    <row r="484" spans="1:36" x14ac:dyDescent="0.2">
      <c r="A484" s="38" t="s">
        <v>1611</v>
      </c>
      <c r="B484" s="11" t="s">
        <v>742</v>
      </c>
      <c r="C484" s="11"/>
      <c r="D484" s="3" t="s">
        <v>743</v>
      </c>
      <c r="E484" s="38" t="s">
        <v>1088</v>
      </c>
      <c r="F484" s="3" t="s">
        <v>1082</v>
      </c>
      <c r="G484" s="3"/>
      <c r="H484" s="99" t="s">
        <v>886</v>
      </c>
      <c r="I484" s="99" t="s">
        <v>886</v>
      </c>
      <c r="J484" s="99" t="s">
        <v>886</v>
      </c>
      <c r="K484" s="99" t="s">
        <v>886</v>
      </c>
      <c r="L484" s="99" t="s">
        <v>886</v>
      </c>
      <c r="M484" s="99" t="s">
        <v>886</v>
      </c>
      <c r="N484" s="99">
        <v>16.999463950683463</v>
      </c>
      <c r="O484" s="99">
        <v>4.90092205486512</v>
      </c>
      <c r="P484" s="99">
        <v>7.4194384920905634</v>
      </c>
      <c r="Q484" s="99">
        <v>10.946215519103461</v>
      </c>
      <c r="R484" s="99">
        <v>9.6715453858311093</v>
      </c>
      <c r="S484" s="99">
        <v>2.9562565917943289</v>
      </c>
      <c r="T484" s="99">
        <v>4.8623648497880083</v>
      </c>
      <c r="U484" s="99">
        <v>4.8467907300653792</v>
      </c>
      <c r="V484" s="99">
        <v>4.9059493168756205</v>
      </c>
      <c r="W484" s="99">
        <v>4.1401021834905976</v>
      </c>
      <c r="X484" s="99">
        <v>3.9611568503272139</v>
      </c>
      <c r="Y484" s="99">
        <v>2.7494395529419364</v>
      </c>
      <c r="Z484" s="99">
        <v>-1.581015169833222E-3</v>
      </c>
      <c r="AA484" s="99">
        <v>9.4862409979441509E-3</v>
      </c>
      <c r="AB484" s="99">
        <v>-1.6599347092324024E-2</v>
      </c>
      <c r="AC484" s="128">
        <v>7.3523598703451043E-2</v>
      </c>
      <c r="AD484" s="99">
        <v>4.7399729821551162E-2</v>
      </c>
      <c r="AE484" s="99">
        <v>3.9860079120046077</v>
      </c>
      <c r="AF484" s="128">
        <v>4.9950262356577069</v>
      </c>
      <c r="AG484" s="164">
        <v>6.0006219760033064</v>
      </c>
      <c r="AH484" s="128">
        <v>3.0238936724751975</v>
      </c>
      <c r="AI484" s="128">
        <v>4.019920793652898</v>
      </c>
      <c r="AJ484" s="128">
        <v>4.9742786563781216</v>
      </c>
    </row>
    <row r="485" spans="1:36" x14ac:dyDescent="0.2">
      <c r="A485" s="38" t="s">
        <v>1612</v>
      </c>
      <c r="B485" s="11" t="s">
        <v>744</v>
      </c>
      <c r="C485" s="11"/>
      <c r="D485" s="3" t="s">
        <v>745</v>
      </c>
      <c r="E485" s="38" t="s">
        <v>1088</v>
      </c>
      <c r="F485" s="3" t="s">
        <v>1076</v>
      </c>
      <c r="G485" s="3"/>
      <c r="H485" s="99" t="s">
        <v>886</v>
      </c>
      <c r="I485" s="99">
        <v>-39.393939393939391</v>
      </c>
      <c r="J485" s="99">
        <v>-37.488888888888894</v>
      </c>
      <c r="K485" s="99">
        <v>73.977959473871323</v>
      </c>
      <c r="L485" s="99">
        <v>77.78912954638335</v>
      </c>
      <c r="M485" s="99">
        <v>11.734283415699338</v>
      </c>
      <c r="N485" s="99">
        <v>6.3155729273812113</v>
      </c>
      <c r="O485" s="99">
        <v>3.6184210526315752</v>
      </c>
      <c r="P485" s="99">
        <v>4.341736694677877</v>
      </c>
      <c r="Q485" s="99">
        <v>6.5324384787472098</v>
      </c>
      <c r="R485" s="99">
        <v>5.8126837463250638</v>
      </c>
      <c r="S485" s="99">
        <v>6.0728744939271309</v>
      </c>
      <c r="T485" s="99">
        <v>6.09938631941327</v>
      </c>
      <c r="U485" s="99">
        <v>7.6532411652676871</v>
      </c>
      <c r="V485" s="99">
        <v>8.7537675271916982</v>
      </c>
      <c r="W485" s="99">
        <v>4.7174358356428598</v>
      </c>
      <c r="X485" s="99">
        <v>9.2054542316304833E-2</v>
      </c>
      <c r="Y485" s="99">
        <v>2.5809047536931757</v>
      </c>
      <c r="Z485" s="99">
        <v>0.47069371287685158</v>
      </c>
      <c r="AA485" s="99">
        <v>1.5337423312883374</v>
      </c>
      <c r="AB485" s="99">
        <v>1.472123043120007</v>
      </c>
      <c r="AC485" s="128">
        <v>3.3616629675742971</v>
      </c>
      <c r="AD485" s="99">
        <v>0.99507698753535934</v>
      </c>
      <c r="AE485" s="99">
        <v>3.36548433934869</v>
      </c>
      <c r="AF485" s="128">
        <v>4.2693021622435046</v>
      </c>
      <c r="AG485" s="164">
        <v>4.7680908391070087</v>
      </c>
      <c r="AH485" s="128">
        <v>4.0045924225028617</v>
      </c>
      <c r="AI485" s="128">
        <v>3.7223473307722799</v>
      </c>
      <c r="AJ485" s="128">
        <v>2.8182205193699463</v>
      </c>
    </row>
    <row r="486" spans="1:36" x14ac:dyDescent="0.2">
      <c r="A486" s="38" t="s">
        <v>1613</v>
      </c>
      <c r="B486" s="11" t="s">
        <v>746</v>
      </c>
      <c r="C486" s="11"/>
      <c r="D486" s="3" t="s">
        <v>747</v>
      </c>
      <c r="E486" s="38" t="s">
        <v>1088</v>
      </c>
      <c r="F486" s="3" t="s">
        <v>1083</v>
      </c>
      <c r="G486" s="3"/>
      <c r="H486" s="99" t="s">
        <v>886</v>
      </c>
      <c r="I486" s="99">
        <v>-2.1327913279132815</v>
      </c>
      <c r="J486" s="99">
        <v>31.7752609863484</v>
      </c>
      <c r="K486" s="99">
        <v>17.016895015550148</v>
      </c>
      <c r="L486" s="99">
        <v>-2.0992709118988699</v>
      </c>
      <c r="M486" s="99">
        <v>0</v>
      </c>
      <c r="N486" s="99">
        <v>1.5884953317313943</v>
      </c>
      <c r="O486" s="99">
        <v>5.9350342162757528</v>
      </c>
      <c r="P486" s="99">
        <v>7.3257201295380696</v>
      </c>
      <c r="Q486" s="99">
        <v>1.9994282810316406</v>
      </c>
      <c r="R486" s="99">
        <v>14.005013467856202</v>
      </c>
      <c r="S486" s="99">
        <v>4.7076015405206135</v>
      </c>
      <c r="T486" s="99">
        <v>3.9898785689131131</v>
      </c>
      <c r="U486" s="99">
        <v>0</v>
      </c>
      <c r="V486" s="99">
        <v>4.9029199277543825</v>
      </c>
      <c r="W486" s="99">
        <v>3.4996472852923972</v>
      </c>
      <c r="X486" s="99">
        <v>2.2965667020932443</v>
      </c>
      <c r="Y486" s="99">
        <v>0</v>
      </c>
      <c r="Z486" s="99">
        <v>0</v>
      </c>
      <c r="AA486" s="99">
        <v>0</v>
      </c>
      <c r="AB486" s="99">
        <v>0</v>
      </c>
      <c r="AC486" s="128">
        <v>0</v>
      </c>
      <c r="AD486" s="99">
        <v>0</v>
      </c>
      <c r="AE486" s="99">
        <v>3.9897461378624932</v>
      </c>
      <c r="AF486" s="128">
        <v>4.9899549329423865</v>
      </c>
      <c r="AG486" s="164">
        <v>2.0004137360364105</v>
      </c>
      <c r="AH486" s="128">
        <v>3.4001257427951348</v>
      </c>
      <c r="AI486" s="128">
        <v>3.9895260231251228</v>
      </c>
      <c r="AJ486" s="128">
        <v>4.9898618380723434</v>
      </c>
    </row>
    <row r="487" spans="1:36" x14ac:dyDescent="0.2">
      <c r="A487" s="38" t="s">
        <v>1614</v>
      </c>
      <c r="B487" s="11" t="s">
        <v>748</v>
      </c>
      <c r="C487" s="11"/>
      <c r="D487" s="3" t="s">
        <v>749</v>
      </c>
      <c r="E487" s="38" t="s">
        <v>1088</v>
      </c>
      <c r="F487" s="3" t="s">
        <v>1081</v>
      </c>
      <c r="G487" s="3"/>
      <c r="H487" s="99" t="s">
        <v>886</v>
      </c>
      <c r="I487" s="99">
        <v>6.1892189218921914</v>
      </c>
      <c r="J487" s="99">
        <v>3.0292356463543513</v>
      </c>
      <c r="K487" s="99">
        <v>4.7179487179487296</v>
      </c>
      <c r="L487" s="99">
        <v>3.6450231414798964</v>
      </c>
      <c r="M487" s="99">
        <v>6.2517371083399524</v>
      </c>
      <c r="N487" s="99">
        <v>4.6474722285196179</v>
      </c>
      <c r="O487" s="99">
        <v>5.0626583122250395</v>
      </c>
      <c r="P487" s="99">
        <v>7.1693683976778715</v>
      </c>
      <c r="Q487" s="99">
        <v>5.9008969008081067</v>
      </c>
      <c r="R487" s="99">
        <v>10.498511592805329</v>
      </c>
      <c r="S487" s="99">
        <v>7.4002403086068398</v>
      </c>
      <c r="T487" s="99">
        <v>5.4901314239954786</v>
      </c>
      <c r="U487" s="99">
        <v>5.0961173502422525</v>
      </c>
      <c r="V487" s="99">
        <v>4.893619281306087</v>
      </c>
      <c r="W487" s="99">
        <v>4.9336708860759444</v>
      </c>
      <c r="X487" s="99">
        <v>4.7982088745633291</v>
      </c>
      <c r="Y487" s="99">
        <v>1.8785568263439956</v>
      </c>
      <c r="Z487" s="99">
        <v>-9.0388126615437159E-4</v>
      </c>
      <c r="AA487" s="99">
        <v>0</v>
      </c>
      <c r="AB487" s="99">
        <v>-2.7116683087328397E-2</v>
      </c>
      <c r="AC487" s="128">
        <v>0</v>
      </c>
      <c r="AD487" s="99">
        <v>2.7124038226800096E-3</v>
      </c>
      <c r="AE487" s="99">
        <v>2.0035079471276473</v>
      </c>
      <c r="AF487" s="128">
        <v>5.0061158284731677</v>
      </c>
      <c r="AG487" s="164">
        <v>4.9641259390562853</v>
      </c>
      <c r="AH487" s="128">
        <v>3.9871010285401853</v>
      </c>
      <c r="AI487" s="128">
        <v>4.0059083281132946</v>
      </c>
      <c r="AJ487" s="128">
        <v>4.9952040687342336</v>
      </c>
    </row>
    <row r="488" spans="1:36" x14ac:dyDescent="0.2">
      <c r="A488" s="38" t="s">
        <v>1615</v>
      </c>
      <c r="B488" s="11" t="s">
        <v>750</v>
      </c>
      <c r="C488" s="11"/>
      <c r="D488" s="3" t="s">
        <v>751</v>
      </c>
      <c r="E488" s="38" t="s">
        <v>1088</v>
      </c>
      <c r="F488" s="3" t="s">
        <v>1076</v>
      </c>
      <c r="G488" s="3"/>
      <c r="H488" s="99" t="s">
        <v>886</v>
      </c>
      <c r="I488" s="99">
        <v>-8.96866096866097</v>
      </c>
      <c r="J488" s="99">
        <v>1.402103154732103</v>
      </c>
      <c r="K488" s="99">
        <v>5.5802469135802397</v>
      </c>
      <c r="L488" s="99">
        <v>8.9569691300280851</v>
      </c>
      <c r="M488" s="99">
        <v>7.4372182871860844</v>
      </c>
      <c r="N488" s="99">
        <v>3.3363300369593389</v>
      </c>
      <c r="O488" s="99">
        <v>2.85161913968102</v>
      </c>
      <c r="P488" s="99">
        <v>3.6466165413533815</v>
      </c>
      <c r="Q488" s="99">
        <v>4.4341675734494146</v>
      </c>
      <c r="R488" s="99">
        <v>9.4729530259616297</v>
      </c>
      <c r="S488" s="99">
        <v>8.907043147208114</v>
      </c>
      <c r="T488" s="99">
        <v>4.3259777146602545</v>
      </c>
      <c r="U488" s="99">
        <v>4.5026178010471085</v>
      </c>
      <c r="V488" s="99">
        <v>5.4843019372077464</v>
      </c>
      <c r="W488" s="99">
        <v>5.1485023114432096</v>
      </c>
      <c r="X488" s="99">
        <v>4.6133461816429815</v>
      </c>
      <c r="Y488" s="99">
        <v>4.064478986758786</v>
      </c>
      <c r="Z488" s="99">
        <v>-0.58641292321310345</v>
      </c>
      <c r="AA488" s="99">
        <v>3.7228714524206907</v>
      </c>
      <c r="AB488" s="99">
        <v>3.9648049788078907</v>
      </c>
      <c r="AC488" s="128">
        <v>2.1467643719682128</v>
      </c>
      <c r="AD488" s="99">
        <v>3.4353844599373629</v>
      </c>
      <c r="AE488" s="99">
        <v>3.1601054996581057</v>
      </c>
      <c r="AF488" s="128">
        <v>4.3889967331092183</v>
      </c>
      <c r="AG488" s="164">
        <v>2.8710087082728597</v>
      </c>
      <c r="AH488" s="128">
        <v>3.2626427406199143</v>
      </c>
      <c r="AI488" s="128">
        <v>3.3260748900559189</v>
      </c>
      <c r="AJ488" s="128">
        <v>3.3057851239669422</v>
      </c>
    </row>
    <row r="489" spans="1:36" x14ac:dyDescent="0.2">
      <c r="A489" s="38" t="s">
        <v>1616</v>
      </c>
      <c r="B489" s="11" t="s">
        <v>752</v>
      </c>
      <c r="C489" s="11"/>
      <c r="D489" s="3" t="s">
        <v>753</v>
      </c>
      <c r="E489" s="38" t="s">
        <v>1088</v>
      </c>
      <c r="F489" s="3" t="s">
        <v>1085</v>
      </c>
      <c r="G489" s="3"/>
      <c r="H489" s="99" t="s">
        <v>886</v>
      </c>
      <c r="I489" s="99">
        <v>-13.329383886255926</v>
      </c>
      <c r="J489" s="99">
        <v>7.6555023923444878</v>
      </c>
      <c r="K489" s="99">
        <v>41.587301587301596</v>
      </c>
      <c r="L489" s="99">
        <v>14.618834080717463</v>
      </c>
      <c r="M489" s="99">
        <v>14.475743348982803</v>
      </c>
      <c r="N489" s="99">
        <v>35.850991114148997</v>
      </c>
      <c r="O489" s="99">
        <v>17.1069182389937</v>
      </c>
      <c r="P489" s="99">
        <v>8.6143931256713415</v>
      </c>
      <c r="Q489" s="99">
        <v>7.4762658227848249</v>
      </c>
      <c r="R489" s="99">
        <v>8.4652189915347549</v>
      </c>
      <c r="S489" s="99">
        <v>5.7346454021038369</v>
      </c>
      <c r="T489" s="99">
        <v>4.9101412066752061</v>
      </c>
      <c r="U489" s="99">
        <v>4.4509024166411848</v>
      </c>
      <c r="V489" s="99">
        <v>2.4015229169717287</v>
      </c>
      <c r="W489" s="99">
        <v>2.4024024024023873</v>
      </c>
      <c r="X489" s="99">
        <v>1.2428431783270639</v>
      </c>
      <c r="Y489" s="99">
        <v>0.91034482758620072</v>
      </c>
      <c r="Z489" s="99">
        <v>0</v>
      </c>
      <c r="AA489" s="99">
        <v>0</v>
      </c>
      <c r="AB489" s="99">
        <v>0</v>
      </c>
      <c r="AC489" s="128">
        <v>0</v>
      </c>
      <c r="AD489" s="99">
        <v>1.9956260251503766</v>
      </c>
      <c r="AE489" s="99">
        <v>1.9967837041007686</v>
      </c>
      <c r="AF489" s="128">
        <v>1.9839705689134179</v>
      </c>
      <c r="AG489" s="164">
        <v>2.9889203813449949</v>
      </c>
      <c r="AH489" s="128">
        <v>2.9897423067300588</v>
      </c>
      <c r="AI489" s="128">
        <v>1.9919834811126025</v>
      </c>
      <c r="AJ489" s="128">
        <v>1.9888055257830197</v>
      </c>
    </row>
    <row r="490" spans="1:36" x14ac:dyDescent="0.2">
      <c r="A490" s="38" t="s">
        <v>1696</v>
      </c>
      <c r="B490" s="11" t="s">
        <v>754</v>
      </c>
      <c r="C490" s="11"/>
      <c r="D490" s="3" t="s">
        <v>755</v>
      </c>
      <c r="E490" s="38" t="s">
        <v>1089</v>
      </c>
      <c r="F490" s="3" t="s">
        <v>1076</v>
      </c>
      <c r="G490" s="3"/>
      <c r="H490" s="99" t="s">
        <v>886</v>
      </c>
      <c r="I490" s="99">
        <v>-32.533733133433287</v>
      </c>
      <c r="J490" s="99">
        <v>39.285714285714278</v>
      </c>
      <c r="K490" s="99">
        <v>22.06267806267806</v>
      </c>
      <c r="L490" s="99">
        <v>14.106992811128748</v>
      </c>
      <c r="M490" s="99">
        <v>7.6501390934380566</v>
      </c>
      <c r="N490" s="99">
        <v>4.4691038990651464</v>
      </c>
      <c r="O490" s="99">
        <v>4.3943252091669791</v>
      </c>
      <c r="P490" s="99">
        <v>4.5229632727019151</v>
      </c>
      <c r="Q490" s="99">
        <v>7.7677023603147148</v>
      </c>
      <c r="R490" s="99">
        <v>8.2719792117800068</v>
      </c>
      <c r="S490" s="99">
        <v>2.0171428571428578</v>
      </c>
      <c r="T490" s="99">
        <v>4.4698370021845051</v>
      </c>
      <c r="U490" s="99">
        <v>3.0293281861562491</v>
      </c>
      <c r="V490" s="99">
        <v>1.4987510407993341</v>
      </c>
      <c r="W490" s="99">
        <v>2.0200984413453682</v>
      </c>
      <c r="X490" s="99" t="s">
        <v>886</v>
      </c>
      <c r="Y490" s="99" t="s">
        <v>886</v>
      </c>
      <c r="Z490" s="99" t="s">
        <v>886</v>
      </c>
      <c r="AA490" s="99" t="s">
        <v>886</v>
      </c>
      <c r="AB490" s="99" t="s">
        <v>886</v>
      </c>
      <c r="AC490" s="128" t="s">
        <v>886</v>
      </c>
      <c r="AD490" s="99" t="s">
        <v>886</v>
      </c>
      <c r="AE490" s="99" t="s">
        <v>886</v>
      </c>
      <c r="AF490" s="128" t="s">
        <v>886</v>
      </c>
      <c r="AG490" s="164" t="s">
        <v>886</v>
      </c>
      <c r="AH490" s="128" t="s">
        <v>886</v>
      </c>
      <c r="AI490" s="128" t="s">
        <v>886</v>
      </c>
      <c r="AJ490" s="128" t="s">
        <v>886</v>
      </c>
    </row>
    <row r="491" spans="1:36" x14ac:dyDescent="0.2">
      <c r="A491" s="38" t="s">
        <v>1617</v>
      </c>
      <c r="B491" s="11" t="s">
        <v>756</v>
      </c>
      <c r="C491" s="11"/>
      <c r="D491" s="3" t="s">
        <v>757</v>
      </c>
      <c r="E491" s="38" t="s">
        <v>1088</v>
      </c>
      <c r="F491" s="3" t="s">
        <v>1076</v>
      </c>
      <c r="G491" s="3"/>
      <c r="H491" s="99" t="s">
        <v>886</v>
      </c>
      <c r="I491" s="99">
        <v>-5.8087855297157631</v>
      </c>
      <c r="J491" s="99">
        <v>-11.115988148798422</v>
      </c>
      <c r="K491" s="99">
        <v>3.518518518518519</v>
      </c>
      <c r="L491" s="99">
        <v>18.533094812164592</v>
      </c>
      <c r="M491" s="99">
        <v>14.508501861354262</v>
      </c>
      <c r="N491" s="99">
        <v>5.0434935418680169</v>
      </c>
      <c r="O491" s="99">
        <v>4.7846089502300231</v>
      </c>
      <c r="P491" s="99">
        <v>4.0632234373752851</v>
      </c>
      <c r="Q491" s="99">
        <v>6.6891684565817684</v>
      </c>
      <c r="R491" s="99">
        <v>7.2835777969513913</v>
      </c>
      <c r="S491" s="99">
        <v>6.494202801420812</v>
      </c>
      <c r="T491" s="99">
        <v>7.2120830711139234</v>
      </c>
      <c r="U491" s="99">
        <v>5.8934022070908725</v>
      </c>
      <c r="V491" s="99">
        <v>1.5133037694013325</v>
      </c>
      <c r="W491" s="99">
        <v>4.515917654125488</v>
      </c>
      <c r="X491" s="99">
        <v>4.2267502612330219</v>
      </c>
      <c r="Y491" s="99">
        <v>5.0578976389793979</v>
      </c>
      <c r="Z491" s="99">
        <v>0.46760187040749202</v>
      </c>
      <c r="AA491" s="99">
        <v>2.3651215805471111</v>
      </c>
      <c r="AB491" s="99">
        <v>1.6238285237078998</v>
      </c>
      <c r="AC491" s="128">
        <v>-1.1915631848064212</v>
      </c>
      <c r="AD491" s="99">
        <v>-1.6171510419073165</v>
      </c>
      <c r="AE491" s="99">
        <v>2.8741840041328182</v>
      </c>
      <c r="AF491" s="128">
        <v>2.652362474320924</v>
      </c>
      <c r="AG491" s="164">
        <v>4.2159565952147871</v>
      </c>
      <c r="AH491" s="128">
        <v>3.7424255355466451</v>
      </c>
      <c r="AI491" s="128">
        <v>4.4959072025009261</v>
      </c>
      <c r="AJ491" s="128">
        <v>2.8932451582427943</v>
      </c>
    </row>
    <row r="492" spans="1:36" x14ac:dyDescent="0.2">
      <c r="A492" s="38" t="s">
        <v>1618</v>
      </c>
      <c r="B492" s="11" t="s">
        <v>758</v>
      </c>
      <c r="C492" s="11"/>
      <c r="D492" s="3" t="s">
        <v>759</v>
      </c>
      <c r="E492" s="38" t="s">
        <v>1088</v>
      </c>
      <c r="F492" s="3" t="s">
        <v>1076</v>
      </c>
      <c r="G492" s="3"/>
      <c r="H492" s="99" t="s">
        <v>886</v>
      </c>
      <c r="I492" s="99">
        <v>-30.765724703737476</v>
      </c>
      <c r="J492" s="99">
        <v>-25.93811718235682</v>
      </c>
      <c r="K492" s="99">
        <v>145.42222222222222</v>
      </c>
      <c r="L492" s="99">
        <v>34.715682723650872</v>
      </c>
      <c r="M492" s="99">
        <v>14.934803064928076</v>
      </c>
      <c r="N492" s="99">
        <v>6.1403508771929864</v>
      </c>
      <c r="O492" s="99">
        <v>8.4517906336088089</v>
      </c>
      <c r="P492" s="99">
        <v>8.2300345458240116</v>
      </c>
      <c r="Q492" s="99">
        <v>5.8205031918888466</v>
      </c>
      <c r="R492" s="99">
        <v>6.6802696948190317</v>
      </c>
      <c r="S492" s="99">
        <v>6.469854469854468</v>
      </c>
      <c r="T492" s="99">
        <v>4.3974068577677059</v>
      </c>
      <c r="U492" s="99">
        <v>5.7534041598084684</v>
      </c>
      <c r="V492" s="99">
        <v>4.6055889635656229</v>
      </c>
      <c r="W492" s="99">
        <v>6.5602597051264553</v>
      </c>
      <c r="X492" s="99">
        <v>4.7093170855547157</v>
      </c>
      <c r="Y492" s="99">
        <v>6.7523336161959122</v>
      </c>
      <c r="Z492" s="99">
        <v>0.60186236656825542</v>
      </c>
      <c r="AA492" s="99">
        <v>-8.4659668134108301E-2</v>
      </c>
      <c r="AB492" s="99">
        <v>0.54228096932725123</v>
      </c>
      <c r="AC492" s="128">
        <v>0.66295859317937467</v>
      </c>
      <c r="AD492" s="99">
        <v>0.64184852374840062</v>
      </c>
      <c r="AE492" s="99">
        <v>3.3995119787045169</v>
      </c>
      <c r="AF492" s="128">
        <v>4.7841244301421337</v>
      </c>
      <c r="AG492" s="164">
        <v>3.5368787428980974</v>
      </c>
      <c r="AH492" s="128">
        <v>2.8475380660470506</v>
      </c>
      <c r="AI492" s="128">
        <v>4.4029994231878478</v>
      </c>
      <c r="AJ492" s="128">
        <v>3.2872928176795648</v>
      </c>
    </row>
    <row r="493" spans="1:36" x14ac:dyDescent="0.2">
      <c r="A493" s="38" t="s">
        <v>1697</v>
      </c>
      <c r="B493" s="11" t="s">
        <v>760</v>
      </c>
      <c r="C493" s="11"/>
      <c r="D493" s="3" t="s">
        <v>761</v>
      </c>
      <c r="E493" s="38" t="s">
        <v>1089</v>
      </c>
      <c r="F493" s="3" t="s">
        <v>1076</v>
      </c>
      <c r="G493" s="3"/>
      <c r="H493" s="99" t="s">
        <v>886</v>
      </c>
      <c r="I493" s="99">
        <v>-2.1739130434782652</v>
      </c>
      <c r="J493" s="99">
        <v>-3.3283950617284006</v>
      </c>
      <c r="K493" s="99">
        <v>7.3457294646506028</v>
      </c>
      <c r="L493" s="99">
        <v>3.2644903397735021</v>
      </c>
      <c r="M493" s="99">
        <v>4.7741935483871032</v>
      </c>
      <c r="N493" s="99">
        <v>4.187192118226605</v>
      </c>
      <c r="O493" s="99">
        <v>5.0489699425869645</v>
      </c>
      <c r="P493" s="99">
        <v>7.217489149654412</v>
      </c>
      <c r="Q493" s="99">
        <v>7.878560719640177</v>
      </c>
      <c r="R493" s="99">
        <v>4.2109651865749527</v>
      </c>
      <c r="S493" s="99">
        <v>4.5009001800360124</v>
      </c>
      <c r="T493" s="99">
        <v>4.7728432873915096</v>
      </c>
      <c r="U493" s="99">
        <v>4.8112058465286367</v>
      </c>
      <c r="V493" s="99">
        <v>3.5037768739105246</v>
      </c>
      <c r="W493" s="99">
        <v>3.4300791556728427</v>
      </c>
      <c r="X493" s="99" t="s">
        <v>886</v>
      </c>
      <c r="Y493" s="99" t="s">
        <v>886</v>
      </c>
      <c r="Z493" s="99" t="s">
        <v>886</v>
      </c>
      <c r="AA493" s="99" t="s">
        <v>886</v>
      </c>
      <c r="AB493" s="99" t="s">
        <v>886</v>
      </c>
      <c r="AC493" s="128" t="s">
        <v>886</v>
      </c>
      <c r="AD493" s="99" t="s">
        <v>886</v>
      </c>
      <c r="AE493" s="99" t="s">
        <v>886</v>
      </c>
      <c r="AF493" s="128" t="s">
        <v>886</v>
      </c>
      <c r="AG493" s="164" t="s">
        <v>886</v>
      </c>
      <c r="AH493" s="128" t="s">
        <v>886</v>
      </c>
      <c r="AI493" s="128" t="s">
        <v>886</v>
      </c>
      <c r="AJ493" s="128" t="s">
        <v>886</v>
      </c>
    </row>
    <row r="494" spans="1:36" x14ac:dyDescent="0.2">
      <c r="A494" s="38" t="s">
        <v>1619</v>
      </c>
      <c r="B494" s="11" t="s">
        <v>762</v>
      </c>
      <c r="C494" s="11"/>
      <c r="D494" s="3" t="s">
        <v>763</v>
      </c>
      <c r="E494" s="38" t="s">
        <v>1088</v>
      </c>
      <c r="F494" s="3" t="s">
        <v>1081</v>
      </c>
      <c r="G494" s="3"/>
      <c r="H494" s="99" t="s">
        <v>886</v>
      </c>
      <c r="I494" s="99">
        <v>-15.960683760683764</v>
      </c>
      <c r="J494" s="99">
        <v>0.68547484897179345</v>
      </c>
      <c r="K494" s="99">
        <v>6.5212121212121019</v>
      </c>
      <c r="L494" s="99">
        <v>9.0767713548778772</v>
      </c>
      <c r="M494" s="99">
        <v>12.942935633063257</v>
      </c>
      <c r="N494" s="99">
        <v>4.1426768065519184</v>
      </c>
      <c r="O494" s="99">
        <v>5.3807151620866449</v>
      </c>
      <c r="P494" s="99">
        <v>4.5687272931307774</v>
      </c>
      <c r="Q494" s="99">
        <v>5.3550827676870654</v>
      </c>
      <c r="R494" s="99">
        <v>11.810843158725717</v>
      </c>
      <c r="S494" s="99">
        <v>2.9425831871911186</v>
      </c>
      <c r="T494" s="99">
        <v>3.8761919511493659</v>
      </c>
      <c r="U494" s="99">
        <v>3.4812890034291257</v>
      </c>
      <c r="V494" s="99">
        <v>3.4979572094554925</v>
      </c>
      <c r="W494" s="99">
        <v>5.0352987968578873</v>
      </c>
      <c r="X494" s="99">
        <v>3.7336463638601316</v>
      </c>
      <c r="Y494" s="99">
        <v>2.4457464089506971</v>
      </c>
      <c r="Z494" s="99">
        <v>2.9396568618736296E-2</v>
      </c>
      <c r="AA494" s="99">
        <v>0.15228290780203224</v>
      </c>
      <c r="AB494" s="99">
        <v>2.1269406555103103</v>
      </c>
      <c r="AC494" s="128">
        <v>1.9781635815905529</v>
      </c>
      <c r="AD494" s="99">
        <v>1.9312535218482862</v>
      </c>
      <c r="AE494" s="99">
        <v>3.8890005695714658</v>
      </c>
      <c r="AF494" s="128">
        <v>4.8753940547121344</v>
      </c>
      <c r="AG494" s="164">
        <v>4.886298989836857</v>
      </c>
      <c r="AH494" s="128">
        <v>3.8868610463667297</v>
      </c>
      <c r="AI494" s="128">
        <v>3.8952425972046845</v>
      </c>
      <c r="AJ494" s="128">
        <v>3.8965624957557559</v>
      </c>
    </row>
    <row r="495" spans="1:36" x14ac:dyDescent="0.2">
      <c r="A495" s="38" t="s">
        <v>1620</v>
      </c>
      <c r="B495" s="11" t="s">
        <v>764</v>
      </c>
      <c r="C495" s="11"/>
      <c r="D495" s="3" t="s">
        <v>765</v>
      </c>
      <c r="E495" s="38" t="s">
        <v>1088</v>
      </c>
      <c r="F495" s="3" t="s">
        <v>1081</v>
      </c>
      <c r="G495" s="3"/>
      <c r="H495" s="99" t="s">
        <v>886</v>
      </c>
      <c r="I495" s="99">
        <v>-7.8232762670775884</v>
      </c>
      <c r="J495" s="99">
        <v>-3.2110091743119256</v>
      </c>
      <c r="K495" s="99">
        <v>9.4154818325434633</v>
      </c>
      <c r="L495" s="99">
        <v>12.536336509769953</v>
      </c>
      <c r="M495" s="99">
        <v>14.027404759053667</v>
      </c>
      <c r="N495" s="99">
        <v>8.5482394947267153</v>
      </c>
      <c r="O495" s="99">
        <v>6.9794761937668426</v>
      </c>
      <c r="P495" s="99">
        <v>7.9917318002713102</v>
      </c>
      <c r="Q495" s="99">
        <v>7.9518129942218678</v>
      </c>
      <c r="R495" s="99">
        <v>19.935060617478229</v>
      </c>
      <c r="S495" s="99">
        <v>2.9003853012649472</v>
      </c>
      <c r="T495" s="99">
        <v>3.8862848625253577</v>
      </c>
      <c r="U495" s="99">
        <v>3.7365809808633088</v>
      </c>
      <c r="V495" s="99">
        <v>3.8911154253147231</v>
      </c>
      <c r="W495" s="99">
        <v>2.8984577381764041</v>
      </c>
      <c r="X495" s="99">
        <v>3.8698061589543329</v>
      </c>
      <c r="Y495" s="99">
        <v>3.9004697372172927</v>
      </c>
      <c r="Z495" s="99">
        <v>0</v>
      </c>
      <c r="AA495" s="99">
        <v>0</v>
      </c>
      <c r="AB495" s="99">
        <v>1.8503004391033073</v>
      </c>
      <c r="AC495" s="128">
        <v>0</v>
      </c>
      <c r="AD495" s="99">
        <v>1.989704026207928</v>
      </c>
      <c r="AE495" s="99">
        <v>3.9900717503754457</v>
      </c>
      <c r="AF495" s="128">
        <v>4.9902721784303106</v>
      </c>
      <c r="AG495" s="164">
        <v>4.9899703887668512</v>
      </c>
      <c r="AH495" s="128">
        <v>3.9897859538669644</v>
      </c>
      <c r="AI495" s="128">
        <v>3.9901078454817496</v>
      </c>
      <c r="AJ495" s="128">
        <v>4.990184530820561</v>
      </c>
    </row>
    <row r="496" spans="1:36" x14ac:dyDescent="0.2">
      <c r="A496" s="38" t="s">
        <v>1621</v>
      </c>
      <c r="B496" s="11" t="s">
        <v>766</v>
      </c>
      <c r="C496" s="11"/>
      <c r="D496" s="3" t="s">
        <v>767</v>
      </c>
      <c r="E496" s="38" t="s">
        <v>1088</v>
      </c>
      <c r="F496" s="3" t="s">
        <v>1080</v>
      </c>
      <c r="G496" s="3"/>
      <c r="H496" s="99" t="s">
        <v>886</v>
      </c>
      <c r="I496" s="99">
        <v>-2.0304568527918718</v>
      </c>
      <c r="J496" s="99">
        <v>39.120322394933794</v>
      </c>
      <c r="K496" s="99">
        <v>10.486153642427951</v>
      </c>
      <c r="L496" s="99">
        <v>11.597351231497569</v>
      </c>
      <c r="M496" s="99">
        <v>-3.6985326692531686</v>
      </c>
      <c r="N496" s="99">
        <v>2.500906125407738</v>
      </c>
      <c r="O496" s="99">
        <v>2.6289304754651255</v>
      </c>
      <c r="P496" s="99">
        <v>2.9962497183975785</v>
      </c>
      <c r="Q496" s="99">
        <v>3.5858572862252629</v>
      </c>
      <c r="R496" s="99">
        <v>17.519780397222661</v>
      </c>
      <c r="S496" s="99">
        <v>6.0487877058363466</v>
      </c>
      <c r="T496" s="99">
        <v>4.6473384693582602</v>
      </c>
      <c r="U496" s="99">
        <v>2.4999999999999858</v>
      </c>
      <c r="V496" s="99">
        <v>2.500348432055759</v>
      </c>
      <c r="W496" s="99">
        <v>2.4991841618622743</v>
      </c>
      <c r="X496" s="99">
        <v>1.8996577432278201</v>
      </c>
      <c r="Y496" s="99">
        <v>0</v>
      </c>
      <c r="Z496" s="99">
        <v>0</v>
      </c>
      <c r="AA496" s="99">
        <v>0</v>
      </c>
      <c r="AB496" s="99">
        <v>0</v>
      </c>
      <c r="AC496" s="128">
        <v>0</v>
      </c>
      <c r="AD496" s="99">
        <v>0</v>
      </c>
      <c r="AE496" s="99">
        <v>3.9897240954339885</v>
      </c>
      <c r="AF496" s="128">
        <v>4.9900682702098242</v>
      </c>
      <c r="AG496" s="164">
        <v>4.9897851300110485</v>
      </c>
      <c r="AH496" s="128">
        <v>3.9901873192301318</v>
      </c>
      <c r="AI496" s="128">
        <v>3.9899813606710133</v>
      </c>
      <c r="AJ496" s="128">
        <v>4.9900576933848644</v>
      </c>
    </row>
    <row r="497" spans="1:36" x14ac:dyDescent="0.2">
      <c r="A497" s="38" t="s">
        <v>1622</v>
      </c>
      <c r="B497" s="11" t="s">
        <v>768</v>
      </c>
      <c r="C497" s="11"/>
      <c r="D497" s="3" t="s">
        <v>769</v>
      </c>
      <c r="E497" s="38" t="s">
        <v>1088</v>
      </c>
      <c r="F497" s="3" t="s">
        <v>1083</v>
      </c>
      <c r="G497" s="3"/>
      <c r="H497" s="99" t="s">
        <v>886</v>
      </c>
      <c r="I497" s="99">
        <v>-39.524997365000182</v>
      </c>
      <c r="J497" s="99">
        <v>103.26497414744668</v>
      </c>
      <c r="K497" s="99">
        <v>-1.3175946038641797</v>
      </c>
      <c r="L497" s="99">
        <v>-6.7773047180467358</v>
      </c>
      <c r="M497" s="99">
        <v>-35.247149470283034</v>
      </c>
      <c r="N497" s="99">
        <v>21.480664043757812</v>
      </c>
      <c r="O497" s="99">
        <v>3.20707768869228</v>
      </c>
      <c r="P497" s="99">
        <v>16.688990088400743</v>
      </c>
      <c r="Q497" s="99">
        <v>-25.003279548734099</v>
      </c>
      <c r="R497" s="99">
        <v>57.263424873185244</v>
      </c>
      <c r="S497" s="99">
        <v>0</v>
      </c>
      <c r="T497" s="99">
        <v>0</v>
      </c>
      <c r="U497" s="99">
        <v>0</v>
      </c>
      <c r="V497" s="99">
        <v>4.8994800211328311</v>
      </c>
      <c r="W497" s="99">
        <v>0</v>
      </c>
      <c r="X497" s="99">
        <v>0</v>
      </c>
      <c r="Y497" s="99">
        <v>-5.036447978793035E-2</v>
      </c>
      <c r="Z497" s="99">
        <v>0</v>
      </c>
      <c r="AA497" s="99">
        <v>-1.5912586856202893E-2</v>
      </c>
      <c r="AB497" s="99">
        <v>3.0610079575596814</v>
      </c>
      <c r="AC497" s="128">
        <v>-3.0884850980594791E-2</v>
      </c>
      <c r="AD497" s="99">
        <v>0</v>
      </c>
      <c r="AE497" s="99">
        <v>3.9879511868595952</v>
      </c>
      <c r="AF497" s="128">
        <v>3.9885122923423388</v>
      </c>
      <c r="AG497" s="164">
        <v>1.9999047664396974</v>
      </c>
      <c r="AH497" s="128">
        <v>4.990429951916342</v>
      </c>
      <c r="AI497" s="128">
        <v>3.9906625166740817</v>
      </c>
      <c r="AJ497" s="128">
        <v>2.9994655264564343</v>
      </c>
    </row>
    <row r="498" spans="1:36" x14ac:dyDescent="0.2">
      <c r="A498" s="38" t="s">
        <v>1698</v>
      </c>
      <c r="B498" s="11" t="s">
        <v>770</v>
      </c>
      <c r="C498" s="11"/>
      <c r="D498" s="3" t="s">
        <v>771</v>
      </c>
      <c r="E498" s="38" t="s">
        <v>1089</v>
      </c>
      <c r="F498" s="3" t="s">
        <v>1076</v>
      </c>
      <c r="G498" s="3"/>
      <c r="H498" s="99" t="s">
        <v>886</v>
      </c>
      <c r="I498" s="99">
        <v>-50.356174746264891</v>
      </c>
      <c r="J498" s="99">
        <v>-1.4222222222222314</v>
      </c>
      <c r="K498" s="99">
        <v>53.368543089012007</v>
      </c>
      <c r="L498" s="99">
        <v>29.438938350411547</v>
      </c>
      <c r="M498" s="99">
        <v>-15.573291804555183</v>
      </c>
      <c r="N498" s="99">
        <v>4.4961955268618965</v>
      </c>
      <c r="O498" s="99">
        <v>4.5013239187996419</v>
      </c>
      <c r="P498" s="99">
        <v>7.270551801801787</v>
      </c>
      <c r="Q498" s="99">
        <v>1.8174660455350704</v>
      </c>
      <c r="R498" s="99">
        <v>0</v>
      </c>
      <c r="S498" s="99">
        <v>2.5003222064698889</v>
      </c>
      <c r="T498" s="99">
        <v>2.9988683515654486</v>
      </c>
      <c r="U498" s="99">
        <v>1.5015564914850614</v>
      </c>
      <c r="V498" s="99">
        <v>2.5016537374466168</v>
      </c>
      <c r="W498" s="99">
        <v>0</v>
      </c>
      <c r="X498" s="99" t="s">
        <v>886</v>
      </c>
      <c r="Y498" s="99" t="s">
        <v>886</v>
      </c>
      <c r="Z498" s="99" t="s">
        <v>886</v>
      </c>
      <c r="AA498" s="99" t="s">
        <v>886</v>
      </c>
      <c r="AB498" s="99" t="s">
        <v>886</v>
      </c>
      <c r="AC498" s="128" t="s">
        <v>886</v>
      </c>
      <c r="AD498" s="99" t="s">
        <v>886</v>
      </c>
      <c r="AE498" s="99" t="s">
        <v>886</v>
      </c>
      <c r="AF498" s="128" t="s">
        <v>886</v>
      </c>
      <c r="AG498" s="164" t="s">
        <v>886</v>
      </c>
      <c r="AH498" s="128" t="s">
        <v>886</v>
      </c>
      <c r="AI498" s="128" t="s">
        <v>886</v>
      </c>
      <c r="AJ498" s="128" t="s">
        <v>886</v>
      </c>
    </row>
    <row r="499" spans="1:36" x14ac:dyDescent="0.2">
      <c r="A499" s="38" t="s">
        <v>886</v>
      </c>
      <c r="B499" s="5" t="s">
        <v>940</v>
      </c>
      <c r="C499" s="5"/>
      <c r="D499" s="174" t="s">
        <v>884</v>
      </c>
      <c r="E499" s="38" t="s">
        <v>1089</v>
      </c>
      <c r="F499" s="3" t="s">
        <v>1076</v>
      </c>
      <c r="G499" s="3"/>
      <c r="H499" s="99" t="s">
        <v>886</v>
      </c>
      <c r="I499" s="99">
        <v>-2.1276595744680833</v>
      </c>
      <c r="J499" s="99">
        <v>-8.6956521739130466</v>
      </c>
      <c r="K499" s="99" t="s">
        <v>886</v>
      </c>
      <c r="L499" s="99" t="s">
        <v>886</v>
      </c>
      <c r="M499" s="99" t="s">
        <v>886</v>
      </c>
      <c r="N499" s="99" t="s">
        <v>886</v>
      </c>
      <c r="O499" s="99" t="s">
        <v>886</v>
      </c>
      <c r="P499" s="99" t="s">
        <v>886</v>
      </c>
      <c r="Q499" s="99" t="s">
        <v>886</v>
      </c>
      <c r="R499" s="99" t="s">
        <v>886</v>
      </c>
      <c r="S499" s="99" t="s">
        <v>886</v>
      </c>
      <c r="T499" s="99" t="s">
        <v>886</v>
      </c>
      <c r="U499" s="99" t="s">
        <v>886</v>
      </c>
      <c r="V499" s="99" t="s">
        <v>886</v>
      </c>
      <c r="W499" s="99" t="s">
        <v>886</v>
      </c>
      <c r="X499" s="99" t="s">
        <v>886</v>
      </c>
      <c r="Y499" s="99" t="s">
        <v>886</v>
      </c>
      <c r="Z499" s="99" t="s">
        <v>886</v>
      </c>
      <c r="AA499" s="99" t="s">
        <v>886</v>
      </c>
      <c r="AB499" s="99" t="s">
        <v>886</v>
      </c>
      <c r="AC499" s="128" t="s">
        <v>886</v>
      </c>
      <c r="AD499" s="99" t="s">
        <v>886</v>
      </c>
      <c r="AE499" s="99" t="s">
        <v>886</v>
      </c>
      <c r="AF499" s="128" t="s">
        <v>886</v>
      </c>
      <c r="AG499" s="164" t="s">
        <v>886</v>
      </c>
      <c r="AH499" s="128" t="s">
        <v>886</v>
      </c>
      <c r="AI499" s="128" t="s">
        <v>886</v>
      </c>
      <c r="AJ499" s="128" t="s">
        <v>886</v>
      </c>
    </row>
    <row r="500" spans="1:36" x14ac:dyDescent="0.2">
      <c r="A500" s="38" t="s">
        <v>886</v>
      </c>
      <c r="B500" s="16" t="s">
        <v>1016</v>
      </c>
      <c r="C500" s="16"/>
      <c r="D500" s="17" t="s">
        <v>1017</v>
      </c>
      <c r="E500" s="38" t="s">
        <v>1089</v>
      </c>
      <c r="F500" s="3" t="s">
        <v>1076</v>
      </c>
      <c r="G500" s="3"/>
      <c r="H500" s="99" t="s">
        <v>886</v>
      </c>
      <c r="I500" s="99">
        <v>19.230769230769226</v>
      </c>
      <c r="J500" s="99">
        <v>14.523297491039415</v>
      </c>
      <c r="K500" s="99">
        <v>32.699048572859311</v>
      </c>
      <c r="L500" s="99">
        <v>4.7169811320754889</v>
      </c>
      <c r="M500" s="99" t="s">
        <v>886</v>
      </c>
      <c r="N500" s="99" t="s">
        <v>886</v>
      </c>
      <c r="O500" s="99" t="s">
        <v>886</v>
      </c>
      <c r="P500" s="99" t="s">
        <v>886</v>
      </c>
      <c r="Q500" s="99" t="s">
        <v>886</v>
      </c>
      <c r="R500" s="99" t="s">
        <v>886</v>
      </c>
      <c r="S500" s="99" t="s">
        <v>886</v>
      </c>
      <c r="T500" s="99" t="s">
        <v>886</v>
      </c>
      <c r="U500" s="99" t="s">
        <v>886</v>
      </c>
      <c r="V500" s="99" t="s">
        <v>886</v>
      </c>
      <c r="W500" s="99" t="s">
        <v>886</v>
      </c>
      <c r="X500" s="99" t="s">
        <v>886</v>
      </c>
      <c r="Y500" s="99" t="s">
        <v>886</v>
      </c>
      <c r="Z500" s="99" t="s">
        <v>886</v>
      </c>
      <c r="AA500" s="99" t="s">
        <v>886</v>
      </c>
      <c r="AB500" s="99" t="s">
        <v>886</v>
      </c>
      <c r="AC500" s="128" t="s">
        <v>886</v>
      </c>
      <c r="AD500" s="99" t="s">
        <v>886</v>
      </c>
      <c r="AE500" s="99" t="s">
        <v>886</v>
      </c>
      <c r="AF500" s="128" t="s">
        <v>886</v>
      </c>
      <c r="AG500" s="164" t="s">
        <v>886</v>
      </c>
      <c r="AH500" s="128" t="s">
        <v>886</v>
      </c>
      <c r="AI500" s="128" t="s">
        <v>886</v>
      </c>
      <c r="AJ500" s="128" t="s">
        <v>886</v>
      </c>
    </row>
    <row r="501" spans="1:36" x14ac:dyDescent="0.2">
      <c r="A501" s="38" t="s">
        <v>1759</v>
      </c>
      <c r="B501" s="11" t="s">
        <v>772</v>
      </c>
      <c r="C501" s="11"/>
      <c r="D501" s="3" t="s">
        <v>773</v>
      </c>
      <c r="E501" s="38" t="s">
        <v>1088</v>
      </c>
      <c r="F501" s="3" t="s">
        <v>1082</v>
      </c>
      <c r="G501" s="3"/>
      <c r="H501" s="99" t="s">
        <v>886</v>
      </c>
      <c r="I501" s="99" t="s">
        <v>886</v>
      </c>
      <c r="J501" s="99" t="s">
        <v>886</v>
      </c>
      <c r="K501" s="99" t="s">
        <v>886</v>
      </c>
      <c r="L501" s="99" t="s">
        <v>886</v>
      </c>
      <c r="M501" s="99" t="s">
        <v>886</v>
      </c>
      <c r="N501" s="99">
        <v>4.2616053335808175</v>
      </c>
      <c r="O501" s="99">
        <v>5.9642147117296247</v>
      </c>
      <c r="P501" s="99">
        <v>6.1815687043207816</v>
      </c>
      <c r="Q501" s="99">
        <v>7.8695096061289291</v>
      </c>
      <c r="R501" s="99">
        <v>10.807407860155266</v>
      </c>
      <c r="S501" s="99">
        <v>-0.70494009663967461</v>
      </c>
      <c r="T501" s="99">
        <v>4.9596142522248243</v>
      </c>
      <c r="U501" s="99">
        <v>4.9052090059383175</v>
      </c>
      <c r="V501" s="99">
        <v>4.9200343070480841</v>
      </c>
      <c r="W501" s="99">
        <v>4.6364239620699976</v>
      </c>
      <c r="X501" s="99">
        <v>3.9631624418668991</v>
      </c>
      <c r="Y501" s="99">
        <v>2.4028855844546086</v>
      </c>
      <c r="Z501" s="99">
        <v>0</v>
      </c>
      <c r="AA501" s="99">
        <v>1.5539747220131517E-2</v>
      </c>
      <c r="AB501" s="99">
        <v>1.9473457056538734</v>
      </c>
      <c r="AC501" s="128">
        <v>2.0168323370531649</v>
      </c>
      <c r="AD501" s="99">
        <v>2.0026890644711415</v>
      </c>
      <c r="AE501" s="99">
        <v>3.9210421396083106</v>
      </c>
      <c r="AF501" s="128">
        <v>5.1346695897275252</v>
      </c>
      <c r="AG501" s="164">
        <v>5.9711940898732552</v>
      </c>
      <c r="AH501" s="128">
        <v>3.2404284027660601</v>
      </c>
      <c r="AI501" s="128">
        <v>3.969177779139188</v>
      </c>
      <c r="AJ501" s="128">
        <v>4.9391768911469196</v>
      </c>
    </row>
    <row r="502" spans="1:36" x14ac:dyDescent="0.2">
      <c r="A502" s="38" t="s">
        <v>1623</v>
      </c>
      <c r="B502" s="11" t="s">
        <v>774</v>
      </c>
      <c r="C502" s="126"/>
      <c r="D502" s="3" t="s">
        <v>775</v>
      </c>
      <c r="E502" s="38" t="s">
        <v>1088</v>
      </c>
      <c r="F502" s="3" t="s">
        <v>1076</v>
      </c>
      <c r="G502" s="3"/>
      <c r="H502" s="99" t="s">
        <v>886</v>
      </c>
      <c r="I502" s="99">
        <v>0</v>
      </c>
      <c r="J502" s="99">
        <v>-1.4640522875817084</v>
      </c>
      <c r="K502" s="99">
        <v>12.324223932077487</v>
      </c>
      <c r="L502" s="99">
        <v>6.6965867485532016</v>
      </c>
      <c r="M502" s="99">
        <v>6.5530219172016899</v>
      </c>
      <c r="N502" s="99">
        <v>-6.326615416580097</v>
      </c>
      <c r="O502" s="99">
        <v>4.3584340689807988</v>
      </c>
      <c r="P502" s="99">
        <v>7.6514346439957563</v>
      </c>
      <c r="Q502" s="99">
        <v>11.332675222112542</v>
      </c>
      <c r="R502" s="99">
        <v>5.8255009753502378</v>
      </c>
      <c r="S502" s="99">
        <v>8.4541265186426529</v>
      </c>
      <c r="T502" s="99">
        <v>5.2224969097651268</v>
      </c>
      <c r="U502" s="99">
        <v>5.6607929515418505</v>
      </c>
      <c r="V502" s="99">
        <v>4.9683830171635179</v>
      </c>
      <c r="W502" s="99">
        <v>4.3095458758109402</v>
      </c>
      <c r="X502" s="99">
        <v>3.5222440819953107</v>
      </c>
      <c r="Y502" s="99">
        <v>2.5380088278567712</v>
      </c>
      <c r="Z502" s="99">
        <v>0.33480808322372013</v>
      </c>
      <c r="AA502" s="99">
        <v>0.55416517697533152</v>
      </c>
      <c r="AB502" s="99">
        <v>0.73481481481481126</v>
      </c>
      <c r="AC502" s="128">
        <v>0.64709688805224541</v>
      </c>
      <c r="AD502" s="99">
        <v>1.7534630896021142E-2</v>
      </c>
      <c r="AE502" s="99">
        <v>3.4537166900420635</v>
      </c>
      <c r="AF502" s="128">
        <v>3.7451279444161933</v>
      </c>
      <c r="AG502" s="164">
        <v>3.6589349885658207</v>
      </c>
      <c r="AH502" s="128">
        <v>2.9519907553314351</v>
      </c>
      <c r="AI502" s="128">
        <v>3.4336734693877435</v>
      </c>
      <c r="AJ502" s="128">
        <v>3.44300300892814</v>
      </c>
    </row>
    <row r="503" spans="1:36" x14ac:dyDescent="0.2">
      <c r="A503" s="199" t="s">
        <v>1728</v>
      </c>
      <c r="B503" s="11" t="s">
        <v>776</v>
      </c>
      <c r="C503" s="11"/>
      <c r="D503" s="3" t="s">
        <v>777</v>
      </c>
      <c r="E503" s="38" t="s">
        <v>1088</v>
      </c>
      <c r="F503" s="3" t="s">
        <v>1077</v>
      </c>
      <c r="G503" s="3"/>
      <c r="H503" s="99" t="s">
        <v>886</v>
      </c>
      <c r="I503" s="99">
        <v>4.4943371352096335</v>
      </c>
      <c r="J503" s="99">
        <v>-5.3772484850801874</v>
      </c>
      <c r="K503" s="99">
        <v>5.6222222222222342</v>
      </c>
      <c r="L503" s="99">
        <v>5.627068071839787</v>
      </c>
      <c r="M503" s="99">
        <v>7.9185151652331456</v>
      </c>
      <c r="N503" s="99">
        <v>7.7821403402798666</v>
      </c>
      <c r="O503" s="99">
        <v>5.4984743757394483</v>
      </c>
      <c r="P503" s="99">
        <v>5.3004367843229971</v>
      </c>
      <c r="Q503" s="99">
        <v>12.253363228699541</v>
      </c>
      <c r="R503" s="99">
        <v>8.0020972735443934</v>
      </c>
      <c r="S503" s="99">
        <v>6.5966202001988279</v>
      </c>
      <c r="T503" s="99">
        <v>2.9591958447642099</v>
      </c>
      <c r="U503" s="99">
        <v>4.926803580832015</v>
      </c>
      <c r="V503" s="99">
        <v>4.9112699241177182</v>
      </c>
      <c r="W503" s="99">
        <v>3.9006515437089035</v>
      </c>
      <c r="X503" s="99">
        <v>3.88589108455038</v>
      </c>
      <c r="Y503" s="99">
        <v>2.399439805704759</v>
      </c>
      <c r="Z503" s="99">
        <v>0</v>
      </c>
      <c r="AA503" s="99">
        <v>0</v>
      </c>
      <c r="AB503" s="99">
        <v>0</v>
      </c>
      <c r="AC503" s="128">
        <v>1.9857173771910874</v>
      </c>
      <c r="AD503" s="99">
        <v>1.9479031395615243</v>
      </c>
      <c r="AE503" s="99">
        <v>3.9862130975573118</v>
      </c>
      <c r="AF503" s="128">
        <v>3.9919296728635256</v>
      </c>
      <c r="AG503" s="164">
        <v>4.9889135254988837</v>
      </c>
      <c r="AH503" s="128">
        <v>4.9960401267159282</v>
      </c>
      <c r="AI503" s="128">
        <v>3.9851656295178728</v>
      </c>
      <c r="AJ503" s="128">
        <v>2.9982469926857349</v>
      </c>
    </row>
    <row r="504" spans="1:36" x14ac:dyDescent="0.2">
      <c r="A504" s="38" t="s">
        <v>1624</v>
      </c>
      <c r="B504" s="11" t="s">
        <v>1205</v>
      </c>
      <c r="C504" s="11"/>
      <c r="D504" s="3" t="s">
        <v>779</v>
      </c>
      <c r="E504" s="38" t="s">
        <v>1088</v>
      </c>
      <c r="F504" s="3" t="s">
        <v>1174</v>
      </c>
      <c r="G504" s="3"/>
      <c r="H504" s="99" t="s">
        <v>886</v>
      </c>
      <c r="I504" s="99" t="s">
        <v>886</v>
      </c>
      <c r="J504" s="99" t="s">
        <v>886</v>
      </c>
      <c r="K504" s="99">
        <v>3.7777777777777857</v>
      </c>
      <c r="L504" s="99">
        <v>11.862955032119913</v>
      </c>
      <c r="M504" s="99">
        <v>18.855283307810097</v>
      </c>
      <c r="N504" s="99">
        <v>14.640038653567402</v>
      </c>
      <c r="O504" s="99">
        <v>8.9772407979769469</v>
      </c>
      <c r="P504" s="99">
        <v>9.7976021657857615</v>
      </c>
      <c r="Q504" s="99">
        <v>19.502172126335566</v>
      </c>
      <c r="R504" s="99">
        <v>15.248575358616606</v>
      </c>
      <c r="S504" s="99">
        <v>7.8857630008525064</v>
      </c>
      <c r="T504" s="99">
        <v>4.7175029632556402</v>
      </c>
      <c r="U504" s="99">
        <v>4.8520977965589935</v>
      </c>
      <c r="V504" s="99">
        <v>5.0017992083483307</v>
      </c>
      <c r="W504" s="99">
        <v>12.87183002056203</v>
      </c>
      <c r="X504" s="99">
        <v>3.9713383531697843</v>
      </c>
      <c r="Y504" s="99">
        <v>1.6820464898960239</v>
      </c>
      <c r="Z504" s="99">
        <v>0</v>
      </c>
      <c r="AA504" s="99">
        <v>3.9402642159678436</v>
      </c>
      <c r="AB504" s="99">
        <v>0</v>
      </c>
      <c r="AC504" s="128">
        <v>1.9893899204243892</v>
      </c>
      <c r="AD504" s="99">
        <v>1.9885132206328482</v>
      </c>
      <c r="AE504" s="99">
        <v>1.9922435318493248</v>
      </c>
      <c r="AF504" s="128">
        <v>0</v>
      </c>
      <c r="AG504" s="164">
        <v>6.2506511094905681</v>
      </c>
      <c r="AH504" s="128">
        <v>11.765859397980204</v>
      </c>
      <c r="AI504" s="128">
        <v>4.3819633301166894</v>
      </c>
      <c r="AJ504" s="128">
        <v>6.2991133336134846</v>
      </c>
    </row>
    <row r="505" spans="1:36" x14ac:dyDescent="0.2">
      <c r="A505" s="38" t="s">
        <v>1625</v>
      </c>
      <c r="B505" s="11" t="s">
        <v>780</v>
      </c>
      <c r="C505" s="11"/>
      <c r="D505" s="3" t="s">
        <v>781</v>
      </c>
      <c r="E505" s="38" t="s">
        <v>1088</v>
      </c>
      <c r="F505" s="3" t="s">
        <v>1076</v>
      </c>
      <c r="G505" s="3"/>
      <c r="H505" s="99" t="s">
        <v>886</v>
      </c>
      <c r="I505" s="99">
        <v>22.517616912235752</v>
      </c>
      <c r="J505" s="99">
        <v>0</v>
      </c>
      <c r="K505" s="99">
        <v>10.901960784313729</v>
      </c>
      <c r="L505" s="99">
        <v>4.5968882602545875</v>
      </c>
      <c r="M505" s="99">
        <v>1.448050484561648</v>
      </c>
      <c r="N505" s="99">
        <v>3.6212163287975443</v>
      </c>
      <c r="O505" s="99">
        <v>0</v>
      </c>
      <c r="P505" s="99">
        <v>5.9977488342177026</v>
      </c>
      <c r="Q505" s="99">
        <v>9.9008899676375393</v>
      </c>
      <c r="R505" s="99">
        <v>3.9385294929603418</v>
      </c>
      <c r="S505" s="99">
        <v>2.6693227091633531</v>
      </c>
      <c r="T505" s="99">
        <v>1.9057474237916665</v>
      </c>
      <c r="U505" s="99">
        <v>0.99428813200761113</v>
      </c>
      <c r="V505" s="99">
        <v>2.5974025974025921</v>
      </c>
      <c r="W505" s="99">
        <v>2.4908125765618507</v>
      </c>
      <c r="X505" s="99">
        <v>0.99601593625497742</v>
      </c>
      <c r="Y505" s="99">
        <v>-1.4437869822485254</v>
      </c>
      <c r="Z505" s="99">
        <v>0</v>
      </c>
      <c r="AA505" s="99">
        <v>0</v>
      </c>
      <c r="AB505" s="99">
        <v>0</v>
      </c>
      <c r="AC505" s="128">
        <v>0</v>
      </c>
      <c r="AD505" s="99">
        <v>0</v>
      </c>
      <c r="AE505" s="99">
        <v>0</v>
      </c>
      <c r="AF505" s="128">
        <v>2.0012808197246157</v>
      </c>
      <c r="AG505" s="164">
        <v>2.9901114424736974</v>
      </c>
      <c r="AH505" s="128">
        <v>2.1984302369885134</v>
      </c>
      <c r="AI505" s="128">
        <v>1.9982850538716512</v>
      </c>
      <c r="AJ505" s="128">
        <v>1.69962352425163</v>
      </c>
    </row>
    <row r="506" spans="1:36" x14ac:dyDescent="0.2">
      <c r="A506" s="38" t="s">
        <v>1699</v>
      </c>
      <c r="B506" s="11" t="s">
        <v>782</v>
      </c>
      <c r="C506" s="11"/>
      <c r="D506" s="3" t="s">
        <v>783</v>
      </c>
      <c r="E506" s="38" t="s">
        <v>1089</v>
      </c>
      <c r="F506" s="3" t="s">
        <v>1076</v>
      </c>
      <c r="G506" s="3"/>
      <c r="H506" s="99" t="s">
        <v>886</v>
      </c>
      <c r="I506" s="99">
        <v>8.6283524904214488</v>
      </c>
      <c r="J506" s="99">
        <v>15.871896162528216</v>
      </c>
      <c r="K506" s="99">
        <v>0.32874710824304998</v>
      </c>
      <c r="L506" s="99">
        <v>-1.9902912621359263</v>
      </c>
      <c r="M506" s="99">
        <v>2.513620604259529</v>
      </c>
      <c r="N506" s="99">
        <v>6.8365744655151559</v>
      </c>
      <c r="O506" s="99">
        <v>7.846240814019211</v>
      </c>
      <c r="P506" s="99">
        <v>4.9795576056190356</v>
      </c>
      <c r="Q506" s="99">
        <v>5.9017375674056183</v>
      </c>
      <c r="R506" s="99">
        <v>15.304101838755301</v>
      </c>
      <c r="S506" s="99">
        <v>5.2338894340857109</v>
      </c>
      <c r="T506" s="99">
        <v>4.3052533416226169</v>
      </c>
      <c r="U506" s="99">
        <v>5.818804947101782</v>
      </c>
      <c r="V506" s="99">
        <v>1.9854960219671796</v>
      </c>
      <c r="W506" s="99">
        <v>2.3817742492233407</v>
      </c>
      <c r="X506" s="99">
        <v>3.9244774106540774</v>
      </c>
      <c r="Y506" s="99">
        <v>3.1533869711912814</v>
      </c>
      <c r="Z506" s="99">
        <v>0.99383570260411602</v>
      </c>
      <c r="AA506" s="99">
        <v>9.3423019431980947E-2</v>
      </c>
      <c r="AB506" s="99">
        <v>1.8418268931615955</v>
      </c>
      <c r="AC506" s="128">
        <v>0.10997739353577618</v>
      </c>
      <c r="AD506" s="99">
        <v>0.30515715593530945</v>
      </c>
      <c r="AE506" s="99">
        <v>5.3909339823547286</v>
      </c>
      <c r="AF506" s="128">
        <v>28.260493043126832</v>
      </c>
      <c r="AG506" s="164">
        <v>4.8793662225423029</v>
      </c>
      <c r="AH506" s="128" t="s">
        <v>886</v>
      </c>
      <c r="AI506" s="128" t="s">
        <v>886</v>
      </c>
      <c r="AJ506" s="128" t="s">
        <v>886</v>
      </c>
    </row>
    <row r="507" spans="1:36" x14ac:dyDescent="0.2">
      <c r="A507" s="38" t="s">
        <v>1626</v>
      </c>
      <c r="B507" s="11" t="s">
        <v>784</v>
      </c>
      <c r="C507" s="11"/>
      <c r="D507" s="3" t="s">
        <v>785</v>
      </c>
      <c r="E507" s="38" t="s">
        <v>1088</v>
      </c>
      <c r="F507" s="3" t="s">
        <v>1076</v>
      </c>
      <c r="G507" s="3"/>
      <c r="H507" s="99" t="s">
        <v>886</v>
      </c>
      <c r="I507" s="99">
        <v>-1.1851851851851904</v>
      </c>
      <c r="J507" s="99">
        <v>-1.2101092310987269</v>
      </c>
      <c r="K507" s="99">
        <v>8.4661246612466101</v>
      </c>
      <c r="L507" s="99">
        <v>6.7659404357385426</v>
      </c>
      <c r="M507" s="99">
        <v>9.9316671346999925</v>
      </c>
      <c r="N507" s="99">
        <v>3.8402588555858301</v>
      </c>
      <c r="O507" s="99">
        <v>5.6990569905699147</v>
      </c>
      <c r="P507" s="99">
        <v>4.5228859581070395</v>
      </c>
      <c r="Q507" s="99">
        <v>6.8507385140651849</v>
      </c>
      <c r="R507" s="99">
        <v>8.9816615726590499</v>
      </c>
      <c r="S507" s="99">
        <v>5.4241825482822463</v>
      </c>
      <c r="T507" s="99">
        <v>4.8186215235791963</v>
      </c>
      <c r="U507" s="99">
        <v>3.4723423891099827</v>
      </c>
      <c r="V507" s="99">
        <v>2.5363732649534683</v>
      </c>
      <c r="W507" s="99">
        <v>4.3927367619876208</v>
      </c>
      <c r="X507" s="99">
        <v>3.7287782522653856</v>
      </c>
      <c r="Y507" s="99">
        <v>2.4801686916356971</v>
      </c>
      <c r="Z507" s="99">
        <v>0.17636684303350592</v>
      </c>
      <c r="AA507" s="99">
        <v>0.82159624413145593</v>
      </c>
      <c r="AB507" s="99">
        <v>1.2029491656965376</v>
      </c>
      <c r="AC507" s="128">
        <v>0.51284509202456086</v>
      </c>
      <c r="AD507" s="99">
        <v>0.47684898192741354</v>
      </c>
      <c r="AE507" s="99">
        <v>3.6495657538797355</v>
      </c>
      <c r="AF507" s="128">
        <v>3.5622710622710718</v>
      </c>
      <c r="AG507" s="164">
        <v>3.8067026262268877</v>
      </c>
      <c r="AH507" s="128">
        <v>3.1091613782529226</v>
      </c>
      <c r="AI507" s="128">
        <v>3.0319302738651022</v>
      </c>
      <c r="AJ507" s="128">
        <v>2.9547367999037824</v>
      </c>
    </row>
    <row r="508" spans="1:36" x14ac:dyDescent="0.2">
      <c r="A508" s="38" t="s">
        <v>1627</v>
      </c>
      <c r="B508" s="11" t="s">
        <v>786</v>
      </c>
      <c r="C508" s="11"/>
      <c r="D508" s="3" t="s">
        <v>787</v>
      </c>
      <c r="E508" s="38" t="s">
        <v>1088</v>
      </c>
      <c r="F508" s="3" t="s">
        <v>1076</v>
      </c>
      <c r="G508" s="3"/>
      <c r="H508" s="99" t="s">
        <v>886</v>
      </c>
      <c r="I508" s="99">
        <v>0</v>
      </c>
      <c r="J508" s="99">
        <v>-1.03546229267846</v>
      </c>
      <c r="K508" s="99">
        <v>8.5648148148148096</v>
      </c>
      <c r="L508" s="99">
        <v>5.3731343283581907</v>
      </c>
      <c r="M508" s="99">
        <v>11.663294212869289</v>
      </c>
      <c r="N508" s="99">
        <v>6.3931574369382531</v>
      </c>
      <c r="O508" s="99">
        <v>5.9681155470772609</v>
      </c>
      <c r="P508" s="99">
        <v>4.9762119069049788</v>
      </c>
      <c r="Q508" s="99">
        <v>9.1989220970112768</v>
      </c>
      <c r="R508" s="99">
        <v>4.4531688166012202</v>
      </c>
      <c r="S508" s="99">
        <v>6.0513316151202616</v>
      </c>
      <c r="T508" s="99">
        <v>4.5617943395271254</v>
      </c>
      <c r="U508" s="99">
        <v>4.8615146232810389</v>
      </c>
      <c r="V508" s="99">
        <v>4.2713335796084237</v>
      </c>
      <c r="W508" s="99">
        <v>5.1946326557725513</v>
      </c>
      <c r="X508" s="99">
        <v>2.8079481350509354</v>
      </c>
      <c r="Y508" s="99">
        <v>2.4241431554809338</v>
      </c>
      <c r="Z508" s="99">
        <v>1.075440770799176</v>
      </c>
      <c r="AA508" s="99">
        <v>0.42718139387707765</v>
      </c>
      <c r="AB508" s="99">
        <v>0.83891295785740283</v>
      </c>
      <c r="AC508" s="128">
        <v>1.0936218411904841</v>
      </c>
      <c r="AD508" s="99">
        <v>2.2872155468840694</v>
      </c>
      <c r="AE508" s="99">
        <v>2.232294617563757</v>
      </c>
      <c r="AF508" s="128">
        <v>2.3128648488879078</v>
      </c>
      <c r="AG508" s="164">
        <v>2.9033655929510127</v>
      </c>
      <c r="AH508" s="128">
        <v>2.8740875912408814</v>
      </c>
      <c r="AI508" s="128">
        <v>3.6602421968275678</v>
      </c>
      <c r="AJ508" s="128">
        <v>0.79965775964196617</v>
      </c>
    </row>
    <row r="509" spans="1:36" x14ac:dyDescent="0.2">
      <c r="A509" s="38" t="s">
        <v>1700</v>
      </c>
      <c r="B509" s="11" t="s">
        <v>788</v>
      </c>
      <c r="C509" s="11"/>
      <c r="D509" s="3" t="s">
        <v>789</v>
      </c>
      <c r="E509" s="38" t="s">
        <v>1089</v>
      </c>
      <c r="F509" s="3" t="s">
        <v>1076</v>
      </c>
      <c r="G509" s="3"/>
      <c r="H509" s="99" t="s">
        <v>886</v>
      </c>
      <c r="I509" s="99">
        <v>-18.490106544901067</v>
      </c>
      <c r="J509" s="99">
        <v>20.167314012548545</v>
      </c>
      <c r="K509" s="99">
        <v>14.339880656389852</v>
      </c>
      <c r="L509" s="99">
        <v>3.5063876053275607</v>
      </c>
      <c r="M509" s="99">
        <v>-20.388655462184872</v>
      </c>
      <c r="N509" s="99">
        <v>3.0478955007256872</v>
      </c>
      <c r="O509" s="99">
        <v>3.3354673495518625</v>
      </c>
      <c r="P509" s="99">
        <v>4.1261384053032657</v>
      </c>
      <c r="Q509" s="99">
        <v>8.9724519545427484</v>
      </c>
      <c r="R509" s="99">
        <v>0.40950040950041</v>
      </c>
      <c r="S509" s="99">
        <v>2.0772158781946644</v>
      </c>
      <c r="T509" s="99">
        <v>4.2669933944172129</v>
      </c>
      <c r="U509" s="99">
        <v>2.9070658560261649</v>
      </c>
      <c r="V509" s="99">
        <v>5.0491510277033171</v>
      </c>
      <c r="W509" s="99">
        <v>1.3327661987806607</v>
      </c>
      <c r="X509" s="99" t="s">
        <v>886</v>
      </c>
      <c r="Y509" s="99" t="s">
        <v>886</v>
      </c>
      <c r="Z509" s="99" t="s">
        <v>886</v>
      </c>
      <c r="AA509" s="99" t="s">
        <v>886</v>
      </c>
      <c r="AB509" s="99" t="s">
        <v>886</v>
      </c>
      <c r="AC509" s="128" t="s">
        <v>886</v>
      </c>
      <c r="AD509" s="99" t="s">
        <v>886</v>
      </c>
      <c r="AE509" s="99" t="s">
        <v>886</v>
      </c>
      <c r="AF509" s="128" t="s">
        <v>886</v>
      </c>
      <c r="AG509" s="164" t="s">
        <v>886</v>
      </c>
      <c r="AH509" s="128" t="s">
        <v>886</v>
      </c>
      <c r="AI509" s="128" t="s">
        <v>886</v>
      </c>
      <c r="AJ509" s="128" t="s">
        <v>886</v>
      </c>
    </row>
    <row r="510" spans="1:36" x14ac:dyDescent="0.2">
      <c r="A510" s="38" t="s">
        <v>1628</v>
      </c>
      <c r="B510" s="11" t="s">
        <v>790</v>
      </c>
      <c r="C510" s="11"/>
      <c r="D510" s="3" t="s">
        <v>791</v>
      </c>
      <c r="E510" s="38" t="s">
        <v>1089</v>
      </c>
      <c r="F510" s="3" t="s">
        <v>1076</v>
      </c>
      <c r="G510" s="3"/>
      <c r="H510" s="99" t="s">
        <v>886</v>
      </c>
      <c r="I510" s="99">
        <v>2.2988505747126453</v>
      </c>
      <c r="J510" s="99" t="s">
        <v>886</v>
      </c>
      <c r="K510" s="99" t="s">
        <v>886</v>
      </c>
      <c r="L510" s="99">
        <v>-143.68167905553128</v>
      </c>
      <c r="M510" s="99">
        <v>0</v>
      </c>
      <c r="N510" s="99">
        <v>0</v>
      </c>
      <c r="O510" s="99">
        <v>100.10010010010006</v>
      </c>
      <c r="P510" s="99">
        <v>62.531265632816428</v>
      </c>
      <c r="Q510" s="99">
        <v>66.097260695598635</v>
      </c>
      <c r="R510" s="99">
        <v>4.7808764940239001</v>
      </c>
      <c r="S510" s="99">
        <v>7.6576178265098633</v>
      </c>
      <c r="T510" s="99">
        <v>4.8624229979466094</v>
      </c>
      <c r="U510" s="99">
        <v>4.6761181170204225</v>
      </c>
      <c r="V510" s="99">
        <v>4.310086800359187</v>
      </c>
      <c r="W510" s="99">
        <v>3.6944045911047283</v>
      </c>
      <c r="X510" s="99">
        <v>-0.20062262193015101</v>
      </c>
      <c r="Y510" s="99">
        <v>2.7658394565368098</v>
      </c>
      <c r="Z510" s="99">
        <v>-5.3962900505908351E-2</v>
      </c>
      <c r="AA510" s="99">
        <v>-0.22946615374230817</v>
      </c>
      <c r="AB510" s="99">
        <v>0.39234255563822273</v>
      </c>
      <c r="AC510" s="128">
        <v>2.0214271275520446</v>
      </c>
      <c r="AD510" s="99">
        <v>-0.27739251040220791</v>
      </c>
      <c r="AE510" s="99">
        <v>3.7552155771905404</v>
      </c>
      <c r="AF510" s="128">
        <v>3.4724881909868444</v>
      </c>
      <c r="AG510" s="164">
        <v>3.9049969154842712</v>
      </c>
      <c r="AH510" s="128">
        <v>3.2892002612361138</v>
      </c>
      <c r="AI510" s="128">
        <v>5.2825199747082774</v>
      </c>
      <c r="AJ510" s="128" t="s">
        <v>886</v>
      </c>
    </row>
    <row r="511" spans="1:36" x14ac:dyDescent="0.2">
      <c r="A511" s="38" t="s">
        <v>1629</v>
      </c>
      <c r="B511" s="11" t="s">
        <v>792</v>
      </c>
      <c r="C511" s="11"/>
      <c r="D511" s="3" t="s">
        <v>793</v>
      </c>
      <c r="E511" s="38" t="s">
        <v>1088</v>
      </c>
      <c r="F511" s="3" t="s">
        <v>1076</v>
      </c>
      <c r="G511" s="3"/>
      <c r="H511" s="99" t="s">
        <v>886</v>
      </c>
      <c r="I511" s="99">
        <v>-36.298325722983257</v>
      </c>
      <c r="J511" s="99">
        <v>5.3713084201471872</v>
      </c>
      <c r="K511" s="99">
        <v>4.662131519274368</v>
      </c>
      <c r="L511" s="99">
        <v>7.9382962128433832</v>
      </c>
      <c r="M511" s="99">
        <v>3.7414692894419943</v>
      </c>
      <c r="N511" s="99">
        <v>4.5197740112994325</v>
      </c>
      <c r="O511" s="99">
        <v>5.6571640133283836</v>
      </c>
      <c r="P511" s="99">
        <v>5.1860676992080812</v>
      </c>
      <c r="Q511" s="99">
        <v>5.3501232593777104</v>
      </c>
      <c r="R511" s="99">
        <v>15.418669365039221</v>
      </c>
      <c r="S511" s="99">
        <v>6.2958904109589042</v>
      </c>
      <c r="T511" s="99">
        <v>4.7785968348883898</v>
      </c>
      <c r="U511" s="99">
        <v>4.6442979435206126</v>
      </c>
      <c r="V511" s="99">
        <v>2.6187118006582182</v>
      </c>
      <c r="W511" s="99">
        <v>2.4831630549319641</v>
      </c>
      <c r="X511" s="99">
        <v>2.9281595064598349</v>
      </c>
      <c r="Y511" s="99">
        <v>0.60371785962473723</v>
      </c>
      <c r="Z511" s="99">
        <v>2.1586150325944686E-2</v>
      </c>
      <c r="AA511" s="99">
        <v>0.55680248618783423</v>
      </c>
      <c r="AB511" s="99">
        <v>0.51508777954242646</v>
      </c>
      <c r="AC511" s="128">
        <v>0.35871375496434599</v>
      </c>
      <c r="AD511" s="99">
        <v>5.5316795029991539E-2</v>
      </c>
      <c r="AE511" s="99">
        <v>0.25091434889852327</v>
      </c>
      <c r="AF511" s="128">
        <v>2.6980019513850761</v>
      </c>
      <c r="AG511" s="164">
        <v>1.598579040852588</v>
      </c>
      <c r="AH511" s="128">
        <v>2.2767929744673898</v>
      </c>
      <c r="AI511" s="128">
        <v>1.3118142788996812</v>
      </c>
      <c r="AJ511" s="128">
        <v>2.1227340500666907</v>
      </c>
    </row>
    <row r="512" spans="1:36" x14ac:dyDescent="0.2">
      <c r="A512" s="38" t="s">
        <v>1630</v>
      </c>
      <c r="B512" s="11" t="s">
        <v>794</v>
      </c>
      <c r="C512" s="11"/>
      <c r="D512" s="3" t="s">
        <v>795</v>
      </c>
      <c r="E512" s="38" t="s">
        <v>1088</v>
      </c>
      <c r="F512" s="3" t="s">
        <v>1082</v>
      </c>
      <c r="G512" s="3"/>
      <c r="H512" s="99" t="s">
        <v>886</v>
      </c>
      <c r="I512" s="99" t="s">
        <v>886</v>
      </c>
      <c r="J512" s="99" t="s">
        <v>886</v>
      </c>
      <c r="K512" s="99" t="s">
        <v>886</v>
      </c>
      <c r="L512" s="99" t="s">
        <v>886</v>
      </c>
      <c r="M512" s="99" t="s">
        <v>886</v>
      </c>
      <c r="N512" s="99">
        <v>-0.56376912557732339</v>
      </c>
      <c r="O512" s="99">
        <v>6.5207519752974292</v>
      </c>
      <c r="P512" s="99">
        <v>6.6002460324226888</v>
      </c>
      <c r="Q512" s="99">
        <v>8.370466854048118</v>
      </c>
      <c r="R512" s="99">
        <v>8.3196271929824661</v>
      </c>
      <c r="S512" s="99">
        <v>3.6471057728807637</v>
      </c>
      <c r="T512" s="99">
        <v>4.0136731589128942</v>
      </c>
      <c r="U512" s="99">
        <v>3.0200433369447381</v>
      </c>
      <c r="V512" s="99">
        <v>2.8088164409973331</v>
      </c>
      <c r="W512" s="99">
        <v>3.9169721251385283</v>
      </c>
      <c r="X512" s="99">
        <v>3.8546409089044857</v>
      </c>
      <c r="Y512" s="99">
        <v>1.9485956209914264</v>
      </c>
      <c r="Z512" s="99">
        <v>-3.4089764548198787E-2</v>
      </c>
      <c r="AA512" s="99">
        <v>0.21778387469288418</v>
      </c>
      <c r="AB512" s="99">
        <v>2.0478238005382536</v>
      </c>
      <c r="AC512" s="128">
        <v>0.12049471035799897</v>
      </c>
      <c r="AD512" s="99">
        <v>4.1630397759528925E-2</v>
      </c>
      <c r="AE512" s="99">
        <v>4.0705152455171367</v>
      </c>
      <c r="AF512" s="128">
        <v>4.8665939658306012</v>
      </c>
      <c r="AG512" s="164">
        <v>5.79504173483818</v>
      </c>
      <c r="AH512" s="128">
        <v>2.9095102979626919</v>
      </c>
      <c r="AI512" s="128">
        <v>3.9912635392854057</v>
      </c>
      <c r="AJ512" s="128">
        <v>1.9759844713460948</v>
      </c>
    </row>
    <row r="513" spans="1:36" x14ac:dyDescent="0.2">
      <c r="A513" s="38" t="s">
        <v>1631</v>
      </c>
      <c r="B513" s="11" t="s">
        <v>796</v>
      </c>
      <c r="C513" s="11"/>
      <c r="D513" s="3" t="s">
        <v>797</v>
      </c>
      <c r="E513" s="38" t="s">
        <v>1088</v>
      </c>
      <c r="F513" s="3" t="s">
        <v>1076</v>
      </c>
      <c r="G513" s="3"/>
      <c r="H513" s="99" t="s">
        <v>886</v>
      </c>
      <c r="I513" s="99">
        <v>7.6923076923076934</v>
      </c>
      <c r="J513" s="99">
        <v>4.7619047619047734</v>
      </c>
      <c r="K513" s="99">
        <v>6.9292929292929131</v>
      </c>
      <c r="L513" s="99">
        <v>7.2643113546193092</v>
      </c>
      <c r="M513" s="99">
        <v>11.527961250550419</v>
      </c>
      <c r="N513" s="99">
        <v>4.319330385344287</v>
      </c>
      <c r="O513" s="99">
        <v>25.085156309136309</v>
      </c>
      <c r="P513" s="99">
        <v>-12.375189107412993</v>
      </c>
      <c r="Q513" s="99">
        <v>12.161602209944732</v>
      </c>
      <c r="R513" s="99">
        <v>4.5317406563635245</v>
      </c>
      <c r="S513" s="99">
        <v>9.3715026211933719</v>
      </c>
      <c r="T513" s="99">
        <v>5.3209823352003554</v>
      </c>
      <c r="U513" s="99">
        <v>4.5408058907752178</v>
      </c>
      <c r="V513" s="99">
        <v>4.9060849148894619</v>
      </c>
      <c r="W513" s="99">
        <v>6.7934909311325526</v>
      </c>
      <c r="X513" s="99">
        <v>2.9863779252532225</v>
      </c>
      <c r="Y513" s="99">
        <v>2.0900457859928849</v>
      </c>
      <c r="Z513" s="99">
        <v>-0.58137120551472776</v>
      </c>
      <c r="AA513" s="99">
        <v>4.9204293889144139</v>
      </c>
      <c r="AB513" s="99">
        <v>2.0382977029340452</v>
      </c>
      <c r="AC513" s="128">
        <v>2.1458390230580049</v>
      </c>
      <c r="AD513" s="99">
        <v>2.8073793972728467</v>
      </c>
      <c r="AE513" s="99">
        <v>2.4260662802793709</v>
      </c>
      <c r="AF513" s="128">
        <v>2.593492691066035</v>
      </c>
      <c r="AG513" s="164">
        <v>3.5037477018809327</v>
      </c>
      <c r="AH513" s="128">
        <v>3.7233134073441532</v>
      </c>
      <c r="AI513" s="128">
        <v>4.5710521982545771</v>
      </c>
      <c r="AJ513" s="128">
        <v>3.5303750826693658</v>
      </c>
    </row>
    <row r="514" spans="1:36" x14ac:dyDescent="0.2">
      <c r="A514" s="38" t="s">
        <v>1701</v>
      </c>
      <c r="B514" s="11" t="s">
        <v>798</v>
      </c>
      <c r="C514" s="11"/>
      <c r="D514" s="3" t="s">
        <v>799</v>
      </c>
      <c r="E514" s="38" t="s">
        <v>1089</v>
      </c>
      <c r="F514" s="3" t="s">
        <v>1076</v>
      </c>
      <c r="G514" s="3"/>
      <c r="H514" s="99" t="s">
        <v>886</v>
      </c>
      <c r="I514" s="99">
        <v>0</v>
      </c>
      <c r="J514" s="99">
        <v>1.5694444444444429</v>
      </c>
      <c r="K514" s="99">
        <v>10.652263093121832</v>
      </c>
      <c r="L514" s="99">
        <v>10.751359367276336</v>
      </c>
      <c r="M514" s="99">
        <v>6.6279848248158828</v>
      </c>
      <c r="N514" s="99">
        <v>7.4089577228966021</v>
      </c>
      <c r="O514" s="99">
        <v>6.1769290724863737</v>
      </c>
      <c r="P514" s="99">
        <v>6.8728207010460665</v>
      </c>
      <c r="Q514" s="99">
        <v>9.3414613205117263</v>
      </c>
      <c r="R514" s="99">
        <v>13.474676089517061</v>
      </c>
      <c r="S514" s="99">
        <v>6.9683758909418145</v>
      </c>
      <c r="T514" s="99">
        <v>5.5634622849010071</v>
      </c>
      <c r="U514" s="99">
        <v>3.4440495158720523</v>
      </c>
      <c r="V514" s="99">
        <v>2.8199052132701325</v>
      </c>
      <c r="W514" s="99">
        <v>4.5286932472919972</v>
      </c>
      <c r="X514" s="99">
        <v>2.8828133612611708</v>
      </c>
      <c r="Y514" s="99">
        <v>1.6394320921510968</v>
      </c>
      <c r="Z514" s="99">
        <v>0.41642506984345573</v>
      </c>
      <c r="AA514" s="99">
        <v>2.3097112860892395</v>
      </c>
      <c r="AB514" s="99">
        <v>1.4674191893278419</v>
      </c>
      <c r="AC514" s="128">
        <v>3.4536812297734754</v>
      </c>
      <c r="AD514" s="99">
        <v>2.7420695048633759</v>
      </c>
      <c r="AE514" s="99">
        <v>4.657469077069476</v>
      </c>
      <c r="AF514" s="128">
        <v>4.5774807945815787</v>
      </c>
      <c r="AG514" s="164">
        <v>4.2814917847518119</v>
      </c>
      <c r="AH514" s="128" t="s">
        <v>886</v>
      </c>
      <c r="AI514" s="128" t="s">
        <v>886</v>
      </c>
      <c r="AJ514" s="128" t="s">
        <v>886</v>
      </c>
    </row>
    <row r="515" spans="1:36" x14ac:dyDescent="0.2">
      <c r="A515" s="38" t="s">
        <v>1632</v>
      </c>
      <c r="B515" s="11" t="s">
        <v>800</v>
      </c>
      <c r="C515" s="11"/>
      <c r="D515" s="3" t="s">
        <v>801</v>
      </c>
      <c r="E515" s="38" t="s">
        <v>1088</v>
      </c>
      <c r="F515" s="3" t="s">
        <v>1076</v>
      </c>
      <c r="G515" s="3"/>
      <c r="H515" s="99" t="s">
        <v>886</v>
      </c>
      <c r="I515" s="99">
        <v>6.9506172839506064</v>
      </c>
      <c r="J515" s="99">
        <v>14.279118088422038</v>
      </c>
      <c r="K515" s="99">
        <v>11.757575757575765</v>
      </c>
      <c r="L515" s="99">
        <v>-0.14461315979752953</v>
      </c>
      <c r="M515" s="99">
        <v>-0.39826212889209955</v>
      </c>
      <c r="N515" s="99">
        <v>11.532170119956376</v>
      </c>
      <c r="O515" s="99">
        <v>4.4487900268882896</v>
      </c>
      <c r="P515" s="99">
        <v>14.392698338403932</v>
      </c>
      <c r="Q515" s="99">
        <v>6.1579378068739743</v>
      </c>
      <c r="R515" s="99">
        <v>5.8007323183657746</v>
      </c>
      <c r="S515" s="99">
        <v>2.1250758955676901</v>
      </c>
      <c r="T515" s="99">
        <v>3.281807372175976</v>
      </c>
      <c r="U515" s="99">
        <v>3.0623992631821295</v>
      </c>
      <c r="V515" s="99">
        <v>4.3398123324396778</v>
      </c>
      <c r="W515" s="99">
        <v>3.5115893153471376</v>
      </c>
      <c r="X515" s="99">
        <v>1.753115788384946</v>
      </c>
      <c r="Y515" s="99">
        <v>5.082333807686723E-2</v>
      </c>
      <c r="Z515" s="99">
        <v>2.031900843238077E-2</v>
      </c>
      <c r="AA515" s="99">
        <v>1.5236160487546613E-2</v>
      </c>
      <c r="AB515" s="99">
        <v>0.39607982531863684</v>
      </c>
      <c r="AC515" s="128">
        <v>0.11127408831115293</v>
      </c>
      <c r="AD515" s="99">
        <v>8.0836659425043145E-2</v>
      </c>
      <c r="AE515" s="99">
        <v>2.4332374173355431</v>
      </c>
      <c r="AF515" s="128">
        <v>2.7499876792666855</v>
      </c>
      <c r="AG515" s="164">
        <v>2.964170943450517</v>
      </c>
      <c r="AH515" s="128">
        <v>2.8229375320258931</v>
      </c>
      <c r="AI515" s="128">
        <v>2.2697413129162403</v>
      </c>
      <c r="AJ515" s="128">
        <v>2.2105076636838752</v>
      </c>
    </row>
    <row r="516" spans="1:36" x14ac:dyDescent="0.2">
      <c r="A516" s="38" t="s">
        <v>1633</v>
      </c>
      <c r="B516" s="11" t="s">
        <v>802</v>
      </c>
      <c r="C516" s="11"/>
      <c r="D516" s="3" t="s">
        <v>803</v>
      </c>
      <c r="E516" s="38" t="s">
        <v>1088</v>
      </c>
      <c r="F516" s="3" t="s">
        <v>1076</v>
      </c>
      <c r="G516" s="3"/>
      <c r="H516" s="99" t="s">
        <v>886</v>
      </c>
      <c r="I516" s="99">
        <v>-22.533800701051561</v>
      </c>
      <c r="J516" s="99">
        <v>21.816418875242391</v>
      </c>
      <c r="K516" s="99">
        <v>30.976386309365893</v>
      </c>
      <c r="L516" s="99">
        <v>22.262736756811492</v>
      </c>
      <c r="M516" s="99">
        <v>0.38107861817580613</v>
      </c>
      <c r="N516" s="99">
        <v>1.8073780638771808</v>
      </c>
      <c r="O516" s="99">
        <v>2.1481841763943095</v>
      </c>
      <c r="P516" s="99">
        <v>7.872391080073001</v>
      </c>
      <c r="Q516" s="99">
        <v>8.9531376443757722</v>
      </c>
      <c r="R516" s="99">
        <v>13.106009453072261</v>
      </c>
      <c r="S516" s="99">
        <v>8.859172586711253</v>
      </c>
      <c r="T516" s="99">
        <v>7.6665752673430205</v>
      </c>
      <c r="U516" s="99">
        <v>3.6672948606937297</v>
      </c>
      <c r="V516" s="99">
        <v>3.3508573674642577</v>
      </c>
      <c r="W516" s="99">
        <v>4.0836700736867044</v>
      </c>
      <c r="X516" s="99">
        <v>3.1469809080113293</v>
      </c>
      <c r="Y516" s="99">
        <v>4.5078156135145946</v>
      </c>
      <c r="Z516" s="99">
        <v>1.135545104021034</v>
      </c>
      <c r="AA516" s="99">
        <v>0.12149650173864757</v>
      </c>
      <c r="AB516" s="99">
        <v>1.2344129215833988</v>
      </c>
      <c r="AC516" s="128">
        <v>1.0292233290621233</v>
      </c>
      <c r="AD516" s="99">
        <v>0.76916782587350685</v>
      </c>
      <c r="AE516" s="99">
        <v>2.330491270807955</v>
      </c>
      <c r="AF516" s="128">
        <v>5.4277098873194873</v>
      </c>
      <c r="AG516" s="164">
        <v>2.589191630287524</v>
      </c>
      <c r="AH516" s="128">
        <v>3.3969185619955988</v>
      </c>
      <c r="AI516" s="128">
        <v>2.5012417512240148</v>
      </c>
      <c r="AJ516" s="128">
        <v>2.2152227337232966</v>
      </c>
    </row>
    <row r="517" spans="1:36" x14ac:dyDescent="0.2">
      <c r="A517" s="38" t="s">
        <v>1634</v>
      </c>
      <c r="B517" s="11" t="s">
        <v>1206</v>
      </c>
      <c r="C517" s="11"/>
      <c r="D517" s="3" t="s">
        <v>805</v>
      </c>
      <c r="E517" s="38" t="s">
        <v>1088</v>
      </c>
      <c r="F517" s="3" t="s">
        <v>1174</v>
      </c>
      <c r="G517" s="3"/>
      <c r="H517" s="99" t="s">
        <v>886</v>
      </c>
      <c r="I517" s="99" t="s">
        <v>886</v>
      </c>
      <c r="J517" s="99" t="s">
        <v>886</v>
      </c>
      <c r="K517" s="99">
        <v>0.75555555555555998</v>
      </c>
      <c r="L517" s="99">
        <v>12.196735774150838</v>
      </c>
      <c r="M517" s="99">
        <v>5.4452526046786147</v>
      </c>
      <c r="N517" s="99">
        <v>9.9925428784489014</v>
      </c>
      <c r="O517" s="99">
        <v>25.525423728813564</v>
      </c>
      <c r="P517" s="99">
        <v>5.9951390764245218</v>
      </c>
      <c r="Q517" s="99">
        <v>33.121019108280251</v>
      </c>
      <c r="R517" s="99">
        <v>14.641148325358856</v>
      </c>
      <c r="S517" s="99">
        <v>14.933222036727884</v>
      </c>
      <c r="T517" s="99">
        <v>3.9799549713123668</v>
      </c>
      <c r="U517" s="99">
        <v>4.9381853740308799</v>
      </c>
      <c r="V517" s="99">
        <v>4.9387646432374765</v>
      </c>
      <c r="W517" s="99">
        <v>4.9410123049600401</v>
      </c>
      <c r="X517" s="99">
        <v>4.9380477485645287</v>
      </c>
      <c r="Y517" s="99">
        <v>2.937449602580358</v>
      </c>
      <c r="Z517" s="99">
        <v>0</v>
      </c>
      <c r="AA517" s="99">
        <v>0</v>
      </c>
      <c r="AB517" s="99">
        <v>0</v>
      </c>
      <c r="AC517" s="128">
        <v>1.9919427036705573</v>
      </c>
      <c r="AD517" s="99">
        <v>1.9859556725916105</v>
      </c>
      <c r="AE517" s="99">
        <v>1.9903173749327596</v>
      </c>
      <c r="AF517" s="128">
        <v>0</v>
      </c>
      <c r="AG517" s="164">
        <v>3.9398734177215289</v>
      </c>
      <c r="AH517" s="128">
        <v>9.940630232912163</v>
      </c>
      <c r="AI517" s="128">
        <v>3.9416597433767242</v>
      </c>
      <c r="AJ517" s="128">
        <v>6.6563055062167003</v>
      </c>
    </row>
    <row r="518" spans="1:36" x14ac:dyDescent="0.2">
      <c r="A518" s="38" t="s">
        <v>1635</v>
      </c>
      <c r="B518" s="11" t="s">
        <v>806</v>
      </c>
      <c r="C518" s="11"/>
      <c r="D518" s="3" t="s">
        <v>807</v>
      </c>
      <c r="E518" s="38" t="s">
        <v>1088</v>
      </c>
      <c r="F518" s="3" t="s">
        <v>1085</v>
      </c>
      <c r="G518" s="3"/>
      <c r="H518" s="99" t="s">
        <v>886</v>
      </c>
      <c r="I518" s="99">
        <v>13.329383886255926</v>
      </c>
      <c r="J518" s="99">
        <v>11.761630946157879</v>
      </c>
      <c r="K518" s="99">
        <v>6.4546304957904681</v>
      </c>
      <c r="L518" s="99">
        <v>7.2056239015817027</v>
      </c>
      <c r="M518" s="99">
        <v>5</v>
      </c>
      <c r="N518" s="99">
        <v>9.9921935987509585</v>
      </c>
      <c r="O518" s="99">
        <v>2.9808374733853782</v>
      </c>
      <c r="P518" s="99">
        <v>4.8587181254307268</v>
      </c>
      <c r="Q518" s="99">
        <v>9.0042720999014279</v>
      </c>
      <c r="R518" s="99">
        <v>10.009044317154064</v>
      </c>
      <c r="S518" s="99">
        <v>7.7555494656070181</v>
      </c>
      <c r="T518" s="99">
        <v>4.8067141403865747</v>
      </c>
      <c r="U518" s="99">
        <v>4.7803931084688003</v>
      </c>
      <c r="V518" s="99">
        <v>2.8948587308939295</v>
      </c>
      <c r="W518" s="99">
        <v>2.9484582489309048</v>
      </c>
      <c r="X518" s="99">
        <v>2.536073458679482</v>
      </c>
      <c r="Y518" s="99">
        <v>1.9829424307036305</v>
      </c>
      <c r="Z518" s="99">
        <v>0</v>
      </c>
      <c r="AA518" s="99">
        <v>0</v>
      </c>
      <c r="AB518" s="99">
        <v>10.432782772318632</v>
      </c>
      <c r="AC518" s="128">
        <v>1.9878833775085036</v>
      </c>
      <c r="AD518" s="99">
        <v>1.9862632262855007</v>
      </c>
      <c r="AE518" s="99">
        <v>1.9839825263924249</v>
      </c>
      <c r="AF518" s="128">
        <v>1.9810815634481616</v>
      </c>
      <c r="AG518" s="164">
        <v>2.9751487574378732</v>
      </c>
      <c r="AH518" s="128">
        <v>2.9911624745071252</v>
      </c>
      <c r="AI518" s="128">
        <v>1.9966996699670059</v>
      </c>
      <c r="AJ518" s="128">
        <v>1.9899692606374322</v>
      </c>
    </row>
    <row r="519" spans="1:36" x14ac:dyDescent="0.2">
      <c r="A519" s="38" t="s">
        <v>1636</v>
      </c>
      <c r="B519" s="11" t="s">
        <v>1207</v>
      </c>
      <c r="C519" s="11"/>
      <c r="D519" s="3" t="s">
        <v>809</v>
      </c>
      <c r="E519" s="38" t="s">
        <v>1088</v>
      </c>
      <c r="F519" s="3" t="s">
        <v>1174</v>
      </c>
      <c r="G519" s="3"/>
      <c r="H519" s="99" t="s">
        <v>886</v>
      </c>
      <c r="I519" s="99">
        <v>5.2631578947368354</v>
      </c>
      <c r="J519" s="99">
        <v>0</v>
      </c>
      <c r="K519" s="99">
        <v>1.4444444444444429</v>
      </c>
      <c r="L519" s="99">
        <v>16.538882803943039</v>
      </c>
      <c r="M519" s="99">
        <v>-7.9135338345864739</v>
      </c>
      <c r="N519" s="99">
        <v>4.4907123902837185</v>
      </c>
      <c r="O519" s="99">
        <v>6.9935534284039989</v>
      </c>
      <c r="P519" s="99">
        <v>4.4549936096402973</v>
      </c>
      <c r="Q519" s="99">
        <v>8.1629085824156675</v>
      </c>
      <c r="R519" s="99">
        <v>14.996767937944398</v>
      </c>
      <c r="S519" s="99">
        <v>12.535132096683526</v>
      </c>
      <c r="T519" s="99">
        <v>4.4955044955045054</v>
      </c>
      <c r="U519" s="99">
        <v>4.6247609942638519</v>
      </c>
      <c r="V519" s="99">
        <v>4.4774414620217158</v>
      </c>
      <c r="W519" s="99">
        <v>3.498414780802463</v>
      </c>
      <c r="X519" s="99">
        <v>3.4963557621210555</v>
      </c>
      <c r="Y519" s="99">
        <v>1.5003061849357096</v>
      </c>
      <c r="Z519" s="99">
        <v>0</v>
      </c>
      <c r="AA519" s="99">
        <v>0</v>
      </c>
      <c r="AB519" s="99">
        <v>2.9964806435394848</v>
      </c>
      <c r="AC519" s="128">
        <v>1.9916040222590858</v>
      </c>
      <c r="AD519" s="99">
        <v>1.991002201588965</v>
      </c>
      <c r="AE519" s="99">
        <v>4.6926325668700253</v>
      </c>
      <c r="AF519" s="128">
        <v>4.4822949350067143</v>
      </c>
      <c r="AG519" s="164">
        <v>10.296010296010305</v>
      </c>
      <c r="AH519" s="128">
        <v>18.669778296382724</v>
      </c>
      <c r="AI519" s="128">
        <v>6.555227794165841</v>
      </c>
      <c r="AJ519" s="128">
        <v>9.2279298677330051</v>
      </c>
    </row>
    <row r="520" spans="1:36" x14ac:dyDescent="0.2">
      <c r="A520" s="38" t="s">
        <v>1637</v>
      </c>
      <c r="B520" s="126" t="s">
        <v>1240</v>
      </c>
      <c r="C520" s="126"/>
      <c r="D520" s="123" t="s">
        <v>1239</v>
      </c>
      <c r="E520" s="38" t="s">
        <v>1088</v>
      </c>
      <c r="F520" s="123" t="s">
        <v>1235</v>
      </c>
      <c r="G520" s="3"/>
      <c r="H520" s="99" t="s">
        <v>886</v>
      </c>
      <c r="I520" s="99" t="s">
        <v>886</v>
      </c>
      <c r="J520" s="99" t="s">
        <v>886</v>
      </c>
      <c r="K520" s="99" t="s">
        <v>886</v>
      </c>
      <c r="L520" s="99" t="s">
        <v>886</v>
      </c>
      <c r="M520" s="99" t="s">
        <v>886</v>
      </c>
      <c r="N520" s="99" t="s">
        <v>886</v>
      </c>
      <c r="O520" s="99" t="s">
        <v>886</v>
      </c>
      <c r="P520" s="99" t="s">
        <v>886</v>
      </c>
      <c r="Q520" s="99" t="s">
        <v>886</v>
      </c>
      <c r="R520" s="99" t="s">
        <v>886</v>
      </c>
      <c r="S520" s="99" t="s">
        <v>886</v>
      </c>
      <c r="T520" s="99" t="s">
        <v>886</v>
      </c>
      <c r="U520" s="99" t="s">
        <v>886</v>
      </c>
      <c r="V520" s="99" t="s">
        <v>886</v>
      </c>
      <c r="W520" s="99" t="s">
        <v>886</v>
      </c>
      <c r="X520" s="99" t="s">
        <v>886</v>
      </c>
      <c r="Y520" s="99" t="s">
        <v>886</v>
      </c>
      <c r="Z520" s="99" t="s">
        <v>886</v>
      </c>
      <c r="AA520" s="99" t="s">
        <v>886</v>
      </c>
      <c r="AB520" s="99" t="s">
        <v>886</v>
      </c>
      <c r="AC520" s="99" t="s">
        <v>886</v>
      </c>
      <c r="AD520" s="99" t="s">
        <v>886</v>
      </c>
      <c r="AE520" s="99" t="s">
        <v>886</v>
      </c>
      <c r="AF520" s="128" t="s">
        <v>886</v>
      </c>
      <c r="AG520" s="164" t="s">
        <v>886</v>
      </c>
      <c r="AH520" s="128" t="s">
        <v>886</v>
      </c>
      <c r="AI520" s="128" t="s">
        <v>886</v>
      </c>
      <c r="AJ520" s="128" t="s">
        <v>886</v>
      </c>
    </row>
    <row r="521" spans="1:36" x14ac:dyDescent="0.2">
      <c r="A521" s="38" t="s">
        <v>1775</v>
      </c>
      <c r="B521" s="126" t="s">
        <v>1772</v>
      </c>
      <c r="C521" s="126"/>
      <c r="D521" s="123" t="s">
        <v>1771</v>
      </c>
      <c r="E521" s="38" t="s">
        <v>1088</v>
      </c>
      <c r="F521" s="123" t="s">
        <v>1082</v>
      </c>
      <c r="G521" s="3"/>
      <c r="H521" s="99" t="s">
        <v>886</v>
      </c>
      <c r="I521" s="99" t="s">
        <v>886</v>
      </c>
      <c r="J521" s="99" t="s">
        <v>886</v>
      </c>
      <c r="K521" s="99" t="s">
        <v>886</v>
      </c>
      <c r="L521" s="99" t="s">
        <v>886</v>
      </c>
      <c r="M521" s="99" t="s">
        <v>886</v>
      </c>
      <c r="N521" s="99" t="s">
        <v>886</v>
      </c>
      <c r="O521" s="99" t="s">
        <v>886</v>
      </c>
      <c r="P521" s="99" t="s">
        <v>886</v>
      </c>
      <c r="Q521" s="99" t="s">
        <v>886</v>
      </c>
      <c r="R521" s="99" t="s">
        <v>886</v>
      </c>
      <c r="S521" s="99" t="s">
        <v>886</v>
      </c>
      <c r="T521" s="99" t="s">
        <v>886</v>
      </c>
      <c r="U521" s="99" t="s">
        <v>886</v>
      </c>
      <c r="V521" s="99" t="s">
        <v>886</v>
      </c>
      <c r="W521" s="99" t="s">
        <v>886</v>
      </c>
      <c r="X521" s="99" t="s">
        <v>886</v>
      </c>
      <c r="Y521" s="99" t="s">
        <v>886</v>
      </c>
      <c r="Z521" s="99" t="s">
        <v>886</v>
      </c>
      <c r="AA521" s="99" t="s">
        <v>886</v>
      </c>
      <c r="AB521" s="99" t="s">
        <v>886</v>
      </c>
      <c r="AC521" s="99" t="s">
        <v>886</v>
      </c>
      <c r="AD521" s="99" t="s">
        <v>886</v>
      </c>
      <c r="AE521" s="99" t="s">
        <v>886</v>
      </c>
      <c r="AF521" s="128" t="s">
        <v>886</v>
      </c>
      <c r="AG521" s="164" t="s">
        <v>886</v>
      </c>
      <c r="AH521" s="128" t="s">
        <v>886</v>
      </c>
      <c r="AI521" s="128" t="s">
        <v>886</v>
      </c>
      <c r="AJ521" s="128" t="s">
        <v>886</v>
      </c>
    </row>
    <row r="522" spans="1:36" x14ac:dyDescent="0.2">
      <c r="A522" s="38" t="s">
        <v>1638</v>
      </c>
      <c r="B522" s="11" t="s">
        <v>810</v>
      </c>
      <c r="C522" s="11"/>
      <c r="D522" s="3" t="s">
        <v>811</v>
      </c>
      <c r="E522" s="38" t="s">
        <v>1088</v>
      </c>
      <c r="F522" s="3" t="s">
        <v>1076</v>
      </c>
      <c r="G522" s="3"/>
      <c r="H522" s="99" t="s">
        <v>886</v>
      </c>
      <c r="I522" s="99">
        <v>4.327666151468307</v>
      </c>
      <c r="J522" s="99">
        <v>4.1851851851851762</v>
      </c>
      <c r="K522" s="99">
        <v>9.1361535726981913</v>
      </c>
      <c r="L522" s="99">
        <v>72.6384364820847</v>
      </c>
      <c r="M522" s="99">
        <v>28.566037735849051</v>
      </c>
      <c r="N522" s="99">
        <v>2.3187555033753853</v>
      </c>
      <c r="O522" s="99">
        <v>9.3086632243258691</v>
      </c>
      <c r="P522" s="99">
        <v>1.456501771421074</v>
      </c>
      <c r="Q522" s="99">
        <v>1.1639937920331107</v>
      </c>
      <c r="R522" s="99">
        <v>27.767834313474808</v>
      </c>
      <c r="S522" s="99">
        <v>9.1855113067840648</v>
      </c>
      <c r="T522" s="99">
        <v>3.4640762463343151</v>
      </c>
      <c r="U522" s="99">
        <v>2.7103631532329473</v>
      </c>
      <c r="V522" s="99">
        <v>4.5187995860641621</v>
      </c>
      <c r="W522" s="99">
        <v>5.1237623762376217</v>
      </c>
      <c r="X522" s="99">
        <v>4.4423514637783654</v>
      </c>
      <c r="Y522" s="99">
        <v>3.727361539039606</v>
      </c>
      <c r="Z522" s="99">
        <v>0.43468811128015261</v>
      </c>
      <c r="AA522" s="99">
        <v>1.6374522109211682</v>
      </c>
      <c r="AB522" s="99">
        <v>5.2803406671398108</v>
      </c>
      <c r="AC522" s="128">
        <v>3.518942968855332</v>
      </c>
      <c r="AD522" s="99">
        <v>1.4456889815056106</v>
      </c>
      <c r="AE522" s="99">
        <v>5.7581204262421304</v>
      </c>
      <c r="AF522" s="128">
        <v>5.280728376327759</v>
      </c>
      <c r="AG522" s="164">
        <v>2.4675699048717137</v>
      </c>
      <c r="AH522" s="128">
        <v>2.4812918471839307</v>
      </c>
      <c r="AI522" s="128">
        <v>6.0283298561546239</v>
      </c>
      <c r="AJ522" s="128">
        <v>3.8214581607290778</v>
      </c>
    </row>
    <row r="523" spans="1:36" x14ac:dyDescent="0.2">
      <c r="A523" s="38" t="s">
        <v>1702</v>
      </c>
      <c r="B523" s="11" t="s">
        <v>812</v>
      </c>
      <c r="C523" s="11"/>
      <c r="D523" s="3" t="s">
        <v>813</v>
      </c>
      <c r="E523" s="38" t="s">
        <v>1089</v>
      </c>
      <c r="F523" s="3" t="s">
        <v>1076</v>
      </c>
      <c r="G523" s="3"/>
      <c r="H523" s="99" t="s">
        <v>886</v>
      </c>
      <c r="I523" s="99">
        <v>91.092237803673697</v>
      </c>
      <c r="J523" s="99">
        <v>2.3255813953488484</v>
      </c>
      <c r="K523" s="99">
        <v>5.5757575757575637</v>
      </c>
      <c r="L523" s="99">
        <v>-1.4925373134328339</v>
      </c>
      <c r="M523" s="99">
        <v>15.374902874902887</v>
      </c>
      <c r="N523" s="99">
        <v>2.2224092937116069</v>
      </c>
      <c r="O523" s="99">
        <v>5.9540475994400026</v>
      </c>
      <c r="P523" s="99">
        <v>4.1971086584797064</v>
      </c>
      <c r="Q523" s="99">
        <v>3.088169476353869</v>
      </c>
      <c r="R523" s="99">
        <v>3.2923299565846662</v>
      </c>
      <c r="S523" s="99">
        <v>1.2539404553415068</v>
      </c>
      <c r="T523" s="99">
        <v>3.7359900373599118</v>
      </c>
      <c r="U523" s="99">
        <v>2.7210884353741562</v>
      </c>
      <c r="V523" s="99">
        <v>3.8501493312556647</v>
      </c>
      <c r="W523" s="99">
        <v>5.6017505470459525</v>
      </c>
      <c r="X523" s="99">
        <v>4.4224735066011363</v>
      </c>
      <c r="Y523" s="99">
        <v>2.8007710624787308</v>
      </c>
      <c r="Z523" s="99">
        <v>2.3218619016104185</v>
      </c>
      <c r="AA523" s="99">
        <v>2.2530049048671543</v>
      </c>
      <c r="AB523" s="99">
        <v>4.2327763428390739</v>
      </c>
      <c r="AC523" s="128">
        <v>0.73328613330636561</v>
      </c>
      <c r="AD523" s="99">
        <v>3.1527687132888227</v>
      </c>
      <c r="AE523" s="99">
        <v>4.3510001460067116</v>
      </c>
      <c r="AF523" s="128">
        <v>3.110862366494116</v>
      </c>
      <c r="AG523" s="164">
        <v>3.568843857427173</v>
      </c>
      <c r="AH523" s="128" t="s">
        <v>886</v>
      </c>
      <c r="AI523" s="128" t="s">
        <v>886</v>
      </c>
      <c r="AJ523" s="128" t="s">
        <v>886</v>
      </c>
    </row>
    <row r="524" spans="1:36" x14ac:dyDescent="0.2">
      <c r="A524" s="38" t="s">
        <v>1639</v>
      </c>
      <c r="B524" s="126" t="s">
        <v>1267</v>
      </c>
      <c r="C524" s="126"/>
      <c r="D524" s="123" t="s">
        <v>1266</v>
      </c>
      <c r="E524" s="38" t="s">
        <v>1088</v>
      </c>
      <c r="F524" s="123" t="s">
        <v>1076</v>
      </c>
      <c r="G524" s="3"/>
      <c r="H524" s="99" t="s">
        <v>886</v>
      </c>
      <c r="I524" s="99" t="s">
        <v>886</v>
      </c>
      <c r="J524" s="99" t="s">
        <v>886</v>
      </c>
      <c r="K524" s="99" t="s">
        <v>886</v>
      </c>
      <c r="L524" s="99" t="s">
        <v>886</v>
      </c>
      <c r="M524" s="99" t="s">
        <v>886</v>
      </c>
      <c r="N524" s="99" t="s">
        <v>886</v>
      </c>
      <c r="O524" s="99" t="s">
        <v>886</v>
      </c>
      <c r="P524" s="99" t="s">
        <v>886</v>
      </c>
      <c r="Q524" s="99" t="s">
        <v>886</v>
      </c>
      <c r="R524" s="99" t="s">
        <v>886</v>
      </c>
      <c r="S524" s="99" t="s">
        <v>886</v>
      </c>
      <c r="T524" s="99" t="s">
        <v>886</v>
      </c>
      <c r="U524" s="99" t="s">
        <v>886</v>
      </c>
      <c r="V524" s="99" t="s">
        <v>886</v>
      </c>
      <c r="W524" s="99" t="s">
        <v>886</v>
      </c>
      <c r="X524" s="99" t="s">
        <v>886</v>
      </c>
      <c r="Y524" s="99" t="s">
        <v>886</v>
      </c>
      <c r="Z524" s="99" t="s">
        <v>886</v>
      </c>
      <c r="AA524" s="99" t="s">
        <v>886</v>
      </c>
      <c r="AB524" s="99" t="s">
        <v>886</v>
      </c>
      <c r="AC524" s="128" t="s">
        <v>886</v>
      </c>
      <c r="AD524" s="99" t="s">
        <v>886</v>
      </c>
      <c r="AE524" s="99" t="s">
        <v>886</v>
      </c>
      <c r="AF524" s="128" t="s">
        <v>886</v>
      </c>
      <c r="AG524" s="164" t="s">
        <v>886</v>
      </c>
      <c r="AH524" s="128" t="s">
        <v>886</v>
      </c>
      <c r="AI524" s="128">
        <v>4.3155737704918096</v>
      </c>
      <c r="AJ524" s="128">
        <v>2.4908655168349521</v>
      </c>
    </row>
    <row r="525" spans="1:36" x14ac:dyDescent="0.2">
      <c r="A525" s="199" t="s">
        <v>1729</v>
      </c>
      <c r="B525" s="11" t="s">
        <v>814</v>
      </c>
      <c r="C525" s="11"/>
      <c r="D525" s="3" t="s">
        <v>815</v>
      </c>
      <c r="E525" s="38" t="s">
        <v>1088</v>
      </c>
      <c r="F525" s="3" t="s">
        <v>1077</v>
      </c>
      <c r="G525" s="3"/>
      <c r="H525" s="99" t="s">
        <v>886</v>
      </c>
      <c r="I525" s="99">
        <v>10.112359550561806</v>
      </c>
      <c r="J525" s="99">
        <v>-1.2743764172335545</v>
      </c>
      <c r="K525" s="99">
        <v>6.9135008498323316</v>
      </c>
      <c r="L525" s="99">
        <v>5.6844547563805037</v>
      </c>
      <c r="M525" s="99">
        <v>10.995243322356373</v>
      </c>
      <c r="N525" s="99">
        <v>7.3677270479643937</v>
      </c>
      <c r="O525" s="99">
        <v>5.8335891925084411</v>
      </c>
      <c r="P525" s="99">
        <v>6.4984044096315614</v>
      </c>
      <c r="Q525" s="99">
        <v>9.7112503405066803</v>
      </c>
      <c r="R525" s="99">
        <v>18.535071384233405</v>
      </c>
      <c r="S525" s="99">
        <v>5.9279430247172229</v>
      </c>
      <c r="T525" s="99">
        <v>4.8249950563575226</v>
      </c>
      <c r="U525" s="99">
        <v>4.9424636860969713</v>
      </c>
      <c r="V525" s="99">
        <v>4.9433758763257174</v>
      </c>
      <c r="W525" s="99">
        <v>4.4878383007879421</v>
      </c>
      <c r="X525" s="99">
        <v>3.2459016393442681</v>
      </c>
      <c r="Y525" s="99">
        <v>2.5007939028262882</v>
      </c>
      <c r="Z525" s="99">
        <v>0</v>
      </c>
      <c r="AA525" s="99">
        <v>0</v>
      </c>
      <c r="AB525" s="99">
        <v>0</v>
      </c>
      <c r="AC525" s="128">
        <v>0</v>
      </c>
      <c r="AD525" s="99">
        <v>0</v>
      </c>
      <c r="AE525" s="99">
        <v>3.9501200526682823</v>
      </c>
      <c r="AF525" s="128">
        <v>3.9490350942552599</v>
      </c>
      <c r="AG525" s="164">
        <v>4.9530499605763056</v>
      </c>
      <c r="AH525" s="128">
        <v>4.9924873651140622</v>
      </c>
      <c r="AI525" s="128">
        <v>3.9875105704807234</v>
      </c>
      <c r="AJ525" s="128">
        <v>4.991867884398844</v>
      </c>
    </row>
    <row r="526" spans="1:36" x14ac:dyDescent="0.2">
      <c r="A526" s="38" t="s">
        <v>1703</v>
      </c>
      <c r="B526" s="11" t="s">
        <v>816</v>
      </c>
      <c r="C526" s="11"/>
      <c r="D526" s="3" t="s">
        <v>817</v>
      </c>
      <c r="E526" s="38" t="s">
        <v>1089</v>
      </c>
      <c r="F526" s="3" t="s">
        <v>1076</v>
      </c>
      <c r="G526" s="3"/>
      <c r="H526" s="99" t="s">
        <v>886</v>
      </c>
      <c r="I526" s="99">
        <v>7.8947368421052602</v>
      </c>
      <c r="J526" s="99">
        <v>0</v>
      </c>
      <c r="K526" s="99">
        <v>-6.1029810298102944</v>
      </c>
      <c r="L526" s="99">
        <v>17.617178480720369</v>
      </c>
      <c r="M526" s="99">
        <v>19.169611307420496</v>
      </c>
      <c r="N526" s="99">
        <v>5.3537599868215011</v>
      </c>
      <c r="O526" s="99">
        <v>3.6510046126182658</v>
      </c>
      <c r="P526" s="99">
        <v>6.8260672801327331</v>
      </c>
      <c r="Q526" s="99">
        <v>10.343853703311453</v>
      </c>
      <c r="R526" s="99">
        <v>4.4727412336831378</v>
      </c>
      <c r="S526" s="99">
        <v>5.8737061309487331</v>
      </c>
      <c r="T526" s="99">
        <v>4.7032280458174256</v>
      </c>
      <c r="U526" s="99">
        <v>11.011658102657577</v>
      </c>
      <c r="V526" s="99">
        <v>-0.46287079434598866</v>
      </c>
      <c r="W526" s="99">
        <v>2.2101105055252646</v>
      </c>
      <c r="X526" s="99" t="s">
        <v>886</v>
      </c>
      <c r="Y526" s="99" t="s">
        <v>886</v>
      </c>
      <c r="Z526" s="99" t="s">
        <v>886</v>
      </c>
      <c r="AA526" s="99" t="s">
        <v>886</v>
      </c>
      <c r="AB526" s="99" t="s">
        <v>886</v>
      </c>
      <c r="AC526" s="128" t="s">
        <v>886</v>
      </c>
      <c r="AD526" s="99" t="s">
        <v>886</v>
      </c>
      <c r="AE526" s="99" t="s">
        <v>886</v>
      </c>
      <c r="AF526" s="128" t="s">
        <v>886</v>
      </c>
      <c r="AG526" s="164" t="s">
        <v>886</v>
      </c>
      <c r="AH526" s="128" t="s">
        <v>886</v>
      </c>
      <c r="AI526" s="128" t="s">
        <v>886</v>
      </c>
      <c r="AJ526" s="128" t="s">
        <v>886</v>
      </c>
    </row>
    <row r="527" spans="1:36" x14ac:dyDescent="0.2">
      <c r="A527" s="38" t="s">
        <v>1640</v>
      </c>
      <c r="B527" s="11" t="s">
        <v>818</v>
      </c>
      <c r="C527" s="11"/>
      <c r="D527" s="3" t="s">
        <v>819</v>
      </c>
      <c r="E527" s="38" t="s">
        <v>1088</v>
      </c>
      <c r="F527" s="3" t="s">
        <v>1085</v>
      </c>
      <c r="G527" s="3"/>
      <c r="H527" s="99" t="s">
        <v>886</v>
      </c>
      <c r="I527" s="99">
        <v>-10.523854069223574</v>
      </c>
      <c r="J527" s="99">
        <v>5.854678515420801</v>
      </c>
      <c r="K527" s="99">
        <v>-1.0370370370370381</v>
      </c>
      <c r="L527" s="99">
        <v>7.0858283433133664</v>
      </c>
      <c r="M527" s="99">
        <v>8.7138863000931792</v>
      </c>
      <c r="N527" s="99">
        <v>4.5006429489927058</v>
      </c>
      <c r="O527" s="99">
        <v>4.4708777686628451</v>
      </c>
      <c r="P527" s="99">
        <v>6.5567334118570955</v>
      </c>
      <c r="Q527" s="99">
        <v>9.9484156226971265</v>
      </c>
      <c r="R527" s="99">
        <v>29.189008042895438</v>
      </c>
      <c r="S527" s="99">
        <v>7.9636835278858626</v>
      </c>
      <c r="T527" s="99">
        <v>4.9255165785680077</v>
      </c>
      <c r="U527" s="99">
        <v>4.9690863292878475</v>
      </c>
      <c r="V527" s="99">
        <v>4.7556719022687588</v>
      </c>
      <c r="W527" s="99">
        <v>3.935860058309018</v>
      </c>
      <c r="X527" s="99">
        <v>2.9453015427770168</v>
      </c>
      <c r="Y527" s="99">
        <v>2.0046710782405341</v>
      </c>
      <c r="Z527" s="99">
        <v>0</v>
      </c>
      <c r="AA527" s="99">
        <v>0</v>
      </c>
      <c r="AB527" s="99">
        <v>9.5210837626407141</v>
      </c>
      <c r="AC527" s="128">
        <v>0</v>
      </c>
      <c r="AD527" s="99">
        <v>1.986062717770043</v>
      </c>
      <c r="AE527" s="99">
        <v>1.9986334130509098</v>
      </c>
      <c r="AF527" s="128">
        <v>1.9929660023446649</v>
      </c>
      <c r="AG527" s="164">
        <v>2.9885057471264354</v>
      </c>
      <c r="AH527" s="128">
        <v>2.9815051020408267</v>
      </c>
      <c r="AI527" s="128">
        <v>1.9817309180987897</v>
      </c>
      <c r="AJ527" s="128">
        <v>1.9887657507211207</v>
      </c>
    </row>
    <row r="528" spans="1:36" x14ac:dyDescent="0.2">
      <c r="A528" s="38" t="s">
        <v>1641</v>
      </c>
      <c r="B528" s="11" t="s">
        <v>1213</v>
      </c>
      <c r="C528" s="11"/>
      <c r="D528" s="3" t="s">
        <v>821</v>
      </c>
      <c r="E528" s="38" t="s">
        <v>1088</v>
      </c>
      <c r="F528" s="3" t="s">
        <v>1174</v>
      </c>
      <c r="G528" s="3"/>
      <c r="H528" s="99" t="s">
        <v>886</v>
      </c>
      <c r="I528" s="99">
        <v>5.2631578947368354</v>
      </c>
      <c r="J528" s="99">
        <v>0</v>
      </c>
      <c r="K528" s="99">
        <v>0.62222222222223422</v>
      </c>
      <c r="L528" s="99">
        <v>17.424911660777383</v>
      </c>
      <c r="M528" s="99">
        <v>-1.4293774684972789</v>
      </c>
      <c r="N528" s="99">
        <v>4.4838771226865219</v>
      </c>
      <c r="O528" s="99">
        <v>7.2498173849525216</v>
      </c>
      <c r="P528" s="99">
        <v>3.5586582666439597</v>
      </c>
      <c r="Q528" s="99">
        <v>24.827359421243017</v>
      </c>
      <c r="R528" s="99">
        <v>16.978398314014754</v>
      </c>
      <c r="S528" s="99">
        <v>14.91949104830536</v>
      </c>
      <c r="T528" s="99">
        <v>4.889280815206746</v>
      </c>
      <c r="U528" s="99">
        <v>4.9976646426903386</v>
      </c>
      <c r="V528" s="99">
        <v>4.9999999999999858</v>
      </c>
      <c r="W528" s="99">
        <v>4.7449584816132955</v>
      </c>
      <c r="X528" s="99">
        <v>2.9930431968937086</v>
      </c>
      <c r="Y528" s="99">
        <v>2.4976437323279868</v>
      </c>
      <c r="Z528" s="99">
        <v>0</v>
      </c>
      <c r="AA528" s="99">
        <v>0</v>
      </c>
      <c r="AB528" s="99">
        <v>3.8314176245210803</v>
      </c>
      <c r="AC528" s="128">
        <v>1.9926199261992572</v>
      </c>
      <c r="AD528" s="99">
        <v>1.989869753979745</v>
      </c>
      <c r="AE528" s="99">
        <v>3.5473572188719382</v>
      </c>
      <c r="AF528" s="128">
        <v>3.4258307639602581</v>
      </c>
      <c r="AG528" s="164">
        <v>7.9496522027161287</v>
      </c>
      <c r="AH528" s="128">
        <v>14.728444308069966</v>
      </c>
      <c r="AI528" s="128">
        <v>4.9906392083444828</v>
      </c>
      <c r="AJ528" s="128">
        <v>7.6421438760953739</v>
      </c>
    </row>
    <row r="529" spans="1:36" x14ac:dyDescent="0.2">
      <c r="A529" s="38" t="s">
        <v>1704</v>
      </c>
      <c r="B529" s="126" t="s">
        <v>822</v>
      </c>
      <c r="C529" s="126"/>
      <c r="D529" s="3" t="s">
        <v>823</v>
      </c>
      <c r="E529" s="38" t="s">
        <v>1088</v>
      </c>
      <c r="F529" s="3" t="s">
        <v>1083</v>
      </c>
      <c r="G529" s="3"/>
      <c r="H529" s="99" t="s">
        <v>886</v>
      </c>
      <c r="I529" s="99">
        <v>-44.442756210590296</v>
      </c>
      <c r="J529" s="99">
        <v>158.44386708601121</v>
      </c>
      <c r="K529" s="99">
        <v>9.0211640211640258</v>
      </c>
      <c r="L529" s="99">
        <v>-1.2958019898083109</v>
      </c>
      <c r="M529" s="99">
        <v>4.0121939227062597</v>
      </c>
      <c r="N529" s="99">
        <v>8.7075730358324677</v>
      </c>
      <c r="O529" s="99">
        <v>2.3438858931988023</v>
      </c>
      <c r="P529" s="99">
        <v>10.167835139154448</v>
      </c>
      <c r="Q529" s="99">
        <v>4.6282011724776453</v>
      </c>
      <c r="R529" s="99">
        <v>27.455028015334733</v>
      </c>
      <c r="S529" s="99">
        <v>5.2261684405367816</v>
      </c>
      <c r="T529" s="99">
        <v>-7.9707555726557189E-2</v>
      </c>
      <c r="U529" s="99">
        <v>1.9282609891621263</v>
      </c>
      <c r="V529" s="99">
        <v>1.9997301308865048</v>
      </c>
      <c r="W529" s="99">
        <v>2.6457826225225745E-3</v>
      </c>
      <c r="X529" s="99">
        <v>1.3228563113457881E-2</v>
      </c>
      <c r="Y529" s="99">
        <v>1.322681339613041E-2</v>
      </c>
      <c r="Z529" s="99">
        <v>0</v>
      </c>
      <c r="AA529" s="99">
        <v>-1.5870076969875413E-2</v>
      </c>
      <c r="AB529" s="99">
        <v>0</v>
      </c>
      <c r="AC529" s="128">
        <v>0.29893389063782028</v>
      </c>
      <c r="AD529" s="99">
        <v>5.2750962705072624E-3</v>
      </c>
      <c r="AE529" s="99">
        <v>3.6686359320603268</v>
      </c>
      <c r="AF529" s="128">
        <v>3.8288345587299988</v>
      </c>
      <c r="AG529" s="164">
        <v>2.3865529746153191</v>
      </c>
      <c r="AH529" s="128">
        <v>4.0898865648781868</v>
      </c>
      <c r="AI529" s="128">
        <v>3.4417749166570921</v>
      </c>
      <c r="AJ529" s="128">
        <v>3.4872866287339965</v>
      </c>
    </row>
    <row r="530" spans="1:36" x14ac:dyDescent="0.2">
      <c r="A530" s="38" t="s">
        <v>1752</v>
      </c>
      <c r="B530" s="11" t="s">
        <v>824</v>
      </c>
      <c r="C530" s="11"/>
      <c r="D530" s="3" t="s">
        <v>825</v>
      </c>
      <c r="E530" s="38" t="s">
        <v>1089</v>
      </c>
      <c r="F530" s="3" t="s">
        <v>1076</v>
      </c>
      <c r="G530" s="3"/>
      <c r="H530" s="99" t="s">
        <v>886</v>
      </c>
      <c r="I530" s="99">
        <v>-16.299516908212567</v>
      </c>
      <c r="J530" s="99">
        <v>-2.5972526838277759</v>
      </c>
      <c r="K530" s="99">
        <v>-15.750177767243414</v>
      </c>
      <c r="L530" s="99">
        <v>22.112814741876491</v>
      </c>
      <c r="M530" s="99">
        <v>10.724570901969827</v>
      </c>
      <c r="N530" s="99">
        <v>9.5817727840199751</v>
      </c>
      <c r="O530" s="99">
        <v>6.6362859584164084</v>
      </c>
      <c r="P530" s="99">
        <v>6.882122507122503</v>
      </c>
      <c r="Q530" s="99">
        <v>9.5543523531861752</v>
      </c>
      <c r="R530" s="99">
        <v>52.950121654501203</v>
      </c>
      <c r="S530" s="99">
        <v>6.8950089481010224</v>
      </c>
      <c r="T530" s="99">
        <v>3.9017811468167167</v>
      </c>
      <c r="U530" s="99">
        <v>3.9521976546414948</v>
      </c>
      <c r="V530" s="99">
        <v>4.4477933261571678</v>
      </c>
      <c r="W530" s="99">
        <v>3.6853821419737756</v>
      </c>
      <c r="X530" s="99">
        <v>4.8703880407124416</v>
      </c>
      <c r="Y530" s="99">
        <v>1.9903703984531944</v>
      </c>
      <c r="Z530" s="99">
        <v>0</v>
      </c>
      <c r="AA530" s="99">
        <v>0</v>
      </c>
      <c r="AB530" s="99">
        <v>2.3269645379525628</v>
      </c>
      <c r="AC530" s="128">
        <v>2.0124963673350926</v>
      </c>
      <c r="AD530" s="99">
        <v>1.9158179616836302</v>
      </c>
      <c r="AE530" s="99">
        <v>2.1872816212438861</v>
      </c>
      <c r="AF530" s="128">
        <v>2.1643985502290963</v>
      </c>
      <c r="AG530" s="164">
        <v>2.0583018173298884</v>
      </c>
      <c r="AH530" s="128" t="s">
        <v>886</v>
      </c>
      <c r="AI530" s="128" t="s">
        <v>886</v>
      </c>
      <c r="AJ530" s="128" t="s">
        <v>886</v>
      </c>
    </row>
    <row r="531" spans="1:36" x14ac:dyDescent="0.2">
      <c r="A531" s="38" t="s">
        <v>1642</v>
      </c>
      <c r="B531" s="11" t="s">
        <v>826</v>
      </c>
      <c r="C531" s="11"/>
      <c r="D531" s="3" t="s">
        <v>827</v>
      </c>
      <c r="E531" s="38" t="s">
        <v>1088</v>
      </c>
      <c r="F531" s="3" t="s">
        <v>1081</v>
      </c>
      <c r="G531" s="3"/>
      <c r="H531" s="99" t="s">
        <v>886</v>
      </c>
      <c r="I531" s="99">
        <v>-10.075200675961142</v>
      </c>
      <c r="J531" s="99">
        <v>4.0159359554996001</v>
      </c>
      <c r="K531" s="99">
        <v>13.653116531165324</v>
      </c>
      <c r="L531" s="99">
        <v>6.0899422957699301</v>
      </c>
      <c r="M531" s="99">
        <v>3.4912643471485438</v>
      </c>
      <c r="N531" s="99">
        <v>7.9863323101870805</v>
      </c>
      <c r="O531" s="99">
        <v>6.5550252064785894</v>
      </c>
      <c r="P531" s="99">
        <v>8.8935865010758306</v>
      </c>
      <c r="Q531" s="99">
        <v>4.8867011012121395</v>
      </c>
      <c r="R531" s="99">
        <v>6.5109617715104093</v>
      </c>
      <c r="S531" s="99">
        <v>2.8909805544062834</v>
      </c>
      <c r="T531" s="99">
        <v>4.7559688363910482</v>
      </c>
      <c r="U531" s="99">
        <v>3.1994318945166356</v>
      </c>
      <c r="V531" s="99">
        <v>3.4991631021015195</v>
      </c>
      <c r="W531" s="99">
        <v>2.0035398866158118</v>
      </c>
      <c r="X531" s="99">
        <v>2.0011802735768498</v>
      </c>
      <c r="Y531" s="99">
        <v>1.2797374897456848</v>
      </c>
      <c r="Z531" s="99">
        <v>-3.7514814088495996E-2</v>
      </c>
      <c r="AA531" s="99">
        <v>0</v>
      </c>
      <c r="AB531" s="99">
        <v>2.0086487039737904</v>
      </c>
      <c r="AC531" s="128">
        <v>-0.25000418067191443</v>
      </c>
      <c r="AD531" s="99">
        <v>-4.1911499677249608E-3</v>
      </c>
      <c r="AE531" s="99">
        <v>1.9984240615621873</v>
      </c>
      <c r="AF531" s="128">
        <v>2.9988987327207894</v>
      </c>
      <c r="AG531" s="164">
        <v>2.9969599527635671</v>
      </c>
      <c r="AH531" s="128">
        <v>0</v>
      </c>
      <c r="AI531" s="128">
        <v>2.0033621778235755</v>
      </c>
      <c r="AJ531" s="128">
        <v>3.9880305918629282</v>
      </c>
    </row>
    <row r="532" spans="1:36" x14ac:dyDescent="0.2">
      <c r="A532" s="199" t="s">
        <v>1740</v>
      </c>
      <c r="B532" s="11" t="s">
        <v>828</v>
      </c>
      <c r="C532" s="11"/>
      <c r="D532" s="3" t="s">
        <v>829</v>
      </c>
      <c r="E532" s="38" t="s">
        <v>1089</v>
      </c>
      <c r="F532" s="3" t="s">
        <v>1077</v>
      </c>
      <c r="G532" s="3"/>
      <c r="H532" s="99" t="s">
        <v>886</v>
      </c>
      <c r="I532" s="99">
        <v>6.5326633165829122</v>
      </c>
      <c r="J532" s="99">
        <v>-5.4234800838574415</v>
      </c>
      <c r="K532" s="99">
        <v>1.7445082348768608</v>
      </c>
      <c r="L532" s="99">
        <v>7.6122004357298607</v>
      </c>
      <c r="M532" s="99">
        <v>12.325383649836013</v>
      </c>
      <c r="N532" s="99">
        <v>7.1158213474640206</v>
      </c>
      <c r="O532" s="99">
        <v>7.947164731617022</v>
      </c>
      <c r="P532" s="99">
        <v>8.1196514582326529</v>
      </c>
      <c r="Q532" s="99">
        <v>9.944926616879556</v>
      </c>
      <c r="R532" s="99">
        <v>10.839234198793605</v>
      </c>
      <c r="S532" s="99">
        <v>0.81513380498307697</v>
      </c>
      <c r="T532" s="99">
        <v>3.9042422108783796</v>
      </c>
      <c r="U532" s="99">
        <v>4.9501931286847025</v>
      </c>
      <c r="V532" s="99">
        <v>4.7995695453322469</v>
      </c>
      <c r="W532" s="99">
        <v>4.7995071109513816</v>
      </c>
      <c r="X532" s="99" t="s">
        <v>886</v>
      </c>
      <c r="Y532" s="99" t="s">
        <v>886</v>
      </c>
      <c r="Z532" s="99" t="s">
        <v>886</v>
      </c>
      <c r="AA532" s="99" t="s">
        <v>886</v>
      </c>
      <c r="AB532" s="99" t="s">
        <v>886</v>
      </c>
      <c r="AC532" s="128" t="s">
        <v>886</v>
      </c>
      <c r="AD532" s="99" t="s">
        <v>886</v>
      </c>
      <c r="AE532" s="99" t="s">
        <v>886</v>
      </c>
      <c r="AF532" s="128" t="s">
        <v>886</v>
      </c>
      <c r="AG532" s="164" t="s">
        <v>886</v>
      </c>
      <c r="AH532" s="128" t="s">
        <v>886</v>
      </c>
      <c r="AI532" s="128" t="s">
        <v>886</v>
      </c>
      <c r="AJ532" s="128" t="s">
        <v>886</v>
      </c>
    </row>
    <row r="533" spans="1:36" x14ac:dyDescent="0.2">
      <c r="A533" s="38" t="s">
        <v>1643</v>
      </c>
      <c r="B533" s="11" t="s">
        <v>1160</v>
      </c>
      <c r="C533" s="11"/>
      <c r="D533" s="3" t="s">
        <v>1161</v>
      </c>
      <c r="E533" s="38" t="s">
        <v>1088</v>
      </c>
      <c r="F533" s="3" t="s">
        <v>1082</v>
      </c>
      <c r="G533" s="3"/>
      <c r="H533" s="99" t="s">
        <v>886</v>
      </c>
      <c r="I533" s="99" t="s">
        <v>886</v>
      </c>
      <c r="J533" s="99" t="s">
        <v>886</v>
      </c>
      <c r="K533" s="99" t="s">
        <v>886</v>
      </c>
      <c r="L533" s="99" t="s">
        <v>886</v>
      </c>
      <c r="M533" s="99" t="s">
        <v>886</v>
      </c>
      <c r="N533" s="99" t="s">
        <v>886</v>
      </c>
      <c r="O533" s="99" t="s">
        <v>886</v>
      </c>
      <c r="P533" s="99" t="s">
        <v>886</v>
      </c>
      <c r="Q533" s="99" t="s">
        <v>886</v>
      </c>
      <c r="R533" s="99" t="s">
        <v>886</v>
      </c>
      <c r="S533" s="99" t="s">
        <v>886</v>
      </c>
      <c r="T533" s="99" t="s">
        <v>886</v>
      </c>
      <c r="U533" s="99" t="s">
        <v>886</v>
      </c>
      <c r="V533" s="99" t="s">
        <v>886</v>
      </c>
      <c r="W533" s="99" t="s">
        <v>886</v>
      </c>
      <c r="X533" s="99" t="s">
        <v>886</v>
      </c>
      <c r="Y533" s="99">
        <v>2.3669905066801959</v>
      </c>
      <c r="Z533" s="99">
        <v>0.12695365417516769</v>
      </c>
      <c r="AA533" s="99">
        <v>0.12756581236229181</v>
      </c>
      <c r="AB533" s="99">
        <v>0.10578333719404043</v>
      </c>
      <c r="AC533" s="128">
        <v>0.49981873857474213</v>
      </c>
      <c r="AD533" s="99">
        <v>0.20261713803291226</v>
      </c>
      <c r="AE533" s="99">
        <v>4.0456804969400961</v>
      </c>
      <c r="AF533" s="128">
        <v>5.268659683011756</v>
      </c>
      <c r="AG533" s="164">
        <v>6.5028881522818605</v>
      </c>
      <c r="AH533" s="128">
        <v>3.320485630051806</v>
      </c>
      <c r="AI533" s="128">
        <v>4.3615033618465526</v>
      </c>
      <c r="AJ533" s="128">
        <v>4.8557701090630081</v>
      </c>
    </row>
    <row r="534" spans="1:36" x14ac:dyDescent="0.2">
      <c r="A534" s="134" t="s">
        <v>1734</v>
      </c>
      <c r="B534" s="14" t="s">
        <v>985</v>
      </c>
      <c r="C534" s="14"/>
      <c r="D534" s="15" t="s">
        <v>986</v>
      </c>
      <c r="E534" s="38" t="s">
        <v>1089</v>
      </c>
      <c r="F534" s="3" t="s">
        <v>1079</v>
      </c>
      <c r="G534" s="3"/>
      <c r="H534" s="99" t="s">
        <v>886</v>
      </c>
      <c r="I534" s="99" t="s">
        <v>886</v>
      </c>
      <c r="J534" s="99" t="s">
        <v>886</v>
      </c>
      <c r="K534" s="99" t="s">
        <v>886</v>
      </c>
      <c r="L534" s="99" t="s">
        <v>886</v>
      </c>
      <c r="M534" s="99" t="s">
        <v>886</v>
      </c>
      <c r="N534" s="99" t="s">
        <v>886</v>
      </c>
      <c r="O534" s="99" t="s">
        <v>886</v>
      </c>
      <c r="P534" s="99" t="s">
        <v>886</v>
      </c>
      <c r="Q534" s="99" t="s">
        <v>886</v>
      </c>
      <c r="R534" s="99" t="s">
        <v>886</v>
      </c>
      <c r="S534" s="99" t="s">
        <v>886</v>
      </c>
      <c r="T534" s="99">
        <v>4.9666110183639347</v>
      </c>
      <c r="U534" s="99">
        <v>4.9701789264413634</v>
      </c>
      <c r="V534" s="99">
        <v>4.9053030303030312</v>
      </c>
      <c r="W534" s="99">
        <v>4.2426430763675711</v>
      </c>
      <c r="X534" s="99">
        <v>4.9012816072047087</v>
      </c>
      <c r="Y534" s="99">
        <v>2.9882780254251458</v>
      </c>
      <c r="Z534" s="99">
        <v>0</v>
      </c>
      <c r="AA534" s="99">
        <v>0</v>
      </c>
      <c r="AB534" s="99">
        <v>0</v>
      </c>
      <c r="AC534" s="128">
        <v>1.9878166078871384</v>
      </c>
      <c r="AD534" s="99">
        <v>1.9805092738132579</v>
      </c>
      <c r="AE534" s="99" t="s">
        <v>886</v>
      </c>
      <c r="AF534" s="128" t="s">
        <v>886</v>
      </c>
      <c r="AG534" s="164" t="s">
        <v>886</v>
      </c>
      <c r="AH534" s="128" t="s">
        <v>886</v>
      </c>
      <c r="AI534" s="128" t="s">
        <v>886</v>
      </c>
      <c r="AJ534" s="128" t="s">
        <v>886</v>
      </c>
    </row>
    <row r="535" spans="1:36" x14ac:dyDescent="0.2">
      <c r="A535" s="38" t="s">
        <v>1644</v>
      </c>
      <c r="B535" s="11" t="s">
        <v>1208</v>
      </c>
      <c r="C535" s="11"/>
      <c r="D535" s="3" t="s">
        <v>831</v>
      </c>
      <c r="E535" s="38" t="s">
        <v>1088</v>
      </c>
      <c r="F535" s="3" t="s">
        <v>1174</v>
      </c>
      <c r="G535" s="3"/>
      <c r="H535" s="99" t="s">
        <v>886</v>
      </c>
      <c r="I535" s="99" t="s">
        <v>886</v>
      </c>
      <c r="J535" s="99" t="s">
        <v>886</v>
      </c>
      <c r="K535" s="99">
        <v>2.1909880115750298</v>
      </c>
      <c r="L535" s="99">
        <v>12.216828478964388</v>
      </c>
      <c r="M535" s="99">
        <v>13.139870223503976</v>
      </c>
      <c r="N535" s="99">
        <v>9.893261111996182</v>
      </c>
      <c r="O535" s="99">
        <v>9.9449115685706033</v>
      </c>
      <c r="P535" s="99">
        <v>9.7837552742616083</v>
      </c>
      <c r="Q535" s="99">
        <v>9.9447513812154682</v>
      </c>
      <c r="R535" s="99">
        <v>19.816473672711382</v>
      </c>
      <c r="S535" s="99">
        <v>9.9835886214441985</v>
      </c>
      <c r="T535" s="99">
        <v>4.973887092762979</v>
      </c>
      <c r="U535" s="99">
        <v>4.904051172707895</v>
      </c>
      <c r="V535" s="99">
        <v>4.900632339656724</v>
      </c>
      <c r="W535" s="99">
        <v>4.2985288841047833</v>
      </c>
      <c r="X535" s="99">
        <v>4.9883032888399725</v>
      </c>
      <c r="Y535" s="99">
        <v>3.3947178714201556</v>
      </c>
      <c r="Z535" s="99">
        <v>0</v>
      </c>
      <c r="AA535" s="99">
        <v>0</v>
      </c>
      <c r="AB535" s="99">
        <v>0</v>
      </c>
      <c r="AC535" s="128">
        <v>1.9965772960638839</v>
      </c>
      <c r="AD535" s="99">
        <v>1.9015659955257336</v>
      </c>
      <c r="AE535" s="99">
        <v>1.902671057446037</v>
      </c>
      <c r="AF535" s="128">
        <v>1.89706762417714</v>
      </c>
      <c r="AG535" s="164">
        <v>7.0476302343337016</v>
      </c>
      <c r="AH535" s="128">
        <v>13.167279310912372</v>
      </c>
      <c r="AI535" s="128">
        <v>4.848014737964812</v>
      </c>
      <c r="AJ535" s="128">
        <v>6.9357747260368976</v>
      </c>
    </row>
    <row r="536" spans="1:36" x14ac:dyDescent="0.2">
      <c r="A536" s="38" t="s">
        <v>1645</v>
      </c>
      <c r="B536" s="11" t="s">
        <v>832</v>
      </c>
      <c r="C536" s="11"/>
      <c r="D536" s="3" t="s">
        <v>833</v>
      </c>
      <c r="E536" s="38" t="s">
        <v>1088</v>
      </c>
      <c r="F536" s="3" t="s">
        <v>1076</v>
      </c>
      <c r="G536" s="3"/>
      <c r="H536" s="99" t="s">
        <v>886</v>
      </c>
      <c r="I536" s="99">
        <v>-18.991899189918996</v>
      </c>
      <c r="J536" s="99">
        <v>32.819444444444457</v>
      </c>
      <c r="K536" s="99">
        <v>3.691310258287146</v>
      </c>
      <c r="L536" s="99">
        <v>3.6910044372730795</v>
      </c>
      <c r="M536" s="99">
        <v>6.4578875705115735</v>
      </c>
      <c r="N536" s="99">
        <v>1.2150557281198644</v>
      </c>
      <c r="O536" s="99">
        <v>4.8560339380810547</v>
      </c>
      <c r="P536" s="99">
        <v>5.8879228716536005</v>
      </c>
      <c r="Q536" s="99">
        <v>8.4708560279651977</v>
      </c>
      <c r="R536" s="99">
        <v>5.7783107247245624</v>
      </c>
      <c r="S536" s="99">
        <v>4.5628454017287936</v>
      </c>
      <c r="T536" s="99">
        <v>3.8826399241089575</v>
      </c>
      <c r="U536" s="99">
        <v>6.9728002087274206</v>
      </c>
      <c r="V536" s="99">
        <v>3.9268292682926926</v>
      </c>
      <c r="W536" s="99">
        <v>5.0222952358601276</v>
      </c>
      <c r="X536" s="99">
        <v>3.0279329608938497</v>
      </c>
      <c r="Y536" s="99">
        <v>2.1364277193363108</v>
      </c>
      <c r="Z536" s="99">
        <v>1.0140157145890782</v>
      </c>
      <c r="AA536" s="99">
        <v>0.72528512114362798</v>
      </c>
      <c r="AB536" s="99">
        <v>0.37568484216019726</v>
      </c>
      <c r="AC536" s="128">
        <v>0.48864168009565834</v>
      </c>
      <c r="AD536" s="99">
        <v>1.1639335781904681</v>
      </c>
      <c r="AE536" s="99">
        <v>3.5334424217631444</v>
      </c>
      <c r="AF536" s="128">
        <v>3.8376055711957457</v>
      </c>
      <c r="AG536" s="164">
        <v>4.8183028919330351</v>
      </c>
      <c r="AH536" s="128">
        <v>1.6154648999409993</v>
      </c>
      <c r="AI536" s="128">
        <v>3.1393739114901953</v>
      </c>
      <c r="AJ536" s="128">
        <v>2.6541392448908883</v>
      </c>
    </row>
    <row r="537" spans="1:36" x14ac:dyDescent="0.2">
      <c r="A537" s="38" t="s">
        <v>886</v>
      </c>
      <c r="B537" s="16" t="s">
        <v>1018</v>
      </c>
      <c r="C537" s="16"/>
      <c r="D537" s="17" t="s">
        <v>1019</v>
      </c>
      <c r="E537" s="38" t="s">
        <v>1089</v>
      </c>
      <c r="F537" s="3" t="s">
        <v>1076</v>
      </c>
      <c r="G537" s="3"/>
      <c r="H537" s="99" t="s">
        <v>886</v>
      </c>
      <c r="I537" s="99">
        <v>5674.3362831858412</v>
      </c>
      <c r="J537" s="99">
        <v>5.180076628352495</v>
      </c>
      <c r="K537" s="99">
        <v>9.2816552528049101</v>
      </c>
      <c r="L537" s="99">
        <v>6.6666666666666714</v>
      </c>
      <c r="M537" s="99" t="s">
        <v>886</v>
      </c>
      <c r="N537" s="99" t="s">
        <v>886</v>
      </c>
      <c r="O537" s="99" t="s">
        <v>886</v>
      </c>
      <c r="P537" s="99" t="s">
        <v>886</v>
      </c>
      <c r="Q537" s="99" t="s">
        <v>886</v>
      </c>
      <c r="R537" s="99" t="s">
        <v>886</v>
      </c>
      <c r="S537" s="99" t="s">
        <v>886</v>
      </c>
      <c r="T537" s="99" t="s">
        <v>886</v>
      </c>
      <c r="U537" s="99" t="s">
        <v>886</v>
      </c>
      <c r="V537" s="99" t="s">
        <v>886</v>
      </c>
      <c r="W537" s="99" t="s">
        <v>886</v>
      </c>
      <c r="X537" s="99" t="s">
        <v>886</v>
      </c>
      <c r="Y537" s="99" t="s">
        <v>886</v>
      </c>
      <c r="Z537" s="99" t="s">
        <v>886</v>
      </c>
      <c r="AA537" s="99" t="s">
        <v>886</v>
      </c>
      <c r="AB537" s="99" t="s">
        <v>886</v>
      </c>
      <c r="AC537" s="128" t="s">
        <v>886</v>
      </c>
      <c r="AD537" s="99" t="s">
        <v>886</v>
      </c>
      <c r="AE537" s="99" t="s">
        <v>886</v>
      </c>
      <c r="AF537" s="128" t="s">
        <v>886</v>
      </c>
      <c r="AG537" s="164" t="s">
        <v>886</v>
      </c>
      <c r="AH537" s="128" t="s">
        <v>886</v>
      </c>
      <c r="AI537" s="128" t="s">
        <v>886</v>
      </c>
      <c r="AJ537" s="128" t="s">
        <v>886</v>
      </c>
    </row>
    <row r="538" spans="1:36" ht="14.25" x14ac:dyDescent="0.2">
      <c r="A538" s="38" t="s">
        <v>1646</v>
      </c>
      <c r="B538" s="11" t="s">
        <v>834</v>
      </c>
      <c r="C538" s="244" t="s">
        <v>1779</v>
      </c>
      <c r="D538" s="3" t="s">
        <v>835</v>
      </c>
      <c r="E538" s="38" t="s">
        <v>1088</v>
      </c>
      <c r="F538" s="3" t="s">
        <v>1082</v>
      </c>
      <c r="G538" s="3"/>
      <c r="H538" s="99" t="s">
        <v>886</v>
      </c>
      <c r="I538" s="99" t="s">
        <v>886</v>
      </c>
      <c r="J538" s="99" t="s">
        <v>886</v>
      </c>
      <c r="K538" s="99" t="s">
        <v>886</v>
      </c>
      <c r="L538" s="99" t="s">
        <v>886</v>
      </c>
      <c r="M538" s="99" t="s">
        <v>886</v>
      </c>
      <c r="N538" s="99">
        <v>4.40392067472078</v>
      </c>
      <c r="O538" s="99">
        <v>4.3913657336652108</v>
      </c>
      <c r="P538" s="99">
        <v>10.78360290016731</v>
      </c>
      <c r="Q538" s="99">
        <v>2.5725577063458189</v>
      </c>
      <c r="R538" s="99">
        <v>6.0725416574639866</v>
      </c>
      <c r="S538" s="99">
        <v>3.7641560725068359</v>
      </c>
      <c r="T538" s="99">
        <v>4.7401924170299026</v>
      </c>
      <c r="U538" s="99">
        <v>5.0578480729726465</v>
      </c>
      <c r="V538" s="99">
        <v>3.8802492274960798</v>
      </c>
      <c r="W538" s="99">
        <v>2.4742770761203587</v>
      </c>
      <c r="X538" s="99">
        <v>1.9301050708085938</v>
      </c>
      <c r="Y538" s="99">
        <v>-5.4211017740429455</v>
      </c>
      <c r="Z538" s="99">
        <v>-0.50940825715245541</v>
      </c>
      <c r="AA538" s="99">
        <v>8.9305205501198415E-2</v>
      </c>
      <c r="AB538" s="99">
        <v>-2.9434508466510629</v>
      </c>
      <c r="AC538" s="99">
        <v>-1.9152391750681823</v>
      </c>
      <c r="AD538" s="99">
        <v>-2.0474048154627975</v>
      </c>
      <c r="AE538" s="99">
        <v>1.9413553339428853</v>
      </c>
      <c r="AF538" s="99">
        <v>3.8974177130699594</v>
      </c>
      <c r="AG538" s="99">
        <v>4.7861394685859464</v>
      </c>
      <c r="AH538" s="99">
        <v>2.8125568785983099</v>
      </c>
      <c r="AI538" s="99">
        <v>4.1770323782902334</v>
      </c>
      <c r="AJ538" s="128">
        <v>4.883371493989709</v>
      </c>
    </row>
    <row r="539" spans="1:36" x14ac:dyDescent="0.2">
      <c r="A539" s="38" t="s">
        <v>1647</v>
      </c>
      <c r="B539" s="11" t="s">
        <v>836</v>
      </c>
      <c r="C539" s="11"/>
      <c r="D539" s="3" t="s">
        <v>837</v>
      </c>
      <c r="E539" s="38" t="s">
        <v>1088</v>
      </c>
      <c r="F539" s="3" t="s">
        <v>1081</v>
      </c>
      <c r="G539" s="3"/>
      <c r="H539" s="99" t="s">
        <v>886</v>
      </c>
      <c r="I539" s="99">
        <v>-2.3206349206349159</v>
      </c>
      <c r="J539" s="99">
        <v>8.0438103285774645</v>
      </c>
      <c r="K539" s="99">
        <v>5.3498375646733365</v>
      </c>
      <c r="L539" s="99">
        <v>8.0262688271825198</v>
      </c>
      <c r="M539" s="99">
        <v>6.5206761203695294</v>
      </c>
      <c r="N539" s="99">
        <v>6.9130655947196686</v>
      </c>
      <c r="O539" s="99">
        <v>5.7187286040871328</v>
      </c>
      <c r="P539" s="99">
        <v>4.5762395582924569</v>
      </c>
      <c r="Q539" s="99">
        <v>-1.2700745250341186</v>
      </c>
      <c r="R539" s="99">
        <v>6.3502019987242306</v>
      </c>
      <c r="S539" s="99">
        <v>1.265582357821927</v>
      </c>
      <c r="T539" s="99">
        <v>3.8904628870966178</v>
      </c>
      <c r="U539" s="99">
        <v>4.4583808437856192</v>
      </c>
      <c r="V539" s="99">
        <v>4.1243677909980931</v>
      </c>
      <c r="W539" s="99">
        <v>3.4962346897768697</v>
      </c>
      <c r="X539" s="99">
        <v>4.4315764594658589</v>
      </c>
      <c r="Y539" s="99">
        <v>1.2948802922775968</v>
      </c>
      <c r="Z539" s="99">
        <v>0</v>
      </c>
      <c r="AA539" s="99">
        <v>0</v>
      </c>
      <c r="AB539" s="99">
        <v>1.9996808171081994</v>
      </c>
      <c r="AC539" s="128">
        <v>0</v>
      </c>
      <c r="AD539" s="99">
        <v>0</v>
      </c>
      <c r="AE539" s="99">
        <v>3.9897986325160728</v>
      </c>
      <c r="AF539" s="128">
        <v>4.9899944329927948</v>
      </c>
      <c r="AG539" s="164">
        <v>5.9902980101605774</v>
      </c>
      <c r="AH539" s="128">
        <v>2.9901500145349758</v>
      </c>
      <c r="AI539" s="128">
        <v>3.9903637867429786</v>
      </c>
      <c r="AJ539" s="128">
        <v>4.990499996843849</v>
      </c>
    </row>
    <row r="540" spans="1:36" x14ac:dyDescent="0.2">
      <c r="A540" s="38" t="s">
        <v>1648</v>
      </c>
      <c r="B540" s="11" t="s">
        <v>838</v>
      </c>
      <c r="C540" s="11"/>
      <c r="D540" s="3" t="s">
        <v>839</v>
      </c>
      <c r="E540" s="38" t="s">
        <v>1088</v>
      </c>
      <c r="F540" s="3" t="s">
        <v>1076</v>
      </c>
      <c r="G540" s="3"/>
      <c r="H540" s="99" t="s">
        <v>886</v>
      </c>
      <c r="I540" s="99">
        <v>-21.244444444444454</v>
      </c>
      <c r="J540" s="99">
        <v>1.5801354401805838</v>
      </c>
      <c r="K540" s="99">
        <v>-0.34722222222221433</v>
      </c>
      <c r="L540" s="99">
        <v>33.63066202090593</v>
      </c>
      <c r="M540" s="99">
        <v>9.4493116395494354</v>
      </c>
      <c r="N540" s="99">
        <v>24.0804269106156</v>
      </c>
      <c r="O540" s="99">
        <v>5.4680900084479021</v>
      </c>
      <c r="P540" s="99">
        <v>6.291414840166027</v>
      </c>
      <c r="Q540" s="99">
        <v>4.3228060560389139</v>
      </c>
      <c r="R540" s="99">
        <v>5.4307853953244063</v>
      </c>
      <c r="S540" s="99">
        <v>3.8741824976642647</v>
      </c>
      <c r="T540" s="99">
        <v>4.4012712118486519</v>
      </c>
      <c r="U540" s="99">
        <v>4.830279708230421</v>
      </c>
      <c r="V540" s="99">
        <v>4.4378698224851973</v>
      </c>
      <c r="W540" s="99">
        <v>0</v>
      </c>
      <c r="X540" s="99">
        <v>4.8158640226628933</v>
      </c>
      <c r="Y540" s="99">
        <v>2.4774774774774642</v>
      </c>
      <c r="Z540" s="99">
        <v>0</v>
      </c>
      <c r="AA540" s="99">
        <v>0</v>
      </c>
      <c r="AB540" s="99">
        <v>1.9340659340659272</v>
      </c>
      <c r="AC540" s="128">
        <v>1.9404915912030862</v>
      </c>
      <c r="AD540" s="99">
        <v>1.9035532994923887</v>
      </c>
      <c r="AE540" s="99">
        <v>2.2831050228310446</v>
      </c>
      <c r="AF540" s="128">
        <v>2.2321428571428603</v>
      </c>
      <c r="AG540" s="164">
        <v>2.9773719730051607</v>
      </c>
      <c r="AH540" s="128">
        <v>2.9983723121733918</v>
      </c>
      <c r="AI540" s="128">
        <v>2.0793479164933792</v>
      </c>
      <c r="AJ540" s="128">
        <v>2.036991770553247</v>
      </c>
    </row>
    <row r="541" spans="1:36" x14ac:dyDescent="0.2">
      <c r="A541" s="38" t="s">
        <v>886</v>
      </c>
      <c r="B541" s="16" t="s">
        <v>1020</v>
      </c>
      <c r="C541" s="16"/>
      <c r="D541" s="17" t="s">
        <v>1021</v>
      </c>
      <c r="E541" s="38" t="s">
        <v>1089</v>
      </c>
      <c r="F541" s="3" t="s">
        <v>1076</v>
      </c>
      <c r="G541" s="3"/>
      <c r="H541" s="99" t="s">
        <v>886</v>
      </c>
      <c r="I541" s="99">
        <v>-6.6666666666666714</v>
      </c>
      <c r="J541" s="99">
        <v>0</v>
      </c>
      <c r="K541" s="99">
        <v>13.227513227513228</v>
      </c>
      <c r="L541" s="99">
        <v>9.3457943925233593</v>
      </c>
      <c r="M541" s="99" t="s">
        <v>886</v>
      </c>
      <c r="N541" s="99" t="s">
        <v>886</v>
      </c>
      <c r="O541" s="99" t="s">
        <v>886</v>
      </c>
      <c r="P541" s="99" t="s">
        <v>886</v>
      </c>
      <c r="Q541" s="99" t="s">
        <v>886</v>
      </c>
      <c r="R541" s="99" t="s">
        <v>886</v>
      </c>
      <c r="S541" s="99" t="s">
        <v>886</v>
      </c>
      <c r="T541" s="99" t="s">
        <v>886</v>
      </c>
      <c r="U541" s="99" t="s">
        <v>886</v>
      </c>
      <c r="V541" s="99" t="s">
        <v>886</v>
      </c>
      <c r="W541" s="99" t="s">
        <v>886</v>
      </c>
      <c r="X541" s="99" t="s">
        <v>886</v>
      </c>
      <c r="Y541" s="99" t="s">
        <v>886</v>
      </c>
      <c r="Z541" s="99" t="s">
        <v>886</v>
      </c>
      <c r="AA541" s="99" t="s">
        <v>886</v>
      </c>
      <c r="AB541" s="99" t="s">
        <v>886</v>
      </c>
      <c r="AC541" s="128" t="s">
        <v>886</v>
      </c>
      <c r="AD541" s="99" t="s">
        <v>886</v>
      </c>
      <c r="AE541" s="99" t="s">
        <v>886</v>
      </c>
      <c r="AF541" s="128" t="s">
        <v>886</v>
      </c>
      <c r="AG541" s="164" t="s">
        <v>886</v>
      </c>
      <c r="AH541" s="128" t="s">
        <v>886</v>
      </c>
      <c r="AI541" s="128" t="s">
        <v>886</v>
      </c>
      <c r="AJ541" s="128" t="s">
        <v>886</v>
      </c>
    </row>
    <row r="542" spans="1:36" x14ac:dyDescent="0.2">
      <c r="A542" s="38" t="s">
        <v>1649</v>
      </c>
      <c r="B542" s="11" t="s">
        <v>840</v>
      </c>
      <c r="C542" s="11"/>
      <c r="D542" s="3" t="s">
        <v>841</v>
      </c>
      <c r="E542" s="38" t="s">
        <v>1088</v>
      </c>
      <c r="F542" s="3" t="s">
        <v>1082</v>
      </c>
      <c r="G542" s="3"/>
      <c r="H542" s="99" t="s">
        <v>886</v>
      </c>
      <c r="I542" s="99" t="s">
        <v>886</v>
      </c>
      <c r="J542" s="99" t="s">
        <v>886</v>
      </c>
      <c r="K542" s="99" t="s">
        <v>886</v>
      </c>
      <c r="L542" s="99" t="s">
        <v>886</v>
      </c>
      <c r="M542" s="99" t="s">
        <v>886</v>
      </c>
      <c r="N542" s="99">
        <v>-0.3410048622366304</v>
      </c>
      <c r="O542" s="99">
        <v>7.7502537014389645</v>
      </c>
      <c r="P542" s="99">
        <v>6.6856639177000261</v>
      </c>
      <c r="Q542" s="99">
        <v>6.8065552990176172</v>
      </c>
      <c r="R542" s="99">
        <v>9.385397901875578</v>
      </c>
      <c r="S542" s="99">
        <v>-0.13562343185408565</v>
      </c>
      <c r="T542" s="99">
        <v>2.0652458602927766</v>
      </c>
      <c r="U542" s="99">
        <v>2.9586754866179916</v>
      </c>
      <c r="V542" s="99">
        <v>3.2456682882699965</v>
      </c>
      <c r="W542" s="99">
        <v>4.8898028521614663</v>
      </c>
      <c r="X542" s="99">
        <v>4.6908297389910842</v>
      </c>
      <c r="Y542" s="99">
        <v>1.9044594803650909</v>
      </c>
      <c r="Z542" s="99">
        <v>2.3970085333502311E-3</v>
      </c>
      <c r="AA542" s="99">
        <v>2.8763412938758393E-2</v>
      </c>
      <c r="AB542" s="99">
        <v>1.9162107112903755</v>
      </c>
      <c r="AC542" s="128">
        <v>1.9319090239352743</v>
      </c>
      <c r="AD542" s="99">
        <v>1.9222045379407859E-2</v>
      </c>
      <c r="AE542" s="99">
        <v>3.9236185849143679</v>
      </c>
      <c r="AF542" s="128">
        <v>4.8598988075864602</v>
      </c>
      <c r="AG542" s="164">
        <v>5.4183890856248196</v>
      </c>
      <c r="AH542" s="128">
        <v>3.4756656562209276</v>
      </c>
      <c r="AI542" s="128">
        <v>4.0547619201593443</v>
      </c>
      <c r="AJ542" s="128">
        <v>4.9445939479064993</v>
      </c>
    </row>
    <row r="543" spans="1:36" x14ac:dyDescent="0.2">
      <c r="A543" s="38" t="s">
        <v>1650</v>
      </c>
      <c r="B543" s="11" t="s">
        <v>842</v>
      </c>
      <c r="C543" s="11"/>
      <c r="D543" s="3" t="s">
        <v>843</v>
      </c>
      <c r="E543" s="38" t="s">
        <v>1088</v>
      </c>
      <c r="F543" s="3" t="s">
        <v>1081</v>
      </c>
      <c r="G543" s="3"/>
      <c r="H543" s="99" t="s">
        <v>886</v>
      </c>
      <c r="I543" s="99">
        <v>-1.1353535353535307</v>
      </c>
      <c r="J543" s="99">
        <v>15.17225877641097</v>
      </c>
      <c r="K543" s="99">
        <v>16.500186292425894</v>
      </c>
      <c r="L543" s="99">
        <v>20.256461020666123</v>
      </c>
      <c r="M543" s="99">
        <v>6.2598145990578047</v>
      </c>
      <c r="N543" s="99">
        <v>4.3238347217752846</v>
      </c>
      <c r="O543" s="99">
        <v>4.3891015022562385</v>
      </c>
      <c r="P543" s="99">
        <v>4.5033214047298458</v>
      </c>
      <c r="Q543" s="99">
        <v>4.1249528756335678</v>
      </c>
      <c r="R543" s="99">
        <v>3.0050990133861717</v>
      </c>
      <c r="S543" s="99">
        <v>2.9301203878186612</v>
      </c>
      <c r="T543" s="99">
        <v>4.4991462720546593</v>
      </c>
      <c r="U543" s="99">
        <v>4.8945653259261093</v>
      </c>
      <c r="V543" s="99">
        <v>4.9110813032754947</v>
      </c>
      <c r="W543" s="99">
        <v>4.9138002144683668</v>
      </c>
      <c r="X543" s="99">
        <v>3.5263037889092601</v>
      </c>
      <c r="Y543" s="99">
        <v>0</v>
      </c>
      <c r="Z543" s="99">
        <v>0</v>
      </c>
      <c r="AA543" s="99">
        <v>0</v>
      </c>
      <c r="AB543" s="99">
        <v>0</v>
      </c>
      <c r="AC543" s="128">
        <v>1.989792818518743</v>
      </c>
      <c r="AD543" s="99">
        <v>1.9896940994251322</v>
      </c>
      <c r="AE543" s="99">
        <v>3.9900995882129475</v>
      </c>
      <c r="AF543" s="128">
        <v>3.9900582044386956</v>
      </c>
      <c r="AG543" s="164">
        <v>3.9895484498217559</v>
      </c>
      <c r="AH543" s="128">
        <v>4.9895793430765778</v>
      </c>
      <c r="AI543" s="128">
        <v>3.9899570826066988</v>
      </c>
      <c r="AJ543" s="128">
        <v>4.9899499280438686</v>
      </c>
    </row>
    <row r="544" spans="1:36" x14ac:dyDescent="0.2">
      <c r="A544" s="38" t="s">
        <v>886</v>
      </c>
      <c r="B544" s="5" t="s">
        <v>941</v>
      </c>
      <c r="C544" s="5"/>
      <c r="D544" s="3" t="s">
        <v>885</v>
      </c>
      <c r="E544" s="38" t="s">
        <v>1089</v>
      </c>
      <c r="F544" s="3" t="s">
        <v>1076</v>
      </c>
      <c r="G544" s="3"/>
      <c r="H544" s="99" t="s">
        <v>886</v>
      </c>
      <c r="I544" s="99">
        <v>-2.5315031503150323</v>
      </c>
      <c r="J544" s="99">
        <v>2.5972526838277759</v>
      </c>
      <c r="K544" s="99" t="s">
        <v>886</v>
      </c>
      <c r="L544" s="99" t="s">
        <v>886</v>
      </c>
      <c r="M544" s="99" t="s">
        <v>886</v>
      </c>
      <c r="N544" s="99" t="s">
        <v>886</v>
      </c>
      <c r="O544" s="99" t="s">
        <v>886</v>
      </c>
      <c r="P544" s="99" t="s">
        <v>886</v>
      </c>
      <c r="Q544" s="99" t="s">
        <v>886</v>
      </c>
      <c r="R544" s="99" t="s">
        <v>886</v>
      </c>
      <c r="S544" s="99" t="s">
        <v>886</v>
      </c>
      <c r="T544" s="99" t="s">
        <v>886</v>
      </c>
      <c r="U544" s="99" t="s">
        <v>886</v>
      </c>
      <c r="V544" s="99" t="s">
        <v>886</v>
      </c>
      <c r="W544" s="99" t="s">
        <v>886</v>
      </c>
      <c r="X544" s="99" t="s">
        <v>886</v>
      </c>
      <c r="Y544" s="99" t="s">
        <v>886</v>
      </c>
      <c r="Z544" s="99" t="s">
        <v>886</v>
      </c>
      <c r="AA544" s="99" t="s">
        <v>886</v>
      </c>
      <c r="AB544" s="99" t="s">
        <v>886</v>
      </c>
      <c r="AC544" s="128" t="s">
        <v>886</v>
      </c>
      <c r="AD544" s="99" t="s">
        <v>886</v>
      </c>
      <c r="AE544" s="99" t="s">
        <v>886</v>
      </c>
      <c r="AF544" s="128" t="s">
        <v>886</v>
      </c>
      <c r="AG544" s="164" t="s">
        <v>886</v>
      </c>
      <c r="AH544" s="128" t="s">
        <v>886</v>
      </c>
      <c r="AI544" s="128" t="s">
        <v>886</v>
      </c>
      <c r="AJ544" s="128" t="s">
        <v>886</v>
      </c>
    </row>
    <row r="545" spans="1:36" x14ac:dyDescent="0.2">
      <c r="A545" s="38" t="s">
        <v>1651</v>
      </c>
      <c r="B545" s="11" t="s">
        <v>844</v>
      </c>
      <c r="C545" s="11"/>
      <c r="D545" s="3" t="s">
        <v>845</v>
      </c>
      <c r="E545" s="38" t="s">
        <v>1088</v>
      </c>
      <c r="F545" s="3" t="s">
        <v>1076</v>
      </c>
      <c r="G545" s="3"/>
      <c r="H545" s="99" t="s">
        <v>886</v>
      </c>
      <c r="I545" s="99">
        <v>-16.821731184582163</v>
      </c>
      <c r="J545" s="99">
        <v>-7.8697692999101179</v>
      </c>
      <c r="K545" s="99">
        <v>-1.3441734417344122</v>
      </c>
      <c r="L545" s="99">
        <v>1.8899022085485058</v>
      </c>
      <c r="M545" s="99">
        <v>5.9959020813113284</v>
      </c>
      <c r="N545" s="99">
        <v>6.7758673313663706</v>
      </c>
      <c r="O545" s="99">
        <v>4.2496426869937949</v>
      </c>
      <c r="P545" s="99">
        <v>5.6941778630838087</v>
      </c>
      <c r="Q545" s="99">
        <v>5.0415081286751899</v>
      </c>
      <c r="R545" s="99">
        <v>9.483823166213881</v>
      </c>
      <c r="S545" s="99">
        <v>2.4738702158056896</v>
      </c>
      <c r="T545" s="99">
        <v>0.9098914000587115</v>
      </c>
      <c r="U545" s="99">
        <v>4.3266433973240197</v>
      </c>
      <c r="V545" s="99">
        <v>2.6974280337352781</v>
      </c>
      <c r="W545" s="99">
        <v>4.3097597393783076</v>
      </c>
      <c r="X545" s="99">
        <v>4.8148871104170894</v>
      </c>
      <c r="Y545" s="99">
        <v>2.5327456701222673</v>
      </c>
      <c r="Z545" s="99">
        <v>2.4217472906713056E-2</v>
      </c>
      <c r="AA545" s="99">
        <v>0.22395738756732442</v>
      </c>
      <c r="AB545" s="99">
        <v>0.22949631598019948</v>
      </c>
      <c r="AC545" s="128">
        <v>2.0607375271149531</v>
      </c>
      <c r="AD545" s="99">
        <v>-5.9038847561643237E-3</v>
      </c>
      <c r="AE545" s="99">
        <v>3.0229674676743201</v>
      </c>
      <c r="AF545" s="128">
        <v>2.9285345865092571</v>
      </c>
      <c r="AG545" s="164">
        <v>2.9565701559020052</v>
      </c>
      <c r="AH545" s="128">
        <v>3.0339083878643702</v>
      </c>
      <c r="AI545" s="128">
        <v>2.6243963888305633</v>
      </c>
      <c r="AJ545" s="128">
        <v>2.5572831423895255</v>
      </c>
    </row>
    <row r="546" spans="1:36" x14ac:dyDescent="0.2">
      <c r="A546" s="199" t="s">
        <v>1730</v>
      </c>
      <c r="B546" s="11" t="s">
        <v>846</v>
      </c>
      <c r="C546" s="11"/>
      <c r="D546" s="3" t="s">
        <v>847</v>
      </c>
      <c r="E546" s="38" t="s">
        <v>1088</v>
      </c>
      <c r="F546" s="3" t="s">
        <v>1077</v>
      </c>
      <c r="G546" s="3"/>
      <c r="H546" s="99" t="s">
        <v>886</v>
      </c>
      <c r="I546" s="99" t="s">
        <v>886</v>
      </c>
      <c r="J546" s="99" t="s">
        <v>886</v>
      </c>
      <c r="K546" s="99" t="s">
        <v>886</v>
      </c>
      <c r="L546" s="99" t="s">
        <v>886</v>
      </c>
      <c r="M546" s="99" t="s">
        <v>886</v>
      </c>
      <c r="N546" s="99">
        <v>9.930494371023002</v>
      </c>
      <c r="O546" s="99">
        <v>8.9408160720964531</v>
      </c>
      <c r="P546" s="99">
        <v>9.9645233540961726</v>
      </c>
      <c r="Q546" s="99">
        <v>8.2245547262942011</v>
      </c>
      <c r="R546" s="99">
        <v>12.969475506223034</v>
      </c>
      <c r="S546" s="99">
        <v>0.2638779108651903</v>
      </c>
      <c r="T546" s="99">
        <v>3.942900111580073</v>
      </c>
      <c r="U546" s="99">
        <v>4.9403171417570064</v>
      </c>
      <c r="V546" s="99">
        <v>4.9401247539944535</v>
      </c>
      <c r="W546" s="99">
        <v>4.340962068234802</v>
      </c>
      <c r="X546" s="99">
        <v>2.939772738812124</v>
      </c>
      <c r="Y546" s="99">
        <v>2.4997040602927854</v>
      </c>
      <c r="Z546" s="99">
        <v>0</v>
      </c>
      <c r="AA546" s="99">
        <v>0</v>
      </c>
      <c r="AB546" s="99">
        <v>0</v>
      </c>
      <c r="AC546" s="128">
        <v>1.9402151945027368</v>
      </c>
      <c r="AD546" s="99">
        <v>1.9401068710938274</v>
      </c>
      <c r="AE546" s="99">
        <v>3.9397279050167988</v>
      </c>
      <c r="AF546" s="128">
        <v>2.940364070533108</v>
      </c>
      <c r="AG546" s="164">
        <v>4.939799707437853</v>
      </c>
      <c r="AH546" s="128">
        <v>3.9896732047707717</v>
      </c>
      <c r="AI546" s="128">
        <v>3.9896886773745699</v>
      </c>
      <c r="AJ546" s="128">
        <v>2.5002860302810705</v>
      </c>
    </row>
    <row r="547" spans="1:36" x14ac:dyDescent="0.2">
      <c r="A547" s="38" t="s">
        <v>1652</v>
      </c>
      <c r="B547" s="11" t="s">
        <v>848</v>
      </c>
      <c r="C547" s="11"/>
      <c r="D547" s="3" t="s">
        <v>849</v>
      </c>
      <c r="E547" s="38" t="s">
        <v>1088</v>
      </c>
      <c r="F547" s="3" t="s">
        <v>1076</v>
      </c>
      <c r="G547" s="3"/>
      <c r="H547" s="99" t="s">
        <v>886</v>
      </c>
      <c r="I547" s="99">
        <v>-7.3391502894886997</v>
      </c>
      <c r="J547" s="99">
        <v>-18.815453665405258</v>
      </c>
      <c r="K547" s="99">
        <v>6.9268292682926926</v>
      </c>
      <c r="L547" s="99">
        <v>12.408759124087581</v>
      </c>
      <c r="M547" s="99">
        <v>1.2987012987012889</v>
      </c>
      <c r="N547" s="99">
        <v>4.487179487179489</v>
      </c>
      <c r="O547" s="99">
        <v>4.4478527607361968</v>
      </c>
      <c r="P547" s="99">
        <v>5.7268722466960327</v>
      </c>
      <c r="Q547" s="99">
        <v>9.9305555555555571</v>
      </c>
      <c r="R547" s="99">
        <v>8.4649399873657671</v>
      </c>
      <c r="S547" s="99">
        <v>9.7845078625509672</v>
      </c>
      <c r="T547" s="99">
        <v>4.7214854111405629</v>
      </c>
      <c r="U547" s="99">
        <v>4.8632218844984862</v>
      </c>
      <c r="V547" s="99">
        <v>3.9130434782608745</v>
      </c>
      <c r="W547" s="99">
        <v>4.8814504881450347</v>
      </c>
      <c r="X547" s="99">
        <v>3.8120567375886623</v>
      </c>
      <c r="Y547" s="99">
        <v>2.4765157984628416</v>
      </c>
      <c r="Z547" s="99">
        <v>0</v>
      </c>
      <c r="AA547" s="99">
        <v>0</v>
      </c>
      <c r="AB547" s="99">
        <v>0</v>
      </c>
      <c r="AC547" s="128">
        <v>0</v>
      </c>
      <c r="AD547" s="99">
        <v>0</v>
      </c>
      <c r="AE547" s="99">
        <v>1.9583333333333286</v>
      </c>
      <c r="AF547" s="128">
        <v>2.0024519820188047</v>
      </c>
      <c r="AG547" s="164">
        <v>2.9647435897435903</v>
      </c>
      <c r="AH547" s="128">
        <v>2.8015564202334531</v>
      </c>
      <c r="AI547" s="128">
        <v>2.0060560181680565</v>
      </c>
      <c r="AJ547" s="128">
        <v>2.0037105751391402</v>
      </c>
    </row>
    <row r="548" spans="1:36" x14ac:dyDescent="0.2">
      <c r="A548" s="38" t="s">
        <v>1653</v>
      </c>
      <c r="B548" s="11" t="s">
        <v>850</v>
      </c>
      <c r="C548" s="11"/>
      <c r="D548" s="3" t="s">
        <v>851</v>
      </c>
      <c r="E548" s="38" t="s">
        <v>1088</v>
      </c>
      <c r="F548" s="3" t="s">
        <v>1076</v>
      </c>
      <c r="G548" s="3"/>
      <c r="H548" s="99" t="s">
        <v>886</v>
      </c>
      <c r="I548" s="99">
        <v>6.4873600369387106</v>
      </c>
      <c r="J548" s="99">
        <v>-78.048780487804876</v>
      </c>
      <c r="K548" s="99">
        <v>326.61728395061732</v>
      </c>
      <c r="L548" s="99">
        <v>5.2552378747540445</v>
      </c>
      <c r="M548" s="99">
        <v>13.119982404047065</v>
      </c>
      <c r="N548" s="99">
        <v>4.8318102274936763</v>
      </c>
      <c r="O548" s="99">
        <v>3.5055179449132936</v>
      </c>
      <c r="P548" s="99">
        <v>1.532120777708073</v>
      </c>
      <c r="Q548" s="99">
        <v>2.965054712319116</v>
      </c>
      <c r="R548" s="99">
        <v>3.5224545766198219</v>
      </c>
      <c r="S548" s="99">
        <v>2.359466843281723</v>
      </c>
      <c r="T548" s="99">
        <v>3.8498867680362423</v>
      </c>
      <c r="U548" s="99">
        <v>3.8785046728971935</v>
      </c>
      <c r="V548" s="99">
        <v>3.7112010796221568</v>
      </c>
      <c r="W548" s="99">
        <v>3.3109231547747981</v>
      </c>
      <c r="X548" s="99">
        <v>2.5540549996501341</v>
      </c>
      <c r="Y548" s="99">
        <v>1.7262554585152827</v>
      </c>
      <c r="Z548" s="99">
        <v>-4.6951505801857252E-2</v>
      </c>
      <c r="AA548" s="99">
        <v>0.34223594148434699</v>
      </c>
      <c r="AB548" s="99">
        <v>-0.10700193941013936</v>
      </c>
      <c r="AC548" s="128">
        <v>1.6067483430407759</v>
      </c>
      <c r="AD548" s="99">
        <v>2.227054095012182</v>
      </c>
      <c r="AE548" s="99">
        <v>3.9574605220753956</v>
      </c>
      <c r="AF548" s="128">
        <v>2.380804761609534</v>
      </c>
      <c r="AG548" s="164">
        <v>1.168776115787562</v>
      </c>
      <c r="AH548" s="128">
        <v>0.99964084759964766</v>
      </c>
      <c r="AI548" s="128">
        <v>1.3394180050969151</v>
      </c>
      <c r="AJ548" s="128">
        <v>0.71349201707702137</v>
      </c>
    </row>
    <row r="549" spans="1:36" x14ac:dyDescent="0.2">
      <c r="A549" s="38" t="s">
        <v>1750</v>
      </c>
      <c r="B549" s="11" t="s">
        <v>852</v>
      </c>
      <c r="C549" s="11"/>
      <c r="D549" s="3" t="s">
        <v>853</v>
      </c>
      <c r="E549" s="38" t="s">
        <v>1089</v>
      </c>
      <c r="F549" s="3" t="s">
        <v>1076</v>
      </c>
      <c r="G549" s="3"/>
      <c r="H549" s="99" t="s">
        <v>886</v>
      </c>
      <c r="I549" s="99">
        <v>-43.450009195120451</v>
      </c>
      <c r="J549" s="99">
        <v>-9.7560975609756042</v>
      </c>
      <c r="K549" s="99">
        <v>10.930930930930913</v>
      </c>
      <c r="L549" s="99">
        <v>5.9231185706551059</v>
      </c>
      <c r="M549" s="99">
        <v>8.7405438560621747</v>
      </c>
      <c r="N549" s="99">
        <v>4.7945849393626077</v>
      </c>
      <c r="O549" s="99">
        <v>2.7182201489189879</v>
      </c>
      <c r="P549" s="99">
        <v>9.0305676855895172</v>
      </c>
      <c r="Q549" s="99">
        <v>4.734059596283231</v>
      </c>
      <c r="R549" s="99">
        <v>4.0458891013384317</v>
      </c>
      <c r="S549" s="99">
        <v>2.9991179064980997</v>
      </c>
      <c r="T549" s="99">
        <v>3.1330288324293463</v>
      </c>
      <c r="U549" s="99">
        <v>3.3630890595806733</v>
      </c>
      <c r="V549" s="99">
        <v>2.771640891745335</v>
      </c>
      <c r="W549" s="99">
        <v>3.2375740994072117</v>
      </c>
      <c r="X549" s="99">
        <v>3.0540131246845021</v>
      </c>
      <c r="Y549" s="99">
        <v>1.5735978447220162</v>
      </c>
      <c r="Z549" s="99">
        <v>-6.0280909036123376E-3</v>
      </c>
      <c r="AA549" s="99">
        <v>0.16879672052085937</v>
      </c>
      <c r="AB549" s="99">
        <v>0.35507944150216986</v>
      </c>
      <c r="AC549" s="128">
        <v>-8.395802098949412E-2</v>
      </c>
      <c r="AD549" s="99">
        <v>0.24608366844727225</v>
      </c>
      <c r="AE549" s="99">
        <v>3.9156987187163095</v>
      </c>
      <c r="AF549" s="128">
        <v>1.6997003917953446</v>
      </c>
      <c r="AG549" s="164">
        <v>3.1896209846467682</v>
      </c>
      <c r="AH549" s="128">
        <v>-0.67530471066212794</v>
      </c>
      <c r="AI549" s="128" t="s">
        <v>886</v>
      </c>
      <c r="AJ549" s="128" t="s">
        <v>886</v>
      </c>
    </row>
    <row r="550" spans="1:36" x14ac:dyDescent="0.2">
      <c r="A550" s="38" t="s">
        <v>1654</v>
      </c>
      <c r="B550" s="11" t="s">
        <v>854</v>
      </c>
      <c r="C550" s="11"/>
      <c r="D550" s="3" t="s">
        <v>855</v>
      </c>
      <c r="E550" s="38" t="s">
        <v>1088</v>
      </c>
      <c r="F550" s="3" t="s">
        <v>1076</v>
      </c>
      <c r="G550" s="3"/>
      <c r="H550" s="99" t="s">
        <v>886</v>
      </c>
      <c r="I550" s="99">
        <v>7.8194444444444429</v>
      </c>
      <c r="J550" s="99">
        <v>2.8983640345227286</v>
      </c>
      <c r="K550" s="99">
        <v>15.210315473209818</v>
      </c>
      <c r="L550" s="99">
        <v>6.1284363794414958</v>
      </c>
      <c r="M550" s="99">
        <v>5.672161359680544</v>
      </c>
      <c r="N550" s="99">
        <v>3.7496366631140461</v>
      </c>
      <c r="O550" s="99">
        <v>4.7161001120657318</v>
      </c>
      <c r="P550" s="99">
        <v>4.5661286007312896</v>
      </c>
      <c r="Q550" s="99">
        <v>10.498933901918988</v>
      </c>
      <c r="R550" s="99">
        <v>3.2031491200988</v>
      </c>
      <c r="S550" s="99">
        <v>9.2663226385461002</v>
      </c>
      <c r="T550" s="99">
        <v>4.9623545516769241</v>
      </c>
      <c r="U550" s="99">
        <v>4.4669057711118398</v>
      </c>
      <c r="V550" s="99">
        <v>4.6317103620474569</v>
      </c>
      <c r="W550" s="99">
        <v>4.164180885335881</v>
      </c>
      <c r="X550" s="99">
        <v>4.295532646048116</v>
      </c>
      <c r="Y550" s="99">
        <v>3.7451949478308535</v>
      </c>
      <c r="Z550" s="99">
        <v>3.7052720728354416E-2</v>
      </c>
      <c r="AA550" s="99">
        <v>0.14815598708925393</v>
      </c>
      <c r="AB550" s="99">
        <v>1.252179426216486</v>
      </c>
      <c r="AC550" s="128">
        <v>1.2314756835733798</v>
      </c>
      <c r="AD550" s="99">
        <v>0.13917525773197159</v>
      </c>
      <c r="AE550" s="99">
        <v>3.1656972255108773</v>
      </c>
      <c r="AF550" s="128">
        <v>2.9488075042411133</v>
      </c>
      <c r="AG550" s="164">
        <v>2.7189453787621609</v>
      </c>
      <c r="AH550" s="128">
        <v>3.1471171086156602</v>
      </c>
      <c r="AI550" s="128">
        <v>3.0282237775033138</v>
      </c>
      <c r="AJ550" s="128">
        <v>2.5351862540514176</v>
      </c>
    </row>
    <row r="551" spans="1:36" x14ac:dyDescent="0.2">
      <c r="A551" s="38" t="s">
        <v>1655</v>
      </c>
      <c r="B551" s="11" t="s">
        <v>856</v>
      </c>
      <c r="C551" s="11"/>
      <c r="D551" s="3" t="s">
        <v>857</v>
      </c>
      <c r="E551" s="38" t="s">
        <v>1088</v>
      </c>
      <c r="F551" s="3" t="s">
        <v>1076</v>
      </c>
      <c r="G551" s="3"/>
      <c r="H551" s="99" t="s">
        <v>886</v>
      </c>
      <c r="I551" s="99">
        <v>-29.356601157954827</v>
      </c>
      <c r="J551" s="99">
        <v>16.8763707722498</v>
      </c>
      <c r="K551" s="99">
        <v>7.1111111111111143</v>
      </c>
      <c r="L551" s="99">
        <v>10.705394190871374</v>
      </c>
      <c r="M551" s="99">
        <v>5.4472763618190783</v>
      </c>
      <c r="N551" s="99">
        <v>7.614533965244874</v>
      </c>
      <c r="O551" s="99">
        <v>6.811509101585429</v>
      </c>
      <c r="P551" s="99">
        <v>4.8584387025838254</v>
      </c>
      <c r="Q551" s="99">
        <v>5.6818926535159449</v>
      </c>
      <c r="R551" s="99">
        <v>4.9299268262433316</v>
      </c>
      <c r="S551" s="99">
        <v>4.7987707582294377</v>
      </c>
      <c r="T551" s="99">
        <v>4.0263914735239297</v>
      </c>
      <c r="U551" s="99">
        <v>2.5424188214885817</v>
      </c>
      <c r="V551" s="99">
        <v>2.9234510467329216</v>
      </c>
      <c r="W551" s="99">
        <v>2.8455493348400012</v>
      </c>
      <c r="X551" s="99">
        <v>2.676921540228733</v>
      </c>
      <c r="Y551" s="99">
        <v>2.5049856510530617</v>
      </c>
      <c r="Z551" s="99">
        <v>-1.4235550915813633E-2</v>
      </c>
      <c r="AA551" s="99">
        <v>0</v>
      </c>
      <c r="AB551" s="99">
        <v>0.74984575957476807</v>
      </c>
      <c r="AC551" s="128">
        <v>1.9407414385981481</v>
      </c>
      <c r="AD551" s="99">
        <v>1.9315188762071944</v>
      </c>
      <c r="AE551" s="99">
        <v>5.7754204633029715</v>
      </c>
      <c r="AF551" s="128">
        <v>0.68143830626150592</v>
      </c>
      <c r="AG551" s="164">
        <v>2.6093989443214838</v>
      </c>
      <c r="AH551" s="128">
        <v>3.7087741132545204</v>
      </c>
      <c r="AI551" s="128">
        <v>3.2641305652225894</v>
      </c>
      <c r="AJ551" s="128">
        <v>3.6219252372651654</v>
      </c>
    </row>
    <row r="552" spans="1:36" x14ac:dyDescent="0.2">
      <c r="A552" s="38" t="s">
        <v>886</v>
      </c>
      <c r="B552" s="16" t="s">
        <v>1047</v>
      </c>
      <c r="C552" s="16"/>
      <c r="D552" s="17" t="s">
        <v>1048</v>
      </c>
      <c r="E552" s="38" t="s">
        <v>1089</v>
      </c>
      <c r="F552" s="3" t="s">
        <v>1076</v>
      </c>
      <c r="G552" s="3"/>
      <c r="H552" s="99" t="s">
        <v>886</v>
      </c>
      <c r="I552" s="99">
        <v>2.7777777777777715</v>
      </c>
      <c r="J552" s="99">
        <v>21.621621621621628</v>
      </c>
      <c r="K552" s="99" t="s">
        <v>886</v>
      </c>
      <c r="L552" s="99" t="s">
        <v>886</v>
      </c>
      <c r="M552" s="99" t="s">
        <v>886</v>
      </c>
      <c r="N552" s="99" t="s">
        <v>886</v>
      </c>
      <c r="O552" s="99" t="s">
        <v>886</v>
      </c>
      <c r="P552" s="99" t="s">
        <v>886</v>
      </c>
      <c r="Q552" s="99" t="s">
        <v>886</v>
      </c>
      <c r="R552" s="99" t="s">
        <v>886</v>
      </c>
      <c r="S552" s="99" t="s">
        <v>886</v>
      </c>
      <c r="T552" s="99" t="s">
        <v>886</v>
      </c>
      <c r="U552" s="99" t="s">
        <v>886</v>
      </c>
      <c r="V552" s="99" t="s">
        <v>886</v>
      </c>
      <c r="W552" s="99" t="s">
        <v>886</v>
      </c>
      <c r="X552" s="99" t="s">
        <v>886</v>
      </c>
      <c r="Y552" s="99" t="s">
        <v>886</v>
      </c>
      <c r="Z552" s="99" t="s">
        <v>886</v>
      </c>
      <c r="AA552" s="99" t="s">
        <v>886</v>
      </c>
      <c r="AB552" s="99" t="s">
        <v>886</v>
      </c>
      <c r="AC552" s="128" t="s">
        <v>886</v>
      </c>
      <c r="AD552" s="99" t="s">
        <v>886</v>
      </c>
      <c r="AE552" s="99" t="s">
        <v>886</v>
      </c>
      <c r="AF552" s="128" t="s">
        <v>886</v>
      </c>
      <c r="AG552" s="164" t="s">
        <v>886</v>
      </c>
      <c r="AH552" s="128" t="s">
        <v>886</v>
      </c>
      <c r="AI552" s="128" t="s">
        <v>886</v>
      </c>
      <c r="AJ552" s="128" t="s">
        <v>886</v>
      </c>
    </row>
    <row r="553" spans="1:36" x14ac:dyDescent="0.2">
      <c r="A553" s="38" t="s">
        <v>1656</v>
      </c>
      <c r="B553" s="11" t="s">
        <v>858</v>
      </c>
      <c r="C553" s="11"/>
      <c r="D553" s="3" t="s">
        <v>859</v>
      </c>
      <c r="E553" s="38" t="s">
        <v>1088</v>
      </c>
      <c r="F553" s="3" t="s">
        <v>1082</v>
      </c>
      <c r="G553" s="3"/>
      <c r="H553" s="99" t="s">
        <v>886</v>
      </c>
      <c r="I553" s="99" t="s">
        <v>886</v>
      </c>
      <c r="J553" s="99" t="s">
        <v>886</v>
      </c>
      <c r="K553" s="99" t="s">
        <v>886</v>
      </c>
      <c r="L553" s="99">
        <v>3.6218768076729475</v>
      </c>
      <c r="M553" s="99">
        <v>12.349636245768195</v>
      </c>
      <c r="N553" s="99">
        <v>2.9556018592723206</v>
      </c>
      <c r="O553" s="99">
        <v>7.5365071457483594</v>
      </c>
      <c r="P553" s="99">
        <v>6.265653275425251</v>
      </c>
      <c r="Q553" s="99">
        <v>6.9602059861313563</v>
      </c>
      <c r="R553" s="99">
        <v>6.0118198491950352</v>
      </c>
      <c r="S553" s="99">
        <v>2.8979238754325252</v>
      </c>
      <c r="T553" s="99">
        <v>4.9145299145298935</v>
      </c>
      <c r="U553" s="99">
        <v>5.5212402479605629</v>
      </c>
      <c r="V553" s="99">
        <v>4.4339443542093022</v>
      </c>
      <c r="W553" s="99">
        <v>4.7526712314932809</v>
      </c>
      <c r="X553" s="99">
        <v>3.2615402414099037</v>
      </c>
      <c r="Y553" s="99">
        <v>2.6646250945316297</v>
      </c>
      <c r="Z553" s="99">
        <v>2.0007093424027289E-2</v>
      </c>
      <c r="AA553" s="99">
        <v>2.8895374739732489</v>
      </c>
      <c r="AB553" s="99">
        <v>1.919389188854808</v>
      </c>
      <c r="AC553" s="128">
        <v>1.9040517458142947</v>
      </c>
      <c r="AD553" s="99">
        <v>2.0420491963690779E-2</v>
      </c>
      <c r="AE553" s="99">
        <v>3.0097062601549984</v>
      </c>
      <c r="AF553" s="128">
        <v>3.6947419709144391</v>
      </c>
      <c r="AG553" s="164">
        <v>3.4731015808545207</v>
      </c>
      <c r="AH553" s="128">
        <v>3.2403060203500367</v>
      </c>
      <c r="AI553" s="128">
        <v>4.0071270948887738</v>
      </c>
      <c r="AJ553" s="128">
        <v>4.9601823512124525</v>
      </c>
    </row>
    <row r="554" spans="1:36" x14ac:dyDescent="0.2">
      <c r="B554" s="11"/>
      <c r="C554" s="11"/>
      <c r="D554" s="4"/>
      <c r="E554" s="26"/>
      <c r="F554" s="4"/>
      <c r="G554" s="3"/>
      <c r="H554" s="1"/>
      <c r="I554" s="1"/>
      <c r="J554" s="1"/>
      <c r="K554" s="1"/>
      <c r="L554" s="1"/>
      <c r="M554" s="1"/>
      <c r="N554" s="1"/>
      <c r="O554" s="1"/>
      <c r="P554" s="1"/>
      <c r="Q554" s="1"/>
      <c r="R554" s="1"/>
      <c r="S554" s="1"/>
      <c r="T554" s="1"/>
      <c r="U554" s="1"/>
      <c r="V554" s="1"/>
      <c r="W554" s="1"/>
      <c r="X554" s="1"/>
      <c r="AD554" s="99"/>
      <c r="AE554" s="99"/>
      <c r="AF554" s="119"/>
      <c r="AG554" s="164"/>
      <c r="AH554" s="119"/>
      <c r="AI554" s="250"/>
    </row>
    <row r="555" spans="1:36" x14ac:dyDescent="0.2">
      <c r="B555" s="11"/>
      <c r="C555" s="11"/>
      <c r="D555" s="123"/>
      <c r="E555" s="26"/>
      <c r="F555" s="4"/>
      <c r="G555" s="3"/>
      <c r="H555" s="1"/>
      <c r="I555" s="1"/>
      <c r="J555" s="1"/>
      <c r="K555" s="1"/>
      <c r="L555" s="1"/>
      <c r="M555" s="1"/>
      <c r="N555" s="1"/>
      <c r="O555" s="1"/>
      <c r="P555" s="1"/>
      <c r="Q555" s="1"/>
      <c r="R555" s="1"/>
      <c r="S555" s="1"/>
      <c r="T555" s="1"/>
      <c r="U555" s="1"/>
      <c r="V555" s="1"/>
      <c r="W555" s="1"/>
      <c r="X555" s="1"/>
    </row>
    <row r="556" spans="1:36" x14ac:dyDescent="0.2">
      <c r="B556" s="123" t="s">
        <v>1781</v>
      </c>
      <c r="C556" s="123"/>
      <c r="E556" s="26"/>
      <c r="F556" s="4"/>
      <c r="G556" s="3"/>
      <c r="H556" s="1"/>
      <c r="I556" s="1"/>
      <c r="J556" s="1"/>
      <c r="K556" s="1"/>
      <c r="L556" s="1"/>
      <c r="M556" s="1"/>
      <c r="N556" s="1"/>
      <c r="O556" s="1"/>
      <c r="P556" s="1"/>
      <c r="Q556" s="1"/>
      <c r="R556" s="1"/>
      <c r="S556" s="1"/>
      <c r="T556" s="1"/>
      <c r="U556" s="1"/>
      <c r="V556" s="1"/>
      <c r="W556" s="1"/>
      <c r="X556" s="1"/>
    </row>
    <row r="557" spans="1:36" x14ac:dyDescent="0.2">
      <c r="B557" s="123" t="s">
        <v>1764</v>
      </c>
      <c r="C557" s="123"/>
      <c r="E557" s="26"/>
      <c r="F557" s="4"/>
      <c r="G557" s="3"/>
      <c r="H557" s="1"/>
      <c r="I557" s="1"/>
      <c r="J557" s="1"/>
      <c r="K557" s="1"/>
      <c r="L557" s="1"/>
      <c r="M557" s="1"/>
      <c r="N557" s="1"/>
      <c r="O557" s="1"/>
      <c r="P557" s="1"/>
      <c r="Q557" s="1"/>
      <c r="R557" s="1"/>
      <c r="S557" s="1"/>
      <c r="T557" s="1"/>
      <c r="U557" s="1"/>
      <c r="V557" s="1"/>
      <c r="W557" s="1"/>
      <c r="X557" s="1"/>
    </row>
    <row r="558" spans="1:36" x14ac:dyDescent="0.2">
      <c r="B558" s="126" t="s">
        <v>1782</v>
      </c>
      <c r="C558" s="11"/>
      <c r="D558" s="5"/>
      <c r="E558" s="6"/>
      <c r="F558" s="5"/>
      <c r="G558" s="3"/>
      <c r="H558" s="1"/>
      <c r="I558" s="1"/>
      <c r="J558" s="1"/>
      <c r="K558" s="1"/>
      <c r="L558" s="1"/>
      <c r="M558" s="1"/>
      <c r="N558" s="1"/>
      <c r="O558" s="1"/>
      <c r="P558" s="1"/>
      <c r="Q558" s="1"/>
      <c r="R558" s="1"/>
      <c r="S558" s="1"/>
      <c r="T558" s="1"/>
      <c r="U558" s="1"/>
      <c r="V558" s="1"/>
      <c r="W558" s="1"/>
      <c r="X558" s="1"/>
    </row>
    <row r="559" spans="1:36" x14ac:dyDescent="0.2">
      <c r="B559" s="126" t="s">
        <v>1788</v>
      </c>
      <c r="C559" s="11"/>
      <c r="D559" s="3"/>
      <c r="E559" s="1"/>
      <c r="F559" s="3"/>
      <c r="G559" s="3"/>
      <c r="H559" s="1"/>
      <c r="I559" s="1"/>
      <c r="J559" s="1"/>
      <c r="K559" s="1"/>
      <c r="L559" s="1"/>
      <c r="M559" s="1"/>
      <c r="N559" s="1"/>
      <c r="O559" s="1"/>
      <c r="P559" s="1"/>
      <c r="Q559" s="1"/>
      <c r="R559" s="1"/>
      <c r="S559" s="1"/>
      <c r="T559" s="1"/>
      <c r="U559" s="1"/>
      <c r="V559" s="1"/>
      <c r="W559" s="1"/>
      <c r="X559" s="1"/>
    </row>
    <row r="560" spans="1:36" x14ac:dyDescent="0.2">
      <c r="B560" s="126" t="s">
        <v>1784</v>
      </c>
      <c r="C560" s="11"/>
      <c r="D560" s="3"/>
      <c r="E560" s="1"/>
      <c r="F560" s="3"/>
      <c r="G560" s="3"/>
      <c r="H560" s="1"/>
      <c r="I560" s="1"/>
      <c r="J560" s="1"/>
      <c r="K560" s="1"/>
      <c r="L560" s="1"/>
      <c r="M560" s="1"/>
      <c r="N560" s="1"/>
      <c r="O560" s="1"/>
      <c r="P560" s="1"/>
      <c r="Q560" s="1"/>
      <c r="R560" s="1"/>
      <c r="S560" s="1"/>
      <c r="T560" s="1"/>
      <c r="U560" s="1"/>
      <c r="V560" s="1"/>
      <c r="W560" s="1"/>
      <c r="X560" s="1"/>
    </row>
    <row r="561" spans="2:24" x14ac:dyDescent="0.2">
      <c r="B561" s="126" t="s">
        <v>1790</v>
      </c>
      <c r="C561" s="11"/>
      <c r="D561" s="3"/>
      <c r="E561" s="1"/>
      <c r="F561" s="3"/>
      <c r="G561" s="3"/>
      <c r="H561" s="1"/>
      <c r="I561" s="1"/>
      <c r="J561" s="1"/>
      <c r="K561" s="1"/>
      <c r="L561" s="1"/>
      <c r="M561" s="1"/>
      <c r="N561" s="1"/>
      <c r="O561" s="1"/>
      <c r="P561" s="1"/>
      <c r="Q561" s="1"/>
      <c r="R561" s="1"/>
      <c r="S561" s="1"/>
      <c r="T561" s="1"/>
      <c r="U561" s="1"/>
      <c r="V561" s="1"/>
      <c r="W561" s="1"/>
      <c r="X561" s="1"/>
    </row>
    <row r="562" spans="2:24" x14ac:dyDescent="0.2">
      <c r="B562" s="11"/>
      <c r="C562" s="11"/>
      <c r="D562" s="3"/>
      <c r="E562" s="1"/>
      <c r="F562" s="3"/>
      <c r="G562" s="3"/>
      <c r="H562" s="1"/>
      <c r="I562" s="1"/>
      <c r="J562" s="1"/>
      <c r="K562" s="1"/>
      <c r="L562" s="1"/>
      <c r="M562" s="1"/>
      <c r="N562" s="1"/>
      <c r="O562" s="1"/>
      <c r="P562" s="1"/>
      <c r="Q562" s="1"/>
      <c r="R562" s="1"/>
      <c r="S562" s="1"/>
      <c r="T562" s="1"/>
      <c r="U562" s="1"/>
      <c r="V562" s="1"/>
      <c r="W562" s="1"/>
      <c r="X562" s="1"/>
    </row>
    <row r="563" spans="2:24" x14ac:dyDescent="0.2">
      <c r="B563" s="11"/>
      <c r="C563" s="11"/>
      <c r="D563" s="3"/>
      <c r="E563" s="1"/>
      <c r="F563" s="3"/>
      <c r="G563" s="3"/>
      <c r="H563" s="1"/>
      <c r="I563" s="1"/>
      <c r="J563" s="1"/>
      <c r="K563" s="1"/>
      <c r="L563" s="1"/>
      <c r="M563" s="1"/>
      <c r="N563" s="1"/>
      <c r="O563" s="1"/>
      <c r="P563" s="1"/>
      <c r="Q563" s="1"/>
      <c r="R563" s="1"/>
      <c r="S563" s="1"/>
      <c r="T563" s="1"/>
      <c r="U563" s="1"/>
      <c r="V563" s="1"/>
      <c r="W563" s="1"/>
      <c r="X563" s="1"/>
    </row>
    <row r="564" spans="2:24" x14ac:dyDescent="0.2">
      <c r="B564" s="11"/>
      <c r="C564" s="11"/>
      <c r="D564" s="3"/>
      <c r="E564" s="1"/>
      <c r="F564" s="3"/>
      <c r="G564" s="3"/>
      <c r="H564" s="1"/>
      <c r="I564" s="1"/>
      <c r="J564" s="1"/>
      <c r="K564" s="1"/>
      <c r="L564" s="1"/>
      <c r="M564" s="1"/>
      <c r="N564" s="1"/>
      <c r="O564" s="1"/>
      <c r="P564" s="1"/>
      <c r="Q564" s="1"/>
      <c r="R564" s="1"/>
      <c r="S564" s="1"/>
      <c r="T564" s="1"/>
      <c r="U564" s="1"/>
      <c r="V564" s="1"/>
      <c r="W564" s="1"/>
      <c r="X564" s="1"/>
    </row>
    <row r="565" spans="2:24" x14ac:dyDescent="0.2">
      <c r="B565" s="11"/>
      <c r="C565" s="11"/>
      <c r="D565" s="3"/>
      <c r="E565" s="1"/>
      <c r="F565" s="3"/>
      <c r="G565" s="3"/>
      <c r="H565" s="1"/>
      <c r="I565" s="1"/>
      <c r="J565" s="1"/>
      <c r="K565" s="1"/>
      <c r="L565" s="1"/>
      <c r="M565" s="1"/>
      <c r="N565" s="1"/>
      <c r="O565" s="1"/>
      <c r="P565" s="1"/>
      <c r="Q565" s="1"/>
      <c r="R565" s="1"/>
      <c r="S565" s="1"/>
      <c r="T565" s="1"/>
      <c r="U565" s="1"/>
      <c r="V565" s="1"/>
      <c r="W565" s="1"/>
      <c r="X565" s="1"/>
    </row>
    <row r="566" spans="2:24" x14ac:dyDescent="0.2">
      <c r="B566" s="11"/>
      <c r="C566" s="11"/>
      <c r="D566" s="3"/>
      <c r="E566" s="1"/>
      <c r="F566" s="3"/>
      <c r="G566" s="3"/>
      <c r="H566" s="1"/>
      <c r="I566" s="1"/>
      <c r="J566" s="1"/>
      <c r="K566" s="1"/>
      <c r="L566" s="1"/>
      <c r="M566" s="1"/>
      <c r="N566" s="1"/>
      <c r="O566" s="1"/>
      <c r="P566" s="1"/>
      <c r="Q566" s="1"/>
      <c r="R566" s="1"/>
      <c r="S566" s="1"/>
      <c r="T566" s="1"/>
      <c r="U566" s="1"/>
      <c r="V566" s="1"/>
      <c r="W566" s="1"/>
      <c r="X566" s="1"/>
    </row>
    <row r="567" spans="2:24" x14ac:dyDescent="0.2">
      <c r="B567" s="11"/>
      <c r="C567" s="11"/>
      <c r="D567" s="3"/>
      <c r="E567" s="1"/>
      <c r="F567" s="3"/>
      <c r="G567" s="3"/>
      <c r="H567" s="1"/>
      <c r="I567" s="1"/>
      <c r="J567" s="1"/>
      <c r="K567" s="1"/>
      <c r="L567" s="1"/>
      <c r="M567" s="1"/>
      <c r="N567" s="1"/>
      <c r="O567" s="1"/>
      <c r="P567" s="1"/>
      <c r="Q567" s="1"/>
      <c r="R567" s="1"/>
      <c r="S567" s="1"/>
      <c r="T567" s="1"/>
      <c r="U567" s="1"/>
      <c r="V567" s="1"/>
      <c r="W567" s="1"/>
      <c r="X567" s="1"/>
    </row>
    <row r="568" spans="2:24" x14ac:dyDescent="0.2">
      <c r="B568" s="11"/>
      <c r="C568" s="11"/>
      <c r="D568" s="3"/>
      <c r="E568" s="1"/>
      <c r="F568" s="3"/>
      <c r="G568" s="3"/>
      <c r="H568" s="1"/>
      <c r="I568" s="1"/>
      <c r="J568" s="1"/>
      <c r="K568" s="1"/>
      <c r="L568" s="1"/>
      <c r="M568" s="1"/>
      <c r="N568" s="1"/>
      <c r="O568" s="1"/>
      <c r="P568" s="1"/>
      <c r="Q568" s="1"/>
      <c r="R568" s="1"/>
      <c r="S568" s="1"/>
      <c r="T568" s="1"/>
      <c r="U568" s="1"/>
      <c r="V568" s="1"/>
      <c r="W568" s="1"/>
      <c r="X568" s="1"/>
    </row>
    <row r="569" spans="2:24" x14ac:dyDescent="0.2">
      <c r="B569" s="11"/>
      <c r="C569" s="11"/>
      <c r="D569" s="3"/>
      <c r="E569" s="1"/>
      <c r="F569" s="3"/>
      <c r="G569" s="3"/>
      <c r="H569" s="1"/>
      <c r="I569" s="1"/>
      <c r="J569" s="1"/>
      <c r="K569" s="1"/>
      <c r="L569" s="1"/>
      <c r="M569" s="1"/>
      <c r="N569" s="1"/>
      <c r="O569" s="1"/>
      <c r="P569" s="1"/>
      <c r="Q569" s="1"/>
      <c r="R569" s="1"/>
      <c r="S569" s="1"/>
      <c r="T569" s="1"/>
      <c r="U569" s="1"/>
      <c r="V569" s="1"/>
      <c r="W569" s="1"/>
      <c r="X569" s="1"/>
    </row>
    <row r="570" spans="2:24" x14ac:dyDescent="0.2">
      <c r="B570" s="11"/>
      <c r="C570" s="11"/>
      <c r="D570" s="3"/>
      <c r="E570" s="1"/>
      <c r="F570" s="3"/>
      <c r="G570" s="3"/>
      <c r="H570" s="1"/>
      <c r="I570" s="1"/>
      <c r="J570" s="1"/>
      <c r="K570" s="1"/>
      <c r="L570" s="1"/>
      <c r="M570" s="1"/>
      <c r="N570" s="1"/>
      <c r="O570" s="1"/>
      <c r="P570" s="1"/>
      <c r="Q570" s="1"/>
      <c r="R570" s="1"/>
      <c r="S570" s="1"/>
      <c r="T570" s="1"/>
      <c r="U570" s="1"/>
      <c r="V570" s="1"/>
      <c r="W570" s="1"/>
      <c r="X570" s="1"/>
    </row>
    <row r="571" spans="2:24" x14ac:dyDescent="0.2">
      <c r="B571" s="11"/>
      <c r="C571" s="11"/>
      <c r="D571" s="3"/>
      <c r="E571" s="1"/>
      <c r="F571" s="3"/>
      <c r="G571" s="3"/>
      <c r="H571" s="1"/>
      <c r="I571" s="1"/>
      <c r="J571" s="1"/>
      <c r="K571" s="1"/>
      <c r="L571" s="1"/>
      <c r="M571" s="1"/>
      <c r="N571" s="1"/>
      <c r="O571" s="1"/>
      <c r="P571" s="1"/>
      <c r="Q571" s="1"/>
      <c r="R571" s="1"/>
      <c r="S571" s="1"/>
      <c r="T571" s="1"/>
      <c r="U571" s="1"/>
      <c r="V571" s="1"/>
      <c r="W571" s="1"/>
      <c r="X571" s="1"/>
    </row>
    <row r="572" spans="2:24" x14ac:dyDescent="0.2">
      <c r="B572" s="11"/>
      <c r="C572" s="11"/>
      <c r="D572" s="3"/>
      <c r="E572" s="1"/>
      <c r="F572" s="3"/>
      <c r="G572" s="3"/>
      <c r="H572" s="1"/>
      <c r="I572" s="1"/>
      <c r="J572" s="1"/>
      <c r="K572" s="1"/>
      <c r="L572" s="1"/>
      <c r="M572" s="1"/>
      <c r="N572" s="1"/>
      <c r="O572" s="1"/>
      <c r="P572" s="1"/>
      <c r="Q572" s="1"/>
      <c r="R572" s="1"/>
      <c r="S572" s="1"/>
      <c r="T572" s="1"/>
      <c r="U572" s="1"/>
      <c r="V572" s="1"/>
      <c r="W572" s="1"/>
      <c r="X572" s="1"/>
    </row>
    <row r="573" spans="2:24" x14ac:dyDescent="0.2">
      <c r="B573" s="11"/>
      <c r="C573" s="11"/>
      <c r="D573" s="3"/>
      <c r="E573" s="1"/>
      <c r="F573" s="3"/>
      <c r="G573" s="3"/>
      <c r="H573" s="1"/>
      <c r="I573" s="1"/>
      <c r="J573" s="1"/>
      <c r="K573" s="1"/>
      <c r="L573" s="1"/>
      <c r="M573" s="1"/>
      <c r="N573" s="1"/>
      <c r="O573" s="1"/>
      <c r="P573" s="1"/>
      <c r="Q573" s="1"/>
      <c r="R573" s="1"/>
      <c r="S573" s="1"/>
      <c r="T573" s="1"/>
      <c r="U573" s="1"/>
      <c r="V573" s="1"/>
      <c r="W573" s="1"/>
      <c r="X573" s="1"/>
    </row>
    <row r="574" spans="2:24" x14ac:dyDescent="0.2">
      <c r="B574" s="11"/>
      <c r="C574" s="11"/>
      <c r="D574" s="3"/>
      <c r="E574" s="1"/>
      <c r="F574" s="3"/>
      <c r="G574" s="3"/>
      <c r="H574" s="1"/>
      <c r="I574" s="1"/>
      <c r="J574" s="1"/>
      <c r="K574" s="1"/>
      <c r="L574" s="1"/>
      <c r="M574" s="1"/>
      <c r="N574" s="1"/>
      <c r="O574" s="1"/>
      <c r="P574" s="1"/>
      <c r="Q574" s="1"/>
      <c r="R574" s="1"/>
      <c r="S574" s="1"/>
      <c r="T574" s="1"/>
      <c r="U574" s="1"/>
      <c r="V574" s="1"/>
      <c r="W574" s="1"/>
      <c r="X574" s="1"/>
    </row>
    <row r="575" spans="2:24" x14ac:dyDescent="0.2">
      <c r="B575" s="11"/>
      <c r="C575" s="11"/>
      <c r="D575" s="3"/>
      <c r="E575" s="1"/>
      <c r="F575" s="3"/>
      <c r="G575" s="3"/>
      <c r="H575" s="1"/>
      <c r="I575" s="1"/>
      <c r="J575" s="1"/>
      <c r="K575" s="1"/>
      <c r="L575" s="1"/>
      <c r="M575" s="1"/>
      <c r="N575" s="1"/>
      <c r="O575" s="1"/>
      <c r="P575" s="1"/>
      <c r="Q575" s="1"/>
      <c r="R575" s="1"/>
      <c r="S575" s="1"/>
      <c r="T575" s="1"/>
      <c r="U575" s="1"/>
      <c r="V575" s="1"/>
      <c r="W575" s="1"/>
      <c r="X575" s="1"/>
    </row>
    <row r="576" spans="2:24" x14ac:dyDescent="0.2">
      <c r="B576" s="11"/>
      <c r="C576" s="11"/>
      <c r="D576" s="3"/>
      <c r="E576" s="1"/>
      <c r="F576" s="3"/>
      <c r="G576" s="3"/>
      <c r="H576" s="1"/>
      <c r="I576" s="1"/>
      <c r="J576" s="1"/>
      <c r="K576" s="1"/>
      <c r="L576" s="1"/>
      <c r="M576" s="1"/>
      <c r="N576" s="1"/>
      <c r="O576" s="1"/>
      <c r="P576" s="1"/>
      <c r="Q576" s="1"/>
      <c r="R576" s="1"/>
      <c r="S576" s="1"/>
      <c r="T576" s="1"/>
      <c r="U576" s="1"/>
      <c r="V576" s="1"/>
      <c r="W576" s="1"/>
      <c r="X576" s="1"/>
    </row>
    <row r="577" spans="2:24" x14ac:dyDescent="0.2">
      <c r="B577" s="11"/>
      <c r="C577" s="11"/>
      <c r="D577" s="3"/>
      <c r="E577" s="1"/>
      <c r="F577" s="3"/>
      <c r="G577" s="3"/>
      <c r="H577" s="1"/>
      <c r="I577" s="1"/>
      <c r="J577" s="1"/>
      <c r="K577" s="1"/>
      <c r="L577" s="1"/>
      <c r="M577" s="1"/>
      <c r="N577" s="1"/>
      <c r="O577" s="1"/>
      <c r="P577" s="1"/>
      <c r="Q577" s="1"/>
      <c r="R577" s="1"/>
      <c r="S577" s="1"/>
      <c r="T577" s="1"/>
      <c r="U577" s="1"/>
      <c r="V577" s="1"/>
      <c r="W577" s="1"/>
      <c r="X577" s="1"/>
    </row>
    <row r="578" spans="2:24" x14ac:dyDescent="0.2">
      <c r="B578" s="11"/>
      <c r="C578" s="11"/>
      <c r="D578" s="3"/>
      <c r="E578" s="1"/>
      <c r="F578" s="3"/>
      <c r="G578" s="3"/>
      <c r="H578" s="1"/>
      <c r="I578" s="1"/>
      <c r="J578" s="1"/>
      <c r="K578" s="1"/>
      <c r="L578" s="1"/>
      <c r="M578" s="1"/>
      <c r="N578" s="1"/>
      <c r="O578" s="1"/>
      <c r="P578" s="1"/>
      <c r="Q578" s="1"/>
      <c r="R578" s="1"/>
      <c r="S578" s="1"/>
      <c r="T578" s="1"/>
      <c r="U578" s="1"/>
      <c r="V578" s="1"/>
      <c r="W578" s="1"/>
      <c r="X578" s="1"/>
    </row>
    <row r="579" spans="2:24" x14ac:dyDescent="0.2">
      <c r="B579" s="11"/>
      <c r="C579" s="11"/>
      <c r="D579" s="3"/>
      <c r="E579" s="1"/>
      <c r="F579" s="3"/>
      <c r="G579" s="3"/>
      <c r="H579" s="1"/>
      <c r="I579" s="1"/>
      <c r="J579" s="1"/>
      <c r="K579" s="1"/>
      <c r="L579" s="1"/>
      <c r="M579" s="1"/>
      <c r="N579" s="1"/>
      <c r="O579" s="1"/>
      <c r="P579" s="1"/>
      <c r="Q579" s="1"/>
      <c r="R579" s="1"/>
      <c r="S579" s="1"/>
      <c r="T579" s="1"/>
      <c r="U579" s="1"/>
      <c r="V579" s="1"/>
      <c r="W579" s="1"/>
      <c r="X579" s="1"/>
    </row>
    <row r="580" spans="2:24" x14ac:dyDescent="0.2">
      <c r="B580" s="11"/>
      <c r="C580" s="11"/>
      <c r="D580" s="3"/>
      <c r="E580" s="1"/>
      <c r="F580" s="3"/>
      <c r="G580" s="3"/>
      <c r="H580" s="1"/>
      <c r="I580" s="1"/>
      <c r="J580" s="1"/>
      <c r="K580" s="1"/>
      <c r="L580" s="1"/>
      <c r="M580" s="1"/>
      <c r="N580" s="1"/>
      <c r="O580" s="1"/>
      <c r="P580" s="1"/>
      <c r="Q580" s="1"/>
      <c r="R580" s="1"/>
      <c r="S580" s="1"/>
      <c r="T580" s="1"/>
      <c r="U580" s="1"/>
      <c r="V580" s="1"/>
      <c r="W580" s="1"/>
      <c r="X580" s="1"/>
    </row>
    <row r="581" spans="2:24" x14ac:dyDescent="0.2">
      <c r="B581" s="11"/>
      <c r="C581" s="11"/>
      <c r="D581" s="3"/>
      <c r="E581" s="1"/>
      <c r="F581" s="3"/>
      <c r="G581" s="3"/>
      <c r="H581" s="1"/>
      <c r="I581" s="1"/>
      <c r="J581" s="1"/>
      <c r="K581" s="1"/>
      <c r="L581" s="1"/>
      <c r="M581" s="1"/>
      <c r="N581" s="1"/>
      <c r="O581" s="1"/>
      <c r="P581" s="1"/>
      <c r="Q581" s="1"/>
      <c r="R581" s="1"/>
      <c r="S581" s="1"/>
      <c r="T581" s="1"/>
      <c r="U581" s="1"/>
      <c r="V581" s="1"/>
      <c r="W581" s="1"/>
      <c r="X581" s="1"/>
    </row>
    <row r="582" spans="2:24" x14ac:dyDescent="0.2">
      <c r="B582" s="11"/>
      <c r="C582" s="11"/>
      <c r="D582" s="3"/>
      <c r="E582" s="1"/>
      <c r="F582" s="3"/>
      <c r="G582" s="3"/>
      <c r="H582" s="1"/>
      <c r="I582" s="1"/>
      <c r="J582" s="1"/>
      <c r="K582" s="1"/>
      <c r="L582" s="1"/>
      <c r="M582" s="1"/>
      <c r="N582" s="1"/>
      <c r="O582" s="1"/>
      <c r="P582" s="1"/>
      <c r="Q582" s="1"/>
      <c r="R582" s="1"/>
      <c r="S582" s="1"/>
      <c r="T582" s="1"/>
      <c r="U582" s="1"/>
      <c r="V582" s="1"/>
      <c r="W582" s="1"/>
      <c r="X582" s="1"/>
    </row>
    <row r="583" spans="2:24" x14ac:dyDescent="0.2">
      <c r="B583" s="11"/>
      <c r="C583" s="11"/>
      <c r="D583" s="3"/>
      <c r="E583" s="1"/>
      <c r="F583" s="3"/>
      <c r="G583" s="3"/>
      <c r="H583" s="1"/>
      <c r="I583" s="1"/>
      <c r="J583" s="1"/>
      <c r="K583" s="1"/>
      <c r="L583" s="1"/>
      <c r="M583" s="1"/>
      <c r="N583" s="1"/>
      <c r="O583" s="1"/>
      <c r="P583" s="1"/>
      <c r="Q583" s="1"/>
      <c r="R583" s="1"/>
      <c r="S583" s="1"/>
      <c r="T583" s="1"/>
      <c r="U583" s="1"/>
      <c r="V583" s="1"/>
      <c r="W583" s="1"/>
      <c r="X583" s="1"/>
    </row>
    <row r="584" spans="2:24" x14ac:dyDescent="0.2">
      <c r="B584" s="11"/>
      <c r="C584" s="11"/>
      <c r="D584" s="3"/>
      <c r="E584" s="1"/>
      <c r="F584" s="3"/>
      <c r="G584" s="3"/>
      <c r="H584" s="1"/>
      <c r="I584" s="1"/>
      <c r="J584" s="1"/>
      <c r="K584" s="1"/>
      <c r="L584" s="1"/>
      <c r="M584" s="1"/>
      <c r="N584" s="1"/>
      <c r="O584" s="1"/>
      <c r="P584" s="1"/>
      <c r="Q584" s="1"/>
      <c r="R584" s="1"/>
      <c r="S584" s="1"/>
      <c r="T584" s="1"/>
      <c r="U584" s="1"/>
      <c r="V584" s="1"/>
      <c r="W584" s="1"/>
      <c r="X584" s="1"/>
    </row>
    <row r="585" spans="2:24" x14ac:dyDescent="0.2">
      <c r="B585" s="11"/>
      <c r="C585" s="11"/>
      <c r="D585" s="3"/>
      <c r="E585" s="1"/>
      <c r="F585" s="3"/>
      <c r="G585" s="3"/>
      <c r="H585" s="1"/>
      <c r="I585" s="1"/>
      <c r="J585" s="1"/>
      <c r="K585" s="1"/>
      <c r="L585" s="1"/>
      <c r="M585" s="1"/>
      <c r="N585" s="1"/>
      <c r="O585" s="1"/>
      <c r="P585" s="1"/>
      <c r="Q585" s="1"/>
      <c r="R585" s="1"/>
      <c r="S585" s="1"/>
      <c r="T585" s="1"/>
      <c r="U585" s="1"/>
      <c r="V585" s="1"/>
      <c r="W585" s="1"/>
      <c r="X585" s="1"/>
    </row>
    <row r="586" spans="2:24" x14ac:dyDescent="0.2">
      <c r="B586" s="11"/>
      <c r="C586" s="11"/>
      <c r="D586" s="3"/>
      <c r="E586" s="1"/>
      <c r="F586" s="3"/>
      <c r="G586" s="3"/>
      <c r="H586" s="1"/>
      <c r="I586" s="1"/>
      <c r="J586" s="1"/>
      <c r="K586" s="1"/>
      <c r="L586" s="1"/>
      <c r="M586" s="1"/>
      <c r="N586" s="1"/>
      <c r="O586" s="1"/>
      <c r="P586" s="1"/>
      <c r="Q586" s="1"/>
      <c r="R586" s="1"/>
      <c r="S586" s="1"/>
      <c r="T586" s="1"/>
      <c r="U586" s="1"/>
      <c r="V586" s="1"/>
      <c r="W586" s="1"/>
      <c r="X586" s="1"/>
    </row>
    <row r="587" spans="2:24" x14ac:dyDescent="0.2">
      <c r="B587" s="11"/>
      <c r="C587" s="11"/>
      <c r="D587" s="3"/>
      <c r="E587" s="1"/>
      <c r="F587" s="3"/>
      <c r="G587" s="3"/>
      <c r="H587" s="1"/>
      <c r="I587" s="1"/>
      <c r="J587" s="1"/>
      <c r="K587" s="1"/>
      <c r="L587" s="1"/>
      <c r="M587" s="1"/>
      <c r="N587" s="1"/>
      <c r="O587" s="1"/>
      <c r="P587" s="1"/>
      <c r="Q587" s="1"/>
      <c r="R587" s="1"/>
      <c r="S587" s="1"/>
      <c r="T587" s="1"/>
      <c r="U587" s="1"/>
      <c r="V587" s="1"/>
      <c r="W587" s="1"/>
      <c r="X587" s="1"/>
    </row>
    <row r="588" spans="2:24" x14ac:dyDescent="0.2">
      <c r="B588" s="11"/>
      <c r="C588" s="11"/>
      <c r="D588" s="3"/>
      <c r="E588" s="1"/>
      <c r="F588" s="3"/>
      <c r="G588" s="3"/>
      <c r="H588" s="1"/>
      <c r="I588" s="1"/>
      <c r="J588" s="1"/>
      <c r="K588" s="1"/>
      <c r="L588" s="1"/>
      <c r="M588" s="1"/>
      <c r="N588" s="1"/>
      <c r="O588" s="1"/>
      <c r="P588" s="1"/>
      <c r="Q588" s="1"/>
      <c r="R588" s="1"/>
      <c r="S588" s="1"/>
      <c r="T588" s="1"/>
      <c r="U588" s="1"/>
      <c r="V588" s="1"/>
      <c r="W588" s="1"/>
      <c r="X588" s="1"/>
    </row>
    <row r="589" spans="2:24" x14ac:dyDescent="0.2">
      <c r="B589" s="11"/>
      <c r="C589" s="11"/>
      <c r="D589" s="3"/>
      <c r="E589" s="1"/>
      <c r="F589" s="3"/>
      <c r="G589" s="3"/>
      <c r="H589" s="1"/>
      <c r="I589" s="1"/>
      <c r="J589" s="1"/>
      <c r="K589" s="1"/>
      <c r="L589" s="1"/>
      <c r="M589" s="1"/>
      <c r="N589" s="1"/>
      <c r="O589" s="1"/>
      <c r="P589" s="1"/>
      <c r="Q589" s="1"/>
      <c r="R589" s="1"/>
      <c r="S589" s="1"/>
      <c r="T589" s="1"/>
      <c r="U589" s="1"/>
      <c r="V589" s="1"/>
      <c r="W589" s="1"/>
      <c r="X589" s="1"/>
    </row>
    <row r="590" spans="2:24" x14ac:dyDescent="0.2">
      <c r="B590" s="11"/>
      <c r="C590" s="11"/>
      <c r="D590" s="3"/>
      <c r="E590" s="1"/>
      <c r="F590" s="3"/>
      <c r="G590" s="3"/>
      <c r="H590" s="1"/>
      <c r="I590" s="1"/>
      <c r="J590" s="1"/>
      <c r="K590" s="1"/>
      <c r="L590" s="1"/>
      <c r="M590" s="1"/>
      <c r="N590" s="1"/>
      <c r="O590" s="1"/>
      <c r="P590" s="1"/>
      <c r="Q590" s="1"/>
      <c r="R590" s="1"/>
      <c r="S590" s="1"/>
      <c r="T590" s="1"/>
      <c r="U590" s="1"/>
      <c r="V590" s="1"/>
      <c r="W590" s="1"/>
      <c r="X590" s="1"/>
    </row>
    <row r="591" spans="2:24" x14ac:dyDescent="0.2">
      <c r="B591" s="11"/>
      <c r="C591" s="11"/>
      <c r="D591" s="3"/>
      <c r="E591" s="1"/>
      <c r="F591" s="3"/>
      <c r="G591" s="3"/>
      <c r="H591" s="1"/>
      <c r="I591" s="1"/>
      <c r="J591" s="1"/>
      <c r="K591" s="1"/>
      <c r="L591" s="1"/>
      <c r="M591" s="1"/>
      <c r="N591" s="1"/>
      <c r="O591" s="1"/>
      <c r="P591" s="1"/>
      <c r="Q591" s="1"/>
      <c r="R591" s="1"/>
      <c r="S591" s="1"/>
      <c r="T591" s="1"/>
      <c r="U591" s="1"/>
      <c r="V591" s="1"/>
      <c r="W591" s="1"/>
      <c r="X591" s="1"/>
    </row>
    <row r="592" spans="2:24" x14ac:dyDescent="0.2">
      <c r="B592" s="11"/>
      <c r="C592" s="11"/>
      <c r="D592" s="3"/>
      <c r="E592" s="1"/>
      <c r="F592" s="3"/>
      <c r="G592" s="3"/>
      <c r="H592" s="1"/>
      <c r="I592" s="1"/>
      <c r="J592" s="1"/>
      <c r="K592" s="1"/>
      <c r="L592" s="1"/>
      <c r="M592" s="1"/>
      <c r="N592" s="1"/>
      <c r="O592" s="1"/>
      <c r="P592" s="1"/>
      <c r="Q592" s="1"/>
      <c r="R592" s="1"/>
      <c r="S592" s="1"/>
      <c r="T592" s="1"/>
      <c r="U592" s="1"/>
      <c r="V592" s="1"/>
      <c r="W592" s="1"/>
      <c r="X592" s="1"/>
    </row>
    <row r="593" spans="2:24" x14ac:dyDescent="0.2">
      <c r="B593" s="11"/>
      <c r="C593" s="11"/>
      <c r="D593" s="3"/>
      <c r="E593" s="1"/>
      <c r="F593" s="3"/>
      <c r="G593" s="3"/>
      <c r="H593" s="1"/>
      <c r="I593" s="1"/>
      <c r="J593" s="1"/>
      <c r="K593" s="1"/>
      <c r="L593" s="1"/>
      <c r="M593" s="1"/>
      <c r="N593" s="1"/>
      <c r="O593" s="1"/>
      <c r="P593" s="1"/>
      <c r="Q593" s="1"/>
      <c r="R593" s="1"/>
      <c r="S593" s="1"/>
      <c r="T593" s="1"/>
      <c r="U593" s="1"/>
      <c r="V593" s="1"/>
      <c r="W593" s="1"/>
      <c r="X593" s="1"/>
    </row>
    <row r="594" spans="2:24" x14ac:dyDescent="0.2">
      <c r="B594" s="11"/>
      <c r="C594" s="11"/>
      <c r="D594" s="3"/>
      <c r="E594" s="1"/>
      <c r="F594" s="3"/>
      <c r="G594" s="3"/>
      <c r="H594" s="1"/>
      <c r="I594" s="1"/>
      <c r="J594" s="1"/>
      <c r="K594" s="1"/>
      <c r="L594" s="1"/>
      <c r="M594" s="1"/>
      <c r="N594" s="1"/>
      <c r="O594" s="1"/>
      <c r="P594" s="1"/>
      <c r="Q594" s="1"/>
      <c r="R594" s="1"/>
      <c r="S594" s="1"/>
      <c r="T594" s="1"/>
      <c r="U594" s="1"/>
      <c r="V594" s="1"/>
      <c r="W594" s="1"/>
      <c r="X594" s="1"/>
    </row>
    <row r="595" spans="2:24" x14ac:dyDescent="0.2">
      <c r="B595" s="11"/>
      <c r="C595" s="11"/>
      <c r="D595" s="3"/>
      <c r="E595" s="1"/>
      <c r="F595" s="3"/>
      <c r="G595" s="3"/>
      <c r="H595" s="1"/>
      <c r="I595" s="1"/>
      <c r="J595" s="1"/>
      <c r="K595" s="1"/>
      <c r="L595" s="1"/>
      <c r="M595" s="1"/>
      <c r="N595" s="1"/>
      <c r="O595" s="1"/>
      <c r="P595" s="1"/>
      <c r="Q595" s="1"/>
      <c r="R595" s="1"/>
      <c r="S595" s="1"/>
      <c r="T595" s="1"/>
      <c r="U595" s="1"/>
      <c r="V595" s="1"/>
      <c r="W595" s="1"/>
      <c r="X595" s="1"/>
    </row>
    <row r="596" spans="2:24" x14ac:dyDescent="0.2">
      <c r="B596" s="11"/>
      <c r="C596" s="11"/>
      <c r="D596" s="3"/>
      <c r="E596" s="1"/>
      <c r="F596" s="3"/>
      <c r="G596" s="3"/>
      <c r="H596" s="1"/>
      <c r="I596" s="1"/>
      <c r="J596" s="1"/>
      <c r="K596" s="1"/>
      <c r="L596" s="1"/>
      <c r="M596" s="1"/>
      <c r="N596" s="1"/>
      <c r="O596" s="1"/>
      <c r="P596" s="1"/>
      <c r="Q596" s="1"/>
      <c r="R596" s="1"/>
      <c r="S596" s="1"/>
      <c r="T596" s="1"/>
      <c r="U596" s="1"/>
      <c r="V596" s="1"/>
      <c r="W596" s="1"/>
      <c r="X596" s="1"/>
    </row>
    <row r="597" spans="2:24" x14ac:dyDescent="0.2">
      <c r="B597" s="11"/>
      <c r="C597" s="11"/>
      <c r="D597" s="3"/>
      <c r="E597" s="1"/>
      <c r="F597" s="3"/>
      <c r="G597" s="3"/>
      <c r="H597" s="1"/>
      <c r="I597" s="1"/>
      <c r="J597" s="1"/>
      <c r="K597" s="1"/>
      <c r="L597" s="1"/>
      <c r="M597" s="1"/>
      <c r="N597" s="1"/>
      <c r="O597" s="1"/>
      <c r="P597" s="1"/>
      <c r="Q597" s="1"/>
      <c r="R597" s="1"/>
      <c r="S597" s="1"/>
      <c r="T597" s="1"/>
      <c r="U597" s="1"/>
      <c r="V597" s="1"/>
      <c r="W597" s="1"/>
      <c r="X597" s="1"/>
    </row>
    <row r="598" spans="2:24" x14ac:dyDescent="0.2">
      <c r="B598" s="11"/>
      <c r="C598" s="11"/>
      <c r="D598" s="3"/>
      <c r="E598" s="1"/>
      <c r="F598" s="3"/>
      <c r="G598" s="3"/>
      <c r="H598" s="1"/>
      <c r="I598" s="1"/>
      <c r="J598" s="1"/>
      <c r="K598" s="1"/>
      <c r="L598" s="1"/>
      <c r="M598" s="1"/>
      <c r="N598" s="1"/>
      <c r="O598" s="1"/>
      <c r="P598" s="1"/>
      <c r="Q598" s="1"/>
      <c r="R598" s="1"/>
      <c r="S598" s="1"/>
      <c r="T598" s="1"/>
      <c r="U598" s="1"/>
      <c r="V598" s="1"/>
      <c r="W598" s="1"/>
      <c r="X598" s="1"/>
    </row>
    <row r="599" spans="2:24" x14ac:dyDescent="0.2">
      <c r="B599" s="11"/>
      <c r="C599" s="11"/>
      <c r="D599" s="3"/>
      <c r="E599" s="1"/>
      <c r="F599" s="3"/>
      <c r="G599" s="3"/>
      <c r="H599" s="1"/>
      <c r="I599" s="1"/>
      <c r="J599" s="1"/>
      <c r="K599" s="1"/>
      <c r="L599" s="1"/>
      <c r="M599" s="1"/>
      <c r="N599" s="1"/>
      <c r="O599" s="1"/>
      <c r="P599" s="1"/>
      <c r="Q599" s="1"/>
      <c r="R599" s="1"/>
      <c r="S599" s="1"/>
      <c r="T599" s="1"/>
      <c r="U599" s="1"/>
      <c r="V599" s="1"/>
      <c r="W599" s="1"/>
      <c r="X599" s="1"/>
    </row>
    <row r="600" spans="2:24" x14ac:dyDescent="0.2">
      <c r="B600" s="11"/>
      <c r="C600" s="11"/>
      <c r="D600" s="3"/>
      <c r="E600" s="1"/>
      <c r="F600" s="3"/>
      <c r="G600" s="3"/>
      <c r="H600" s="1"/>
      <c r="I600" s="1"/>
      <c r="J600" s="1"/>
      <c r="K600" s="1"/>
      <c r="L600" s="1"/>
      <c r="M600" s="1"/>
      <c r="N600" s="1"/>
      <c r="O600" s="1"/>
      <c r="P600" s="1"/>
      <c r="Q600" s="1"/>
      <c r="R600" s="1"/>
      <c r="S600" s="1"/>
      <c r="T600" s="1"/>
      <c r="U600" s="1"/>
      <c r="V600" s="1"/>
      <c r="W600" s="1"/>
      <c r="X600" s="1"/>
    </row>
    <row r="601" spans="2:24" x14ac:dyDescent="0.2">
      <c r="B601" s="11"/>
      <c r="C601" s="11"/>
      <c r="D601" s="3"/>
      <c r="E601" s="1"/>
      <c r="F601" s="3"/>
      <c r="G601" s="3"/>
      <c r="H601" s="1"/>
      <c r="I601" s="1"/>
      <c r="J601" s="1"/>
      <c r="K601" s="1"/>
      <c r="L601" s="1"/>
      <c r="M601" s="1"/>
      <c r="N601" s="1"/>
      <c r="O601" s="1"/>
      <c r="P601" s="1"/>
      <c r="Q601" s="1"/>
      <c r="R601" s="1"/>
      <c r="S601" s="1"/>
      <c r="T601" s="1"/>
      <c r="U601" s="1"/>
      <c r="V601" s="1"/>
      <c r="W601" s="1"/>
      <c r="X601" s="1"/>
    </row>
    <row r="602" spans="2:24" x14ac:dyDescent="0.2">
      <c r="B602" s="11"/>
      <c r="C602" s="11"/>
      <c r="D602" s="3"/>
      <c r="E602" s="1"/>
      <c r="F602" s="3"/>
      <c r="G602" s="3"/>
      <c r="H602" s="1"/>
      <c r="I602" s="1"/>
      <c r="J602" s="1"/>
      <c r="K602" s="1"/>
      <c r="L602" s="1"/>
      <c r="M602" s="1"/>
      <c r="N602" s="1"/>
      <c r="O602" s="1"/>
      <c r="P602" s="1"/>
      <c r="Q602" s="1"/>
      <c r="R602" s="1"/>
      <c r="S602" s="1"/>
      <c r="T602" s="1"/>
      <c r="U602" s="1"/>
      <c r="V602" s="1"/>
      <c r="W602" s="1"/>
      <c r="X602" s="1"/>
    </row>
    <row r="603" spans="2:24" x14ac:dyDescent="0.2">
      <c r="B603" s="11"/>
      <c r="C603" s="11"/>
      <c r="D603" s="3"/>
      <c r="E603" s="1"/>
      <c r="F603" s="3"/>
      <c r="G603" s="3"/>
      <c r="H603" s="1"/>
      <c r="I603" s="1"/>
      <c r="J603" s="1"/>
      <c r="K603" s="1"/>
      <c r="L603" s="1"/>
      <c r="M603" s="1"/>
      <c r="N603" s="1"/>
      <c r="O603" s="1"/>
      <c r="P603" s="1"/>
      <c r="Q603" s="1"/>
      <c r="R603" s="1"/>
      <c r="S603" s="1"/>
      <c r="T603" s="1"/>
      <c r="U603" s="1"/>
      <c r="V603" s="1"/>
      <c r="W603" s="1"/>
      <c r="X603" s="1"/>
    </row>
    <row r="604" spans="2:24" x14ac:dyDescent="0.2">
      <c r="B604" s="11"/>
      <c r="C604" s="11"/>
      <c r="D604" s="3"/>
      <c r="E604" s="1"/>
      <c r="F604" s="3"/>
      <c r="G604" s="3"/>
      <c r="H604" s="1"/>
      <c r="I604" s="1"/>
      <c r="J604" s="1"/>
      <c r="K604" s="1"/>
      <c r="L604" s="1"/>
      <c r="M604" s="1"/>
      <c r="N604" s="1"/>
      <c r="O604" s="1"/>
      <c r="P604" s="1"/>
      <c r="Q604" s="1"/>
      <c r="R604" s="1"/>
      <c r="S604" s="1"/>
      <c r="T604" s="1"/>
      <c r="U604" s="1"/>
      <c r="V604" s="1"/>
      <c r="W604" s="1"/>
      <c r="X604" s="1"/>
    </row>
    <row r="605" spans="2:24" x14ac:dyDescent="0.2">
      <c r="B605" s="11"/>
      <c r="C605" s="11"/>
      <c r="D605" s="3"/>
      <c r="E605" s="1"/>
      <c r="F605" s="3"/>
      <c r="G605" s="3"/>
      <c r="H605" s="1"/>
      <c r="I605" s="1"/>
      <c r="J605" s="1"/>
      <c r="K605" s="1"/>
      <c r="L605" s="1"/>
      <c r="M605" s="1"/>
      <c r="N605" s="1"/>
      <c r="O605" s="1"/>
      <c r="P605" s="1"/>
      <c r="Q605" s="1"/>
      <c r="R605" s="1"/>
      <c r="S605" s="1"/>
      <c r="T605" s="1"/>
      <c r="U605" s="1"/>
      <c r="V605" s="1"/>
      <c r="W605" s="1"/>
      <c r="X605" s="1"/>
    </row>
    <row r="606" spans="2:24" x14ac:dyDescent="0.2">
      <c r="B606" s="11"/>
      <c r="C606" s="11"/>
      <c r="D606" s="3"/>
      <c r="E606" s="1"/>
      <c r="F606" s="3"/>
      <c r="G606" s="3"/>
      <c r="H606" s="1"/>
      <c r="I606" s="1"/>
      <c r="J606" s="1"/>
      <c r="K606" s="1"/>
      <c r="L606" s="1"/>
      <c r="M606" s="1"/>
      <c r="N606" s="1"/>
      <c r="O606" s="1"/>
      <c r="P606" s="1"/>
      <c r="Q606" s="1"/>
      <c r="R606" s="1"/>
      <c r="S606" s="1"/>
      <c r="T606" s="1"/>
      <c r="U606" s="1"/>
      <c r="V606" s="1"/>
      <c r="W606" s="1"/>
      <c r="X606" s="1"/>
    </row>
    <row r="607" spans="2:24" x14ac:dyDescent="0.2">
      <c r="B607" s="11"/>
      <c r="C607" s="11"/>
      <c r="D607" s="3"/>
      <c r="E607" s="1"/>
      <c r="F607" s="3"/>
      <c r="G607" s="3"/>
      <c r="H607" s="1"/>
      <c r="I607" s="1"/>
      <c r="J607" s="1"/>
      <c r="K607" s="1"/>
      <c r="L607" s="1"/>
      <c r="M607" s="1"/>
      <c r="N607" s="1"/>
      <c r="O607" s="1"/>
      <c r="P607" s="1"/>
      <c r="Q607" s="1"/>
      <c r="R607" s="1"/>
      <c r="S607" s="1"/>
      <c r="T607" s="1"/>
      <c r="U607" s="1"/>
      <c r="V607" s="1"/>
      <c r="W607" s="1"/>
      <c r="X607" s="1"/>
    </row>
    <row r="608" spans="2:24" x14ac:dyDescent="0.2">
      <c r="B608" s="11"/>
      <c r="C608" s="11"/>
      <c r="D608" s="3"/>
      <c r="E608" s="1"/>
      <c r="F608" s="3"/>
      <c r="G608" s="3"/>
      <c r="H608" s="1"/>
      <c r="I608" s="1"/>
      <c r="J608" s="1"/>
      <c r="K608" s="1"/>
      <c r="L608" s="1"/>
      <c r="M608" s="1"/>
      <c r="N608" s="1"/>
      <c r="O608" s="1"/>
      <c r="P608" s="1"/>
      <c r="Q608" s="1"/>
      <c r="R608" s="1"/>
      <c r="S608" s="1"/>
      <c r="T608" s="1"/>
      <c r="U608" s="1"/>
      <c r="V608" s="1"/>
      <c r="W608" s="1"/>
      <c r="X608" s="1"/>
    </row>
    <row r="609" spans="2:24" x14ac:dyDescent="0.2">
      <c r="B609" s="11"/>
      <c r="C609" s="11"/>
      <c r="D609" s="3"/>
      <c r="E609" s="1"/>
      <c r="F609" s="3"/>
      <c r="G609" s="3"/>
      <c r="H609" s="1"/>
      <c r="I609" s="1"/>
      <c r="J609" s="1"/>
      <c r="K609" s="1"/>
      <c r="L609" s="1"/>
      <c r="M609" s="1"/>
      <c r="N609" s="1"/>
      <c r="O609" s="1"/>
      <c r="P609" s="1"/>
      <c r="Q609" s="1"/>
      <c r="R609" s="1"/>
      <c r="S609" s="1"/>
      <c r="T609" s="1"/>
      <c r="U609" s="1"/>
      <c r="V609" s="1"/>
      <c r="W609" s="1"/>
      <c r="X609" s="1"/>
    </row>
    <row r="610" spans="2:24" x14ac:dyDescent="0.2">
      <c r="B610" s="11"/>
      <c r="C610" s="11"/>
      <c r="D610" s="3"/>
      <c r="E610" s="1"/>
      <c r="F610" s="3"/>
      <c r="G610" s="3"/>
      <c r="H610" s="1"/>
      <c r="I610" s="1"/>
      <c r="J610" s="1"/>
      <c r="K610" s="1"/>
      <c r="L610" s="1"/>
      <c r="M610" s="1"/>
      <c r="N610" s="1"/>
      <c r="O610" s="1"/>
      <c r="P610" s="1"/>
      <c r="Q610" s="1"/>
      <c r="R610" s="1"/>
      <c r="S610" s="1"/>
      <c r="T610" s="1"/>
      <c r="U610" s="1"/>
      <c r="V610" s="1"/>
      <c r="W610" s="1"/>
      <c r="X610" s="1"/>
    </row>
    <row r="611" spans="2:24" x14ac:dyDescent="0.2">
      <c r="B611" s="11"/>
      <c r="C611" s="11"/>
      <c r="D611" s="3"/>
      <c r="E611" s="1"/>
      <c r="F611" s="3"/>
      <c r="G611" s="3"/>
      <c r="H611" s="1"/>
      <c r="I611" s="1"/>
      <c r="J611" s="1"/>
      <c r="K611" s="1"/>
      <c r="L611" s="1"/>
      <c r="M611" s="1"/>
      <c r="N611" s="1"/>
      <c r="O611" s="1"/>
      <c r="P611" s="1"/>
      <c r="Q611" s="1"/>
      <c r="R611" s="1"/>
      <c r="S611" s="1"/>
      <c r="T611" s="1"/>
      <c r="U611" s="1"/>
      <c r="V611" s="1"/>
      <c r="W611" s="1"/>
      <c r="X611" s="1"/>
    </row>
    <row r="612" spans="2:24" x14ac:dyDescent="0.2">
      <c r="B612" s="11"/>
      <c r="C612" s="11"/>
      <c r="D612" s="3"/>
      <c r="E612" s="1"/>
      <c r="F612" s="3"/>
      <c r="G612" s="3"/>
      <c r="H612" s="1"/>
      <c r="I612" s="1"/>
      <c r="J612" s="1"/>
      <c r="K612" s="1"/>
      <c r="L612" s="1"/>
      <c r="M612" s="1"/>
      <c r="N612" s="1"/>
      <c r="O612" s="1"/>
      <c r="P612" s="1"/>
      <c r="Q612" s="1"/>
      <c r="R612" s="1"/>
      <c r="S612" s="1"/>
      <c r="T612" s="1"/>
      <c r="U612" s="1"/>
      <c r="V612" s="1"/>
      <c r="W612" s="1"/>
      <c r="X612" s="1"/>
    </row>
    <row r="613" spans="2:24" x14ac:dyDescent="0.2">
      <c r="B613" s="11"/>
      <c r="C613" s="11"/>
      <c r="D613" s="3"/>
      <c r="E613" s="1"/>
      <c r="F613" s="3"/>
      <c r="G613" s="3"/>
      <c r="H613" s="1"/>
      <c r="I613" s="1"/>
      <c r="J613" s="1"/>
      <c r="K613" s="1"/>
      <c r="L613" s="1"/>
      <c r="M613" s="1"/>
      <c r="N613" s="1"/>
      <c r="O613" s="1"/>
      <c r="P613" s="1"/>
      <c r="Q613" s="1"/>
      <c r="R613" s="1"/>
      <c r="S613" s="1"/>
      <c r="T613" s="1"/>
      <c r="U613" s="1"/>
      <c r="V613" s="1"/>
      <c r="W613" s="1"/>
      <c r="X613" s="1"/>
    </row>
    <row r="614" spans="2:24" x14ac:dyDescent="0.2">
      <c r="B614" s="11"/>
      <c r="C614" s="11"/>
      <c r="D614" s="3"/>
      <c r="E614" s="1"/>
      <c r="F614" s="3"/>
      <c r="G614" s="3"/>
      <c r="H614" s="1"/>
      <c r="I614" s="1"/>
      <c r="J614" s="1"/>
      <c r="K614" s="1"/>
      <c r="L614" s="1"/>
      <c r="M614" s="1"/>
      <c r="N614" s="1"/>
      <c r="O614" s="1"/>
      <c r="P614" s="1"/>
      <c r="Q614" s="1"/>
      <c r="R614" s="1"/>
      <c r="S614" s="1"/>
      <c r="T614" s="1"/>
      <c r="U614" s="1"/>
      <c r="V614" s="1"/>
      <c r="W614" s="1"/>
      <c r="X614" s="1"/>
    </row>
    <row r="615" spans="2:24" x14ac:dyDescent="0.2">
      <c r="B615" s="11"/>
      <c r="C615" s="11"/>
      <c r="D615" s="3"/>
      <c r="E615" s="1"/>
      <c r="F615" s="3"/>
      <c r="G615" s="3"/>
      <c r="H615" s="1"/>
      <c r="I615" s="1"/>
      <c r="J615" s="1"/>
      <c r="K615" s="1"/>
      <c r="L615" s="1"/>
      <c r="M615" s="1"/>
      <c r="N615" s="1"/>
      <c r="O615" s="1"/>
      <c r="P615" s="1"/>
      <c r="Q615" s="1"/>
      <c r="R615" s="1"/>
      <c r="S615" s="1"/>
      <c r="T615" s="1"/>
      <c r="U615" s="1"/>
      <c r="V615" s="1"/>
      <c r="W615" s="1"/>
      <c r="X615" s="1"/>
    </row>
    <row r="616" spans="2:24" x14ac:dyDescent="0.2">
      <c r="B616" s="11"/>
      <c r="C616" s="11"/>
      <c r="D616" s="3"/>
      <c r="E616" s="1"/>
      <c r="F616" s="3"/>
      <c r="G616" s="3"/>
      <c r="H616" s="1"/>
      <c r="I616" s="1"/>
      <c r="J616" s="1"/>
      <c r="K616" s="1"/>
      <c r="L616" s="1"/>
      <c r="M616" s="1"/>
      <c r="N616" s="1"/>
      <c r="O616" s="1"/>
      <c r="P616" s="1"/>
      <c r="Q616" s="1"/>
      <c r="R616" s="1"/>
      <c r="S616" s="1"/>
      <c r="T616" s="1"/>
      <c r="U616" s="1"/>
      <c r="V616" s="1"/>
      <c r="W616" s="1"/>
      <c r="X616" s="1"/>
    </row>
    <row r="617" spans="2:24" x14ac:dyDescent="0.2">
      <c r="B617" s="11"/>
      <c r="C617" s="11"/>
      <c r="D617" s="3"/>
      <c r="E617" s="1"/>
      <c r="F617" s="3"/>
      <c r="G617" s="3"/>
      <c r="H617" s="1"/>
      <c r="I617" s="1"/>
      <c r="J617" s="1"/>
      <c r="K617" s="1"/>
      <c r="L617" s="1"/>
      <c r="M617" s="1"/>
      <c r="N617" s="1"/>
      <c r="O617" s="1"/>
      <c r="P617" s="1"/>
      <c r="Q617" s="1"/>
      <c r="R617" s="1"/>
      <c r="S617" s="1"/>
      <c r="T617" s="1"/>
      <c r="U617" s="1"/>
      <c r="V617" s="1"/>
      <c r="W617" s="1"/>
      <c r="X617" s="1"/>
    </row>
    <row r="618" spans="2:24" x14ac:dyDescent="0.2">
      <c r="B618" s="11"/>
      <c r="C618" s="11"/>
      <c r="D618" s="3"/>
      <c r="E618" s="1"/>
      <c r="F618" s="3"/>
      <c r="G618" s="3"/>
      <c r="H618" s="1"/>
      <c r="I618" s="1"/>
      <c r="J618" s="1"/>
      <c r="K618" s="1"/>
      <c r="L618" s="1"/>
      <c r="M618" s="1"/>
      <c r="N618" s="1"/>
      <c r="O618" s="1"/>
      <c r="P618" s="1"/>
      <c r="Q618" s="1"/>
      <c r="R618" s="1"/>
      <c r="S618" s="1"/>
      <c r="T618" s="1"/>
      <c r="U618" s="1"/>
      <c r="V618" s="1"/>
      <c r="W618" s="1"/>
      <c r="X618" s="1"/>
    </row>
    <row r="619" spans="2:24" x14ac:dyDescent="0.2">
      <c r="B619" s="11"/>
      <c r="C619" s="11"/>
      <c r="D619" s="3"/>
      <c r="E619" s="1"/>
      <c r="F619" s="3"/>
      <c r="G619" s="3"/>
      <c r="H619" s="1"/>
      <c r="I619" s="1"/>
      <c r="J619" s="1"/>
      <c r="K619" s="1"/>
      <c r="L619" s="1"/>
      <c r="M619" s="1"/>
      <c r="N619" s="1"/>
      <c r="O619" s="1"/>
      <c r="P619" s="1"/>
      <c r="Q619" s="1"/>
      <c r="R619" s="1"/>
      <c r="S619" s="1"/>
      <c r="T619" s="1"/>
      <c r="U619" s="1"/>
      <c r="V619" s="1"/>
      <c r="W619" s="1"/>
      <c r="X619" s="1"/>
    </row>
    <row r="620" spans="2:24" x14ac:dyDescent="0.2">
      <c r="B620" s="11"/>
      <c r="C620" s="11"/>
      <c r="D620" s="3"/>
      <c r="E620" s="1"/>
      <c r="F620" s="3"/>
      <c r="G620" s="3"/>
      <c r="H620" s="1"/>
      <c r="I620" s="1"/>
      <c r="J620" s="1"/>
      <c r="K620" s="1"/>
      <c r="L620" s="1"/>
      <c r="M620" s="1"/>
      <c r="N620" s="1"/>
      <c r="O620" s="1"/>
      <c r="P620" s="1"/>
      <c r="Q620" s="1"/>
      <c r="R620" s="1"/>
      <c r="S620" s="1"/>
      <c r="T620" s="1"/>
      <c r="U620" s="1"/>
      <c r="V620" s="1"/>
      <c r="W620" s="1"/>
      <c r="X620" s="1"/>
    </row>
    <row r="621" spans="2:24" x14ac:dyDescent="0.2">
      <c r="B621" s="11"/>
      <c r="C621" s="11"/>
      <c r="D621" s="3"/>
      <c r="E621" s="1"/>
      <c r="F621" s="3"/>
      <c r="G621" s="3"/>
      <c r="H621" s="1"/>
      <c r="I621" s="1"/>
      <c r="J621" s="1"/>
      <c r="K621" s="1"/>
      <c r="L621" s="1"/>
      <c r="M621" s="1"/>
      <c r="N621" s="1"/>
      <c r="O621" s="1"/>
      <c r="P621" s="1"/>
      <c r="Q621" s="1"/>
      <c r="R621" s="1"/>
      <c r="S621" s="1"/>
      <c r="T621" s="1"/>
      <c r="U621" s="1"/>
      <c r="V621" s="1"/>
      <c r="W621" s="1"/>
      <c r="X621" s="1"/>
    </row>
    <row r="622" spans="2:24" x14ac:dyDescent="0.2">
      <c r="B622" s="11"/>
      <c r="C622" s="11"/>
      <c r="D622" s="3"/>
      <c r="E622" s="1"/>
      <c r="F622" s="3"/>
      <c r="G622" s="3"/>
      <c r="H622" s="1"/>
      <c r="I622" s="1"/>
      <c r="J622" s="1"/>
      <c r="K622" s="1"/>
      <c r="L622" s="1"/>
      <c r="M622" s="1"/>
      <c r="N622" s="1"/>
      <c r="O622" s="1"/>
      <c r="P622" s="1"/>
      <c r="Q622" s="1"/>
      <c r="R622" s="1"/>
      <c r="S622" s="1"/>
      <c r="T622" s="1"/>
      <c r="U622" s="1"/>
      <c r="V622" s="1"/>
      <c r="W622" s="1"/>
      <c r="X622" s="1"/>
    </row>
    <row r="623" spans="2:24" x14ac:dyDescent="0.2">
      <c r="B623" s="11"/>
      <c r="C623" s="11"/>
      <c r="D623" s="3"/>
      <c r="E623" s="1"/>
      <c r="F623" s="3"/>
      <c r="G623" s="3"/>
      <c r="H623" s="1"/>
      <c r="I623" s="1"/>
      <c r="J623" s="1"/>
      <c r="K623" s="1"/>
      <c r="L623" s="1"/>
      <c r="M623" s="1"/>
      <c r="N623" s="1"/>
      <c r="O623" s="1"/>
      <c r="P623" s="1"/>
      <c r="Q623" s="1"/>
      <c r="R623" s="1"/>
      <c r="S623" s="1"/>
      <c r="T623" s="1"/>
      <c r="U623" s="1"/>
      <c r="V623" s="1"/>
      <c r="W623" s="1"/>
      <c r="X623" s="1"/>
    </row>
    <row r="624" spans="2:24" x14ac:dyDescent="0.2">
      <c r="B624" s="11"/>
      <c r="C624" s="11"/>
      <c r="D624" s="3"/>
      <c r="E624" s="1"/>
      <c r="F624" s="3"/>
      <c r="G624" s="3"/>
      <c r="H624" s="1"/>
      <c r="I624" s="1"/>
      <c r="J624" s="1"/>
      <c r="K624" s="1"/>
      <c r="L624" s="1"/>
      <c r="M624" s="1"/>
      <c r="N624" s="1"/>
      <c r="O624" s="1"/>
      <c r="P624" s="1"/>
      <c r="Q624" s="1"/>
      <c r="R624" s="1"/>
      <c r="S624" s="1"/>
      <c r="T624" s="1"/>
      <c r="U624" s="1"/>
      <c r="V624" s="1"/>
      <c r="W624" s="1"/>
      <c r="X624" s="1"/>
    </row>
    <row r="625" spans="2:24" x14ac:dyDescent="0.2">
      <c r="B625" s="11"/>
      <c r="C625" s="11"/>
      <c r="D625" s="3"/>
      <c r="E625" s="1"/>
      <c r="F625" s="3"/>
      <c r="G625" s="3"/>
      <c r="H625" s="1"/>
      <c r="I625" s="1"/>
      <c r="J625" s="1"/>
      <c r="K625" s="1"/>
      <c r="L625" s="1"/>
      <c r="M625" s="1"/>
      <c r="N625" s="1"/>
      <c r="O625" s="1"/>
      <c r="P625" s="1"/>
      <c r="Q625" s="1"/>
      <c r="R625" s="1"/>
      <c r="S625" s="1"/>
      <c r="T625" s="1"/>
      <c r="U625" s="1"/>
      <c r="V625" s="1"/>
      <c r="W625" s="1"/>
      <c r="X625" s="1"/>
    </row>
    <row r="626" spans="2:24" x14ac:dyDescent="0.2">
      <c r="B626" s="11"/>
      <c r="C626" s="11"/>
      <c r="D626" s="3"/>
      <c r="E626" s="1"/>
      <c r="F626" s="3"/>
      <c r="G626" s="3"/>
      <c r="H626" s="1"/>
      <c r="I626" s="1"/>
      <c r="J626" s="1"/>
      <c r="K626" s="1"/>
      <c r="L626" s="1"/>
      <c r="M626" s="1"/>
      <c r="N626" s="1"/>
      <c r="O626" s="1"/>
      <c r="P626" s="1"/>
      <c r="Q626" s="1"/>
      <c r="R626" s="1"/>
      <c r="S626" s="1"/>
      <c r="T626" s="1"/>
      <c r="U626" s="1"/>
      <c r="V626" s="1"/>
      <c r="W626" s="1"/>
      <c r="X626" s="1"/>
    </row>
    <row r="627" spans="2:24" x14ac:dyDescent="0.2">
      <c r="B627" s="11"/>
      <c r="C627" s="11"/>
      <c r="D627" s="3"/>
      <c r="E627" s="1"/>
      <c r="F627" s="3"/>
      <c r="G627" s="3"/>
      <c r="H627" s="1"/>
      <c r="I627" s="1"/>
      <c r="J627" s="1"/>
      <c r="K627" s="1"/>
      <c r="L627" s="1"/>
      <c r="M627" s="1"/>
      <c r="N627" s="1"/>
      <c r="O627" s="1"/>
      <c r="P627" s="1"/>
      <c r="Q627" s="1"/>
      <c r="R627" s="1"/>
      <c r="S627" s="1"/>
      <c r="T627" s="1"/>
      <c r="U627" s="1"/>
      <c r="V627" s="1"/>
      <c r="W627" s="1"/>
      <c r="X627" s="1"/>
    </row>
    <row r="628" spans="2:24" x14ac:dyDescent="0.2">
      <c r="B628" s="11"/>
      <c r="C628" s="11"/>
      <c r="D628" s="3"/>
      <c r="E628" s="1"/>
      <c r="F628" s="3"/>
      <c r="G628" s="3"/>
      <c r="H628" s="1"/>
      <c r="I628" s="1"/>
      <c r="J628" s="1"/>
      <c r="K628" s="1"/>
      <c r="L628" s="1"/>
      <c r="M628" s="1"/>
      <c r="N628" s="1"/>
      <c r="O628" s="1"/>
      <c r="P628" s="1"/>
      <c r="Q628" s="1"/>
      <c r="R628" s="1"/>
      <c r="S628" s="1"/>
      <c r="T628" s="1"/>
      <c r="U628" s="1"/>
      <c r="V628" s="1"/>
      <c r="W628" s="1"/>
      <c r="X628" s="1"/>
    </row>
    <row r="629" spans="2:24" x14ac:dyDescent="0.2">
      <c r="B629" s="11"/>
      <c r="C629" s="11"/>
      <c r="D629" s="3"/>
      <c r="E629" s="1"/>
      <c r="F629" s="3"/>
      <c r="G629" s="3"/>
      <c r="H629" s="1"/>
      <c r="I629" s="1"/>
      <c r="J629" s="1"/>
      <c r="K629" s="1"/>
      <c r="L629" s="1"/>
      <c r="M629" s="1"/>
      <c r="N629" s="1"/>
      <c r="O629" s="1"/>
      <c r="P629" s="1"/>
      <c r="Q629" s="1"/>
      <c r="R629" s="1"/>
      <c r="S629" s="1"/>
      <c r="T629" s="1"/>
      <c r="U629" s="1"/>
      <c r="V629" s="1"/>
      <c r="W629" s="1"/>
      <c r="X629" s="1"/>
    </row>
    <row r="630" spans="2:24" x14ac:dyDescent="0.2">
      <c r="B630" s="11"/>
      <c r="C630" s="11"/>
      <c r="D630" s="3"/>
      <c r="E630" s="1"/>
      <c r="F630" s="3"/>
      <c r="G630" s="3"/>
      <c r="H630" s="1"/>
      <c r="I630" s="1"/>
      <c r="J630" s="1"/>
      <c r="K630" s="1"/>
      <c r="L630" s="1"/>
      <c r="M630" s="1"/>
      <c r="N630" s="1"/>
      <c r="O630" s="1"/>
      <c r="P630" s="1"/>
      <c r="Q630" s="1"/>
      <c r="R630" s="1"/>
      <c r="S630" s="1"/>
      <c r="T630" s="1"/>
      <c r="U630" s="1"/>
      <c r="V630" s="1"/>
      <c r="W630" s="1"/>
      <c r="X630" s="1"/>
    </row>
    <row r="631" spans="2:24" x14ac:dyDescent="0.2">
      <c r="B631" s="11"/>
      <c r="C631" s="11"/>
      <c r="D631" s="3"/>
      <c r="E631" s="1"/>
      <c r="F631" s="3"/>
      <c r="G631" s="3"/>
      <c r="H631" s="1"/>
      <c r="I631" s="1"/>
      <c r="J631" s="1"/>
      <c r="K631" s="1"/>
      <c r="L631" s="1"/>
      <c r="M631" s="1"/>
      <c r="N631" s="1"/>
      <c r="O631" s="1"/>
      <c r="P631" s="1"/>
      <c r="Q631" s="1"/>
      <c r="R631" s="1"/>
      <c r="S631" s="1"/>
      <c r="T631" s="1"/>
      <c r="U631" s="1"/>
      <c r="V631" s="1"/>
      <c r="W631" s="1"/>
      <c r="X631" s="1"/>
    </row>
    <row r="632" spans="2:24" x14ac:dyDescent="0.2">
      <c r="B632" s="11"/>
      <c r="C632" s="11"/>
      <c r="D632" s="3"/>
      <c r="E632" s="1"/>
      <c r="F632" s="3"/>
      <c r="G632" s="3"/>
      <c r="H632" s="1"/>
      <c r="I632" s="1"/>
      <c r="J632" s="1"/>
      <c r="K632" s="1"/>
      <c r="L632" s="1"/>
      <c r="M632" s="1"/>
      <c r="N632" s="1"/>
      <c r="O632" s="1"/>
      <c r="P632" s="1"/>
      <c r="Q632" s="1"/>
      <c r="R632" s="1"/>
      <c r="S632" s="1"/>
      <c r="T632" s="1"/>
      <c r="U632" s="1"/>
      <c r="V632" s="1"/>
      <c r="W632" s="1"/>
      <c r="X632" s="1"/>
    </row>
    <row r="633" spans="2:24" x14ac:dyDescent="0.2">
      <c r="B633" s="11"/>
      <c r="C633" s="11"/>
      <c r="D633" s="3"/>
      <c r="E633" s="1"/>
      <c r="F633" s="3"/>
      <c r="G633" s="3"/>
      <c r="H633" s="1"/>
      <c r="I633" s="1"/>
      <c r="J633" s="1"/>
      <c r="K633" s="1"/>
      <c r="L633" s="1"/>
      <c r="M633" s="1"/>
      <c r="N633" s="1"/>
      <c r="O633" s="1"/>
      <c r="P633" s="1"/>
      <c r="Q633" s="1"/>
      <c r="R633" s="1"/>
      <c r="S633" s="1"/>
      <c r="T633" s="1"/>
      <c r="U633" s="1"/>
      <c r="V633" s="1"/>
      <c r="W633" s="1"/>
      <c r="X633" s="1"/>
    </row>
    <row r="634" spans="2:24" x14ac:dyDescent="0.2">
      <c r="B634" s="11"/>
      <c r="C634" s="11"/>
      <c r="D634" s="3"/>
      <c r="E634" s="1"/>
      <c r="F634" s="3"/>
      <c r="G634" s="3"/>
      <c r="H634" s="1"/>
      <c r="I634" s="1"/>
      <c r="J634" s="1"/>
      <c r="K634" s="1"/>
      <c r="L634" s="1"/>
      <c r="M634" s="1"/>
      <c r="N634" s="1"/>
      <c r="O634" s="1"/>
      <c r="P634" s="1"/>
      <c r="Q634" s="1"/>
      <c r="R634" s="1"/>
      <c r="S634" s="1"/>
      <c r="T634" s="1"/>
      <c r="U634" s="1"/>
      <c r="V634" s="1"/>
      <c r="W634" s="1"/>
      <c r="X634" s="1"/>
    </row>
    <row r="635" spans="2:24" x14ac:dyDescent="0.2">
      <c r="B635" s="11"/>
      <c r="C635" s="11"/>
      <c r="D635" s="3"/>
      <c r="E635" s="1"/>
      <c r="F635" s="3"/>
      <c r="G635" s="3"/>
      <c r="H635" s="1"/>
      <c r="I635" s="1"/>
      <c r="J635" s="1"/>
      <c r="K635" s="1"/>
      <c r="L635" s="1"/>
      <c r="M635" s="1"/>
      <c r="N635" s="1"/>
      <c r="O635" s="1"/>
      <c r="P635" s="1"/>
      <c r="Q635" s="1"/>
      <c r="R635" s="1"/>
      <c r="S635" s="1"/>
      <c r="T635" s="1"/>
      <c r="U635" s="1"/>
      <c r="V635" s="1"/>
      <c r="W635" s="1"/>
      <c r="X635" s="1"/>
    </row>
    <row r="636" spans="2:24" x14ac:dyDescent="0.2">
      <c r="B636" s="11"/>
      <c r="C636" s="11"/>
      <c r="D636" s="3"/>
      <c r="E636" s="1"/>
      <c r="F636" s="3"/>
      <c r="G636" s="3"/>
      <c r="H636" s="1"/>
      <c r="I636" s="1"/>
      <c r="J636" s="1"/>
      <c r="K636" s="1"/>
      <c r="L636" s="1"/>
      <c r="M636" s="1"/>
      <c r="N636" s="1"/>
      <c r="O636" s="1"/>
      <c r="P636" s="1"/>
      <c r="Q636" s="1"/>
      <c r="R636" s="1"/>
      <c r="S636" s="1"/>
      <c r="T636" s="1"/>
      <c r="U636" s="1"/>
      <c r="V636" s="1"/>
      <c r="W636" s="1"/>
      <c r="X636" s="1"/>
    </row>
    <row r="637" spans="2:24" x14ac:dyDescent="0.2">
      <c r="B637" s="11"/>
      <c r="C637" s="11"/>
      <c r="D637" s="3"/>
      <c r="E637" s="1"/>
      <c r="F637" s="3"/>
      <c r="G637" s="3"/>
      <c r="H637" s="1"/>
      <c r="I637" s="1"/>
      <c r="J637" s="1"/>
      <c r="K637" s="1"/>
      <c r="L637" s="1"/>
      <c r="M637" s="1"/>
      <c r="N637" s="1"/>
      <c r="O637" s="1"/>
      <c r="P637" s="1"/>
      <c r="Q637" s="1"/>
      <c r="R637" s="1"/>
      <c r="S637" s="1"/>
      <c r="T637" s="1"/>
      <c r="U637" s="1"/>
      <c r="V637" s="1"/>
      <c r="W637" s="1"/>
      <c r="X637" s="1"/>
    </row>
    <row r="638" spans="2:24" x14ac:dyDescent="0.2">
      <c r="B638" s="11"/>
      <c r="C638" s="11"/>
      <c r="D638" s="3"/>
      <c r="E638" s="1"/>
      <c r="F638" s="3"/>
      <c r="G638" s="3"/>
      <c r="H638" s="1"/>
      <c r="I638" s="1"/>
      <c r="J638" s="1"/>
      <c r="K638" s="1"/>
      <c r="L638" s="1"/>
      <c r="M638" s="1"/>
      <c r="N638" s="1"/>
      <c r="O638" s="1"/>
      <c r="P638" s="1"/>
      <c r="Q638" s="1"/>
      <c r="R638" s="1"/>
      <c r="S638" s="1"/>
      <c r="T638" s="1"/>
      <c r="U638" s="1"/>
      <c r="V638" s="1"/>
      <c r="W638" s="1"/>
      <c r="X638" s="1"/>
    </row>
    <row r="639" spans="2:24" x14ac:dyDescent="0.2">
      <c r="B639" s="11"/>
      <c r="C639" s="11"/>
      <c r="D639" s="3"/>
      <c r="E639" s="1"/>
      <c r="F639" s="3"/>
      <c r="G639" s="3"/>
      <c r="H639" s="1"/>
      <c r="I639" s="1"/>
      <c r="J639" s="1"/>
      <c r="K639" s="1"/>
      <c r="L639" s="1"/>
      <c r="M639" s="1"/>
      <c r="N639" s="1"/>
      <c r="O639" s="1"/>
      <c r="P639" s="1"/>
      <c r="Q639" s="1"/>
      <c r="R639" s="1"/>
      <c r="S639" s="1"/>
      <c r="T639" s="1"/>
      <c r="U639" s="1"/>
      <c r="V639" s="1"/>
      <c r="W639" s="1"/>
      <c r="X639" s="1"/>
    </row>
    <row r="640" spans="2:24" x14ac:dyDescent="0.2">
      <c r="B640" s="11"/>
      <c r="C640" s="11"/>
      <c r="D640" s="3"/>
      <c r="E640" s="1"/>
      <c r="F640" s="3"/>
      <c r="G640" s="3"/>
      <c r="H640" s="1"/>
      <c r="I640" s="1"/>
      <c r="J640" s="1"/>
      <c r="K640" s="1"/>
      <c r="L640" s="1"/>
      <c r="M640" s="1"/>
      <c r="N640" s="1"/>
      <c r="O640" s="1"/>
      <c r="P640" s="1"/>
      <c r="Q640" s="1"/>
      <c r="R640" s="1"/>
      <c r="S640" s="1"/>
      <c r="T640" s="1"/>
      <c r="U640" s="1"/>
      <c r="V640" s="1"/>
      <c r="W640" s="1"/>
      <c r="X640" s="1"/>
    </row>
    <row r="641" spans="2:24" x14ac:dyDescent="0.2">
      <c r="B641" s="11"/>
      <c r="C641" s="11"/>
      <c r="D641" s="3"/>
      <c r="E641" s="1"/>
      <c r="F641" s="3"/>
      <c r="G641" s="3"/>
      <c r="H641" s="1"/>
      <c r="I641" s="1"/>
      <c r="J641" s="1"/>
      <c r="K641" s="1"/>
      <c r="L641" s="1"/>
      <c r="M641" s="1"/>
      <c r="N641" s="1"/>
      <c r="O641" s="1"/>
      <c r="P641" s="1"/>
      <c r="Q641" s="1"/>
      <c r="R641" s="1"/>
      <c r="S641" s="1"/>
      <c r="T641" s="1"/>
      <c r="U641" s="1"/>
      <c r="V641" s="1"/>
      <c r="W641" s="1"/>
      <c r="X641" s="1"/>
    </row>
    <row r="642" spans="2:24" x14ac:dyDescent="0.2">
      <c r="B642" s="11"/>
      <c r="C642" s="11"/>
      <c r="D642" s="3"/>
      <c r="E642" s="1"/>
      <c r="F642" s="3"/>
      <c r="G642" s="3"/>
      <c r="H642" s="1"/>
      <c r="I642" s="1"/>
      <c r="J642" s="1"/>
      <c r="K642" s="1"/>
      <c r="L642" s="1"/>
      <c r="M642" s="1"/>
      <c r="N642" s="1"/>
      <c r="O642" s="1"/>
      <c r="P642" s="1"/>
      <c r="Q642" s="1"/>
      <c r="R642" s="1"/>
      <c r="S642" s="1"/>
      <c r="T642" s="1"/>
      <c r="U642" s="1"/>
      <c r="V642" s="1"/>
      <c r="W642" s="1"/>
      <c r="X642" s="1"/>
    </row>
    <row r="643" spans="2:24" x14ac:dyDescent="0.2">
      <c r="B643" s="11"/>
      <c r="C643" s="11"/>
      <c r="D643" s="3"/>
      <c r="E643" s="1"/>
      <c r="F643" s="3"/>
      <c r="G643" s="3"/>
      <c r="H643" s="1"/>
      <c r="I643" s="1"/>
      <c r="J643" s="1"/>
      <c r="K643" s="1"/>
      <c r="L643" s="1"/>
      <c r="M643" s="1"/>
      <c r="N643" s="1"/>
      <c r="O643" s="1"/>
      <c r="P643" s="1"/>
      <c r="Q643" s="1"/>
      <c r="R643" s="1"/>
      <c r="S643" s="1"/>
      <c r="T643" s="1"/>
      <c r="U643" s="1"/>
      <c r="V643" s="1"/>
      <c r="W643" s="1"/>
      <c r="X643" s="1"/>
    </row>
    <row r="644" spans="2:24" x14ac:dyDescent="0.2">
      <c r="B644" s="11"/>
      <c r="C644" s="11"/>
      <c r="D644" s="3"/>
      <c r="E644" s="1"/>
      <c r="F644" s="3"/>
      <c r="G644" s="3"/>
      <c r="H644" s="1"/>
      <c r="I644" s="1"/>
      <c r="J644" s="1"/>
      <c r="K644" s="1"/>
      <c r="L644" s="1"/>
      <c r="M644" s="1"/>
      <c r="N644" s="1"/>
      <c r="O644" s="1"/>
      <c r="P644" s="1"/>
      <c r="Q644" s="1"/>
      <c r="R644" s="1"/>
      <c r="S644" s="1"/>
      <c r="T644" s="1"/>
      <c r="U644" s="1"/>
      <c r="V644" s="1"/>
      <c r="W644" s="1"/>
      <c r="X644" s="1"/>
    </row>
    <row r="645" spans="2:24" x14ac:dyDescent="0.2">
      <c r="B645" s="11"/>
      <c r="C645" s="11"/>
      <c r="D645" s="3"/>
      <c r="E645" s="1"/>
      <c r="F645" s="3"/>
      <c r="G645" s="3"/>
      <c r="H645" s="1"/>
      <c r="I645" s="1"/>
      <c r="J645" s="1"/>
      <c r="K645" s="1"/>
      <c r="L645" s="1"/>
      <c r="M645" s="1"/>
      <c r="N645" s="1"/>
      <c r="O645" s="1"/>
      <c r="P645" s="1"/>
      <c r="Q645" s="1"/>
      <c r="R645" s="1"/>
      <c r="S645" s="1"/>
      <c r="T645" s="1"/>
      <c r="U645" s="1"/>
      <c r="V645" s="1"/>
      <c r="W645" s="1"/>
      <c r="X645" s="1"/>
    </row>
    <row r="646" spans="2:24" x14ac:dyDescent="0.2">
      <c r="B646" s="11"/>
      <c r="C646" s="11"/>
      <c r="D646" s="3"/>
      <c r="E646" s="1"/>
      <c r="F646" s="3"/>
      <c r="G646" s="3"/>
      <c r="H646" s="1"/>
      <c r="I646" s="1"/>
      <c r="J646" s="1"/>
      <c r="K646" s="1"/>
      <c r="L646" s="1"/>
      <c r="M646" s="1"/>
      <c r="N646" s="1"/>
      <c r="O646" s="1"/>
      <c r="P646" s="1"/>
      <c r="Q646" s="1"/>
      <c r="R646" s="1"/>
      <c r="S646" s="1"/>
      <c r="T646" s="1"/>
      <c r="U646" s="1"/>
      <c r="V646" s="1"/>
      <c r="W646" s="1"/>
      <c r="X646" s="1"/>
    </row>
    <row r="647" spans="2:24" x14ac:dyDescent="0.2">
      <c r="B647" s="11"/>
      <c r="C647" s="11"/>
      <c r="D647" s="3"/>
      <c r="E647" s="1"/>
      <c r="F647" s="3"/>
      <c r="G647" s="3"/>
      <c r="H647" s="1"/>
      <c r="I647" s="1"/>
      <c r="J647" s="1"/>
      <c r="K647" s="1"/>
      <c r="L647" s="1"/>
      <c r="M647" s="1"/>
      <c r="N647" s="1"/>
      <c r="O647" s="1"/>
      <c r="P647" s="1"/>
      <c r="Q647" s="1"/>
      <c r="R647" s="1"/>
      <c r="S647" s="1"/>
      <c r="T647" s="1"/>
      <c r="U647" s="1"/>
      <c r="V647" s="1"/>
      <c r="W647" s="1"/>
      <c r="X647" s="1"/>
    </row>
    <row r="648" spans="2:24" x14ac:dyDescent="0.2">
      <c r="B648" s="11"/>
      <c r="C648" s="11"/>
      <c r="D648" s="3"/>
      <c r="E648" s="1"/>
      <c r="F648" s="3"/>
      <c r="G648" s="3"/>
      <c r="H648" s="1"/>
      <c r="I648" s="1"/>
      <c r="J648" s="1"/>
      <c r="K648" s="1"/>
      <c r="L648" s="1"/>
      <c r="M648" s="1"/>
      <c r="N648" s="1"/>
      <c r="O648" s="1"/>
      <c r="P648" s="1"/>
      <c r="Q648" s="1"/>
      <c r="R648" s="1"/>
      <c r="S648" s="1"/>
      <c r="T648" s="1"/>
      <c r="U648" s="1"/>
      <c r="V648" s="1"/>
      <c r="W648" s="1"/>
      <c r="X648" s="1"/>
    </row>
    <row r="649" spans="2:24" x14ac:dyDescent="0.2">
      <c r="B649" s="11"/>
      <c r="C649" s="11"/>
      <c r="D649" s="3"/>
      <c r="E649" s="1"/>
      <c r="F649" s="3"/>
      <c r="G649" s="3"/>
      <c r="H649" s="1"/>
      <c r="I649" s="1"/>
      <c r="J649" s="1"/>
      <c r="K649" s="1"/>
      <c r="L649" s="1"/>
      <c r="M649" s="1"/>
      <c r="N649" s="1"/>
      <c r="O649" s="1"/>
      <c r="P649" s="1"/>
      <c r="Q649" s="1"/>
      <c r="R649" s="1"/>
      <c r="S649" s="1"/>
      <c r="T649" s="1"/>
      <c r="U649" s="1"/>
      <c r="V649" s="1"/>
      <c r="W649" s="1"/>
      <c r="X649" s="1"/>
    </row>
    <row r="650" spans="2:24" x14ac:dyDescent="0.2">
      <c r="B650" s="11"/>
      <c r="C650" s="11"/>
      <c r="D650" s="3"/>
      <c r="E650" s="1"/>
      <c r="F650" s="3"/>
      <c r="G650" s="3"/>
      <c r="H650" s="1"/>
      <c r="I650" s="1"/>
      <c r="J650" s="1"/>
      <c r="K650" s="1"/>
      <c r="L650" s="1"/>
      <c r="M650" s="1"/>
      <c r="N650" s="1"/>
      <c r="O650" s="1"/>
      <c r="P650" s="1"/>
      <c r="Q650" s="1"/>
      <c r="R650" s="1"/>
      <c r="S650" s="1"/>
      <c r="T650" s="1"/>
      <c r="U650" s="1"/>
      <c r="V650" s="1"/>
      <c r="W650" s="1"/>
      <c r="X650" s="1"/>
    </row>
    <row r="651" spans="2:24" x14ac:dyDescent="0.2">
      <c r="B651" s="11"/>
      <c r="C651" s="11"/>
      <c r="D651" s="3"/>
      <c r="E651" s="1"/>
      <c r="F651" s="3"/>
      <c r="G651" s="3"/>
      <c r="H651" s="1"/>
      <c r="I651" s="1"/>
      <c r="J651" s="1"/>
      <c r="K651" s="1"/>
      <c r="L651" s="1"/>
      <c r="M651" s="1"/>
      <c r="N651" s="1"/>
      <c r="O651" s="1"/>
      <c r="P651" s="1"/>
      <c r="Q651" s="1"/>
      <c r="R651" s="1"/>
      <c r="S651" s="1"/>
      <c r="T651" s="1"/>
      <c r="U651" s="1"/>
      <c r="V651" s="1"/>
      <c r="W651" s="1"/>
      <c r="X651" s="1"/>
    </row>
    <row r="652" spans="2:24" x14ac:dyDescent="0.2">
      <c r="B652" s="11"/>
      <c r="C652" s="11"/>
      <c r="D652" s="3"/>
      <c r="E652" s="1"/>
      <c r="F652" s="3"/>
      <c r="G652" s="3"/>
      <c r="H652" s="1"/>
      <c r="I652" s="1"/>
      <c r="J652" s="1"/>
      <c r="K652" s="1"/>
      <c r="L652" s="1"/>
      <c r="M652" s="1"/>
      <c r="N652" s="1"/>
      <c r="O652" s="1"/>
      <c r="P652" s="1"/>
      <c r="Q652" s="1"/>
      <c r="R652" s="1"/>
      <c r="S652" s="1"/>
      <c r="T652" s="1"/>
      <c r="U652" s="1"/>
      <c r="V652" s="1"/>
      <c r="W652" s="1"/>
      <c r="X652" s="1"/>
    </row>
    <row r="653" spans="2:24" x14ac:dyDescent="0.2">
      <c r="B653" s="11"/>
      <c r="C653" s="11"/>
      <c r="D653" s="3"/>
      <c r="E653" s="1"/>
      <c r="F653" s="3"/>
      <c r="G653" s="3"/>
      <c r="H653" s="1"/>
      <c r="I653" s="1"/>
      <c r="J653" s="1"/>
      <c r="K653" s="1"/>
      <c r="L653" s="1"/>
      <c r="M653" s="1"/>
      <c r="N653" s="1"/>
      <c r="O653" s="1"/>
      <c r="P653" s="1"/>
      <c r="Q653" s="1"/>
      <c r="R653" s="1"/>
      <c r="S653" s="1"/>
      <c r="T653" s="1"/>
      <c r="U653" s="1"/>
      <c r="V653" s="1"/>
      <c r="W653" s="1"/>
      <c r="X653" s="1"/>
    </row>
    <row r="654" spans="2:24" x14ac:dyDescent="0.2">
      <c r="B654" s="11"/>
      <c r="C654" s="11"/>
      <c r="D654" s="3"/>
      <c r="E654" s="1"/>
      <c r="F654" s="3"/>
      <c r="G654" s="3"/>
      <c r="H654" s="1"/>
      <c r="I654" s="1"/>
      <c r="J654" s="1"/>
      <c r="K654" s="1"/>
      <c r="L654" s="1"/>
      <c r="M654" s="1"/>
      <c r="N654" s="1"/>
      <c r="O654" s="1"/>
      <c r="P654" s="1"/>
      <c r="Q654" s="1"/>
      <c r="R654" s="1"/>
      <c r="S654" s="1"/>
      <c r="T654" s="1"/>
      <c r="U654" s="1"/>
      <c r="V654" s="1"/>
      <c r="W654" s="1"/>
      <c r="X654" s="1"/>
    </row>
    <row r="655" spans="2:24" x14ac:dyDescent="0.2">
      <c r="B655" s="11"/>
      <c r="C655" s="11"/>
      <c r="D655" s="3"/>
      <c r="E655" s="1"/>
      <c r="F655" s="3"/>
      <c r="G655" s="3"/>
      <c r="H655" s="1"/>
      <c r="I655" s="1"/>
      <c r="J655" s="1"/>
      <c r="K655" s="1"/>
      <c r="L655" s="1"/>
      <c r="M655" s="1"/>
      <c r="N655" s="1"/>
      <c r="O655" s="1"/>
      <c r="P655" s="1"/>
      <c r="Q655" s="1"/>
      <c r="R655" s="1"/>
      <c r="S655" s="1"/>
      <c r="T655" s="1"/>
      <c r="U655" s="1"/>
      <c r="V655" s="1"/>
      <c r="W655" s="1"/>
      <c r="X655" s="1"/>
    </row>
    <row r="656" spans="2:24" x14ac:dyDescent="0.2">
      <c r="B656" s="11"/>
      <c r="C656" s="11"/>
      <c r="D656" s="3"/>
      <c r="E656" s="1"/>
      <c r="F656" s="3"/>
      <c r="G656" s="3"/>
      <c r="H656" s="1"/>
      <c r="I656" s="1"/>
      <c r="J656" s="1"/>
      <c r="K656" s="1"/>
      <c r="L656" s="1"/>
      <c r="M656" s="1"/>
      <c r="N656" s="1"/>
      <c r="O656" s="1"/>
      <c r="P656" s="1"/>
      <c r="Q656" s="1"/>
      <c r="R656" s="1"/>
      <c r="S656" s="1"/>
      <c r="T656" s="1"/>
      <c r="U656" s="1"/>
      <c r="V656" s="1"/>
      <c r="W656" s="1"/>
      <c r="X656" s="1"/>
    </row>
    <row r="657" spans="2:24" x14ac:dyDescent="0.2">
      <c r="B657" s="11"/>
      <c r="C657" s="11"/>
      <c r="D657" s="3"/>
      <c r="E657" s="1"/>
      <c r="F657" s="3"/>
      <c r="G657" s="3"/>
      <c r="H657" s="1"/>
      <c r="I657" s="1"/>
      <c r="J657" s="1"/>
      <c r="K657" s="1"/>
      <c r="L657" s="1"/>
      <c r="M657" s="1"/>
      <c r="N657" s="1"/>
      <c r="O657" s="1"/>
      <c r="P657" s="1"/>
      <c r="Q657" s="1"/>
      <c r="R657" s="1"/>
      <c r="S657" s="1"/>
      <c r="T657" s="1"/>
      <c r="U657" s="1"/>
      <c r="V657" s="1"/>
      <c r="W657" s="1"/>
      <c r="X657" s="1"/>
    </row>
    <row r="658" spans="2:24" x14ac:dyDescent="0.2">
      <c r="B658" s="11"/>
      <c r="C658" s="11"/>
      <c r="D658" s="3"/>
      <c r="E658" s="1"/>
      <c r="F658" s="3"/>
      <c r="G658" s="3"/>
      <c r="H658" s="1"/>
      <c r="I658" s="1"/>
      <c r="J658" s="1"/>
      <c r="K658" s="1"/>
      <c r="L658" s="1"/>
      <c r="M658" s="1"/>
      <c r="N658" s="1"/>
      <c r="O658" s="1"/>
      <c r="P658" s="1"/>
      <c r="Q658" s="1"/>
      <c r="R658" s="1"/>
      <c r="S658" s="1"/>
      <c r="T658" s="1"/>
      <c r="U658" s="1"/>
      <c r="V658" s="1"/>
      <c r="W658" s="1"/>
      <c r="X658" s="1"/>
    </row>
    <row r="659" spans="2:24" x14ac:dyDescent="0.2">
      <c r="B659" s="11"/>
      <c r="C659" s="11"/>
      <c r="D659" s="3"/>
      <c r="E659" s="1"/>
      <c r="F659" s="3"/>
      <c r="G659" s="3"/>
      <c r="H659" s="1"/>
      <c r="I659" s="1"/>
      <c r="J659" s="1"/>
      <c r="K659" s="1"/>
      <c r="L659" s="1"/>
      <c r="M659" s="1"/>
      <c r="N659" s="1"/>
      <c r="O659" s="1"/>
      <c r="P659" s="1"/>
      <c r="Q659" s="1"/>
      <c r="R659" s="1"/>
      <c r="S659" s="1"/>
      <c r="T659" s="1"/>
      <c r="U659" s="1"/>
      <c r="V659" s="1"/>
      <c r="W659" s="1"/>
      <c r="X659" s="1"/>
    </row>
    <row r="660" spans="2:24" x14ac:dyDescent="0.2">
      <c r="B660" s="11"/>
      <c r="C660" s="11"/>
      <c r="D660" s="3"/>
      <c r="E660" s="1"/>
      <c r="F660" s="3"/>
      <c r="G660" s="3"/>
      <c r="H660" s="1"/>
      <c r="I660" s="1"/>
      <c r="J660" s="1"/>
      <c r="K660" s="1"/>
      <c r="L660" s="1"/>
      <c r="M660" s="1"/>
      <c r="N660" s="1"/>
      <c r="O660" s="1"/>
      <c r="P660" s="1"/>
      <c r="Q660" s="1"/>
      <c r="R660" s="1"/>
      <c r="S660" s="1"/>
      <c r="T660" s="1"/>
      <c r="U660" s="1"/>
      <c r="V660" s="1"/>
      <c r="W660" s="1"/>
      <c r="X660" s="1"/>
    </row>
    <row r="661" spans="2:24" x14ac:dyDescent="0.2">
      <c r="B661" s="11"/>
      <c r="C661" s="11"/>
      <c r="D661" s="3"/>
      <c r="E661" s="1"/>
      <c r="F661" s="3"/>
      <c r="G661" s="3"/>
      <c r="H661" s="1"/>
      <c r="I661" s="1"/>
      <c r="J661" s="1"/>
      <c r="K661" s="1"/>
      <c r="L661" s="1"/>
      <c r="M661" s="1"/>
      <c r="N661" s="1"/>
      <c r="O661" s="1"/>
      <c r="P661" s="1"/>
      <c r="Q661" s="1"/>
      <c r="R661" s="1"/>
      <c r="S661" s="1"/>
      <c r="T661" s="1"/>
      <c r="U661" s="1"/>
      <c r="V661" s="1"/>
      <c r="W661" s="1"/>
      <c r="X661" s="1"/>
    </row>
    <row r="662" spans="2:24" x14ac:dyDescent="0.2">
      <c r="B662" s="11"/>
      <c r="C662" s="11"/>
      <c r="D662" s="3"/>
      <c r="E662" s="1"/>
      <c r="F662" s="3"/>
      <c r="G662" s="3"/>
      <c r="H662" s="1"/>
      <c r="I662" s="1"/>
      <c r="J662" s="1"/>
      <c r="K662" s="1"/>
      <c r="L662" s="1"/>
      <c r="M662" s="1"/>
      <c r="N662" s="1"/>
      <c r="O662" s="1"/>
      <c r="P662" s="1"/>
      <c r="Q662" s="1"/>
      <c r="R662" s="1"/>
      <c r="S662" s="1"/>
      <c r="T662" s="1"/>
      <c r="U662" s="1"/>
      <c r="V662" s="1"/>
      <c r="W662" s="1"/>
      <c r="X662" s="1"/>
    </row>
    <row r="663" spans="2:24" x14ac:dyDescent="0.2">
      <c r="B663" s="11"/>
      <c r="C663" s="11"/>
      <c r="D663" s="3"/>
      <c r="E663" s="1"/>
      <c r="F663" s="3"/>
      <c r="G663" s="3"/>
      <c r="H663" s="1"/>
      <c r="I663" s="1"/>
      <c r="J663" s="1"/>
      <c r="K663" s="1"/>
      <c r="L663" s="1"/>
      <c r="M663" s="1"/>
      <c r="N663" s="1"/>
      <c r="O663" s="1"/>
      <c r="P663" s="1"/>
      <c r="Q663" s="1"/>
      <c r="R663" s="1"/>
      <c r="S663" s="1"/>
      <c r="T663" s="1"/>
      <c r="U663" s="1"/>
      <c r="V663" s="1"/>
      <c r="W663" s="1"/>
      <c r="X663" s="1"/>
    </row>
    <row r="664" spans="2:24" x14ac:dyDescent="0.2">
      <c r="B664" s="11"/>
      <c r="C664" s="11"/>
      <c r="D664" s="3"/>
      <c r="E664" s="1"/>
      <c r="F664" s="3"/>
      <c r="G664" s="3"/>
      <c r="H664" s="1"/>
      <c r="I664" s="1"/>
      <c r="J664" s="1"/>
      <c r="K664" s="1"/>
      <c r="L664" s="1"/>
      <c r="M664" s="1"/>
      <c r="N664" s="1"/>
      <c r="O664" s="1"/>
      <c r="P664" s="1"/>
      <c r="Q664" s="1"/>
      <c r="R664" s="1"/>
      <c r="S664" s="1"/>
      <c r="T664" s="1"/>
      <c r="U664" s="1"/>
      <c r="V664" s="1"/>
      <c r="W664" s="1"/>
      <c r="X664" s="1"/>
    </row>
    <row r="665" spans="2:24" x14ac:dyDescent="0.2">
      <c r="B665" s="11"/>
      <c r="C665" s="11"/>
      <c r="D665" s="3"/>
      <c r="E665" s="1"/>
      <c r="F665" s="3"/>
      <c r="G665" s="3"/>
      <c r="H665" s="1"/>
      <c r="I665" s="1"/>
      <c r="J665" s="1"/>
      <c r="K665" s="1"/>
      <c r="L665" s="1"/>
      <c r="M665" s="1"/>
      <c r="N665" s="1"/>
      <c r="O665" s="1"/>
      <c r="P665" s="1"/>
      <c r="Q665" s="1"/>
      <c r="R665" s="1"/>
      <c r="S665" s="1"/>
      <c r="T665" s="1"/>
      <c r="U665" s="1"/>
      <c r="V665" s="1"/>
      <c r="W665" s="1"/>
      <c r="X665" s="1"/>
    </row>
    <row r="666" spans="2:24" x14ac:dyDescent="0.2">
      <c r="B666" s="11"/>
      <c r="C666" s="11"/>
      <c r="D666" s="3"/>
      <c r="E666" s="1"/>
      <c r="F666" s="3"/>
      <c r="G666" s="3"/>
      <c r="H666" s="1"/>
      <c r="I666" s="1"/>
      <c r="J666" s="1"/>
      <c r="K666" s="1"/>
      <c r="L666" s="1"/>
      <c r="M666" s="1"/>
      <c r="N666" s="1"/>
      <c r="O666" s="1"/>
      <c r="P666" s="1"/>
      <c r="Q666" s="1"/>
      <c r="R666" s="1"/>
      <c r="S666" s="1"/>
      <c r="T666" s="1"/>
      <c r="U666" s="1"/>
      <c r="V666" s="1"/>
      <c r="W666" s="1"/>
      <c r="X666" s="1"/>
    </row>
    <row r="667" spans="2:24" x14ac:dyDescent="0.2">
      <c r="B667" s="11"/>
      <c r="C667" s="11"/>
      <c r="D667" s="3"/>
      <c r="E667" s="1"/>
      <c r="F667" s="3"/>
      <c r="G667" s="3"/>
      <c r="H667" s="1"/>
      <c r="I667" s="1"/>
      <c r="J667" s="1"/>
      <c r="K667" s="1"/>
      <c r="L667" s="1"/>
      <c r="M667" s="1"/>
      <c r="N667" s="1"/>
      <c r="O667" s="1"/>
      <c r="P667" s="1"/>
      <c r="Q667" s="1"/>
      <c r="R667" s="1"/>
      <c r="S667" s="1"/>
      <c r="T667" s="1"/>
      <c r="U667" s="1"/>
      <c r="V667" s="1"/>
      <c r="W667" s="1"/>
      <c r="X667" s="1"/>
    </row>
    <row r="668" spans="2:24" x14ac:dyDescent="0.2">
      <c r="B668" s="11"/>
      <c r="C668" s="11"/>
      <c r="D668" s="3"/>
      <c r="E668" s="1"/>
      <c r="F668" s="3"/>
      <c r="G668" s="3"/>
      <c r="H668" s="1"/>
      <c r="I668" s="1"/>
      <c r="J668" s="1"/>
      <c r="K668" s="1"/>
      <c r="L668" s="1"/>
      <c r="M668" s="1"/>
      <c r="N668" s="1"/>
      <c r="O668" s="1"/>
      <c r="P668" s="1"/>
      <c r="Q668" s="1"/>
      <c r="R668" s="1"/>
      <c r="S668" s="1"/>
      <c r="T668" s="1"/>
      <c r="U668" s="1"/>
      <c r="V668" s="1"/>
      <c r="W668" s="1"/>
      <c r="X668" s="1"/>
    </row>
    <row r="669" spans="2:24" x14ac:dyDescent="0.2">
      <c r="B669" s="11"/>
      <c r="C669" s="11"/>
      <c r="D669" s="3"/>
      <c r="E669" s="1"/>
      <c r="F669" s="3"/>
      <c r="G669" s="3"/>
      <c r="H669" s="1"/>
      <c r="I669" s="1"/>
      <c r="J669" s="1"/>
      <c r="K669" s="1"/>
      <c r="L669" s="1"/>
      <c r="M669" s="1"/>
      <c r="N669" s="1"/>
      <c r="O669" s="1"/>
      <c r="P669" s="1"/>
      <c r="Q669" s="1"/>
      <c r="R669" s="1"/>
      <c r="S669" s="1"/>
      <c r="T669" s="1"/>
      <c r="U669" s="1"/>
      <c r="V669" s="1"/>
      <c r="W669" s="1"/>
      <c r="X669" s="1"/>
    </row>
    <row r="670" spans="2:24" x14ac:dyDescent="0.2">
      <c r="B670" s="11"/>
      <c r="C670" s="11"/>
      <c r="D670" s="3"/>
      <c r="E670" s="1"/>
      <c r="F670" s="3"/>
      <c r="G670" s="3"/>
      <c r="H670" s="1"/>
      <c r="I670" s="1"/>
      <c r="J670" s="1"/>
      <c r="K670" s="1"/>
      <c r="L670" s="1"/>
      <c r="M670" s="1"/>
      <c r="N670" s="1"/>
      <c r="O670" s="1"/>
      <c r="P670" s="1"/>
      <c r="Q670" s="1"/>
      <c r="R670" s="1"/>
      <c r="S670" s="1"/>
      <c r="T670" s="1"/>
      <c r="U670" s="1"/>
      <c r="V670" s="1"/>
      <c r="W670" s="1"/>
      <c r="X670" s="1"/>
    </row>
    <row r="671" spans="2:24" x14ac:dyDescent="0.2">
      <c r="B671" s="11"/>
      <c r="C671" s="11"/>
      <c r="D671" s="3"/>
      <c r="E671" s="1"/>
      <c r="F671" s="3"/>
      <c r="G671" s="3"/>
      <c r="H671" s="1"/>
      <c r="I671" s="1"/>
      <c r="J671" s="1"/>
      <c r="K671" s="1"/>
      <c r="L671" s="1"/>
      <c r="M671" s="1"/>
      <c r="N671" s="1"/>
      <c r="O671" s="1"/>
      <c r="P671" s="1"/>
      <c r="Q671" s="1"/>
      <c r="R671" s="1"/>
      <c r="S671" s="1"/>
      <c r="T671" s="1"/>
      <c r="U671" s="1"/>
      <c r="V671" s="1"/>
      <c r="W671" s="1"/>
      <c r="X671" s="1"/>
    </row>
    <row r="672" spans="2:24" x14ac:dyDescent="0.2">
      <c r="B672" s="11"/>
      <c r="C672" s="11"/>
      <c r="D672" s="3"/>
      <c r="E672" s="1"/>
      <c r="F672" s="3"/>
      <c r="G672" s="3"/>
      <c r="H672" s="1"/>
      <c r="I672" s="1"/>
      <c r="J672" s="1"/>
      <c r="K672" s="1"/>
      <c r="L672" s="1"/>
      <c r="M672" s="1"/>
      <c r="N672" s="1"/>
      <c r="O672" s="1"/>
      <c r="P672" s="1"/>
      <c r="Q672" s="1"/>
      <c r="R672" s="1"/>
      <c r="S672" s="1"/>
      <c r="T672" s="1"/>
      <c r="U672" s="1"/>
      <c r="V672" s="1"/>
      <c r="W672" s="1"/>
      <c r="X672" s="1"/>
    </row>
    <row r="673" spans="2:24" x14ac:dyDescent="0.2">
      <c r="B673" s="11"/>
      <c r="C673" s="11"/>
      <c r="D673" s="3"/>
      <c r="E673" s="1"/>
      <c r="F673" s="3"/>
      <c r="G673" s="3"/>
      <c r="H673" s="1"/>
      <c r="I673" s="1"/>
      <c r="J673" s="1"/>
      <c r="K673" s="1"/>
      <c r="L673" s="1"/>
      <c r="M673" s="1"/>
      <c r="N673" s="1"/>
      <c r="O673" s="1"/>
      <c r="P673" s="1"/>
      <c r="Q673" s="1"/>
      <c r="R673" s="1"/>
      <c r="S673" s="1"/>
      <c r="T673" s="1"/>
      <c r="U673" s="1"/>
      <c r="V673" s="1"/>
      <c r="W673" s="1"/>
      <c r="X673" s="1"/>
    </row>
    <row r="674" spans="2:24" x14ac:dyDescent="0.2">
      <c r="B674" s="11"/>
      <c r="C674" s="11"/>
      <c r="D674" s="3"/>
      <c r="E674" s="1"/>
      <c r="F674" s="3"/>
      <c r="G674" s="3"/>
      <c r="H674" s="1"/>
      <c r="I674" s="1"/>
      <c r="J674" s="1"/>
      <c r="K674" s="1"/>
      <c r="L674" s="1"/>
      <c r="M674" s="1"/>
      <c r="N674" s="1"/>
      <c r="O674" s="1"/>
      <c r="P674" s="1"/>
      <c r="Q674" s="1"/>
      <c r="R674" s="1"/>
      <c r="S674" s="1"/>
      <c r="T674" s="1"/>
      <c r="U674" s="1"/>
      <c r="V674" s="1"/>
      <c r="W674" s="1"/>
      <c r="X674" s="1"/>
    </row>
    <row r="675" spans="2:24" x14ac:dyDescent="0.2">
      <c r="B675" s="11"/>
      <c r="C675" s="11"/>
      <c r="D675" s="3"/>
      <c r="E675" s="1"/>
      <c r="F675" s="3"/>
      <c r="G675" s="3"/>
      <c r="H675" s="1"/>
      <c r="I675" s="1"/>
      <c r="J675" s="1"/>
      <c r="K675" s="1"/>
      <c r="L675" s="1"/>
      <c r="M675" s="1"/>
      <c r="N675" s="1"/>
      <c r="O675" s="1"/>
      <c r="P675" s="1"/>
      <c r="Q675" s="1"/>
      <c r="R675" s="1"/>
      <c r="S675" s="1"/>
      <c r="T675" s="1"/>
      <c r="U675" s="1"/>
      <c r="V675" s="1"/>
      <c r="W675" s="1"/>
      <c r="X675" s="1"/>
    </row>
    <row r="676" spans="2:24" x14ac:dyDescent="0.2">
      <c r="B676" s="11"/>
      <c r="C676" s="11"/>
      <c r="D676" s="3"/>
      <c r="E676" s="1"/>
      <c r="F676" s="3"/>
      <c r="G676" s="3"/>
      <c r="H676" s="1"/>
      <c r="I676" s="1"/>
      <c r="J676" s="1"/>
      <c r="K676" s="1"/>
      <c r="L676" s="1"/>
      <c r="M676" s="1"/>
      <c r="N676" s="1"/>
      <c r="O676" s="1"/>
      <c r="P676" s="1"/>
      <c r="Q676" s="1"/>
      <c r="R676" s="1"/>
      <c r="S676" s="1"/>
      <c r="T676" s="1"/>
      <c r="U676" s="1"/>
      <c r="V676" s="1"/>
      <c r="W676" s="1"/>
      <c r="X676" s="1"/>
    </row>
    <row r="677" spans="2:24" x14ac:dyDescent="0.2">
      <c r="B677" s="11"/>
      <c r="C677" s="11"/>
      <c r="D677" s="3"/>
      <c r="E677" s="1"/>
      <c r="F677" s="3"/>
      <c r="G677" s="3"/>
      <c r="H677" s="1"/>
      <c r="I677" s="1"/>
      <c r="J677" s="1"/>
      <c r="K677" s="1"/>
      <c r="L677" s="1"/>
      <c r="M677" s="1"/>
      <c r="N677" s="1"/>
      <c r="O677" s="1"/>
      <c r="P677" s="1"/>
      <c r="Q677" s="1"/>
      <c r="R677" s="1"/>
      <c r="S677" s="1"/>
      <c r="T677" s="1"/>
      <c r="U677" s="1"/>
      <c r="V677" s="1"/>
      <c r="W677" s="1"/>
      <c r="X677" s="1"/>
    </row>
    <row r="678" spans="2:24" x14ac:dyDescent="0.2">
      <c r="B678" s="11"/>
      <c r="C678" s="11"/>
      <c r="D678" s="3"/>
      <c r="E678" s="1"/>
      <c r="F678" s="3"/>
      <c r="G678" s="3"/>
      <c r="H678" s="1"/>
      <c r="I678" s="1"/>
      <c r="J678" s="1"/>
      <c r="K678" s="1"/>
      <c r="L678" s="1"/>
      <c r="M678" s="1"/>
      <c r="N678" s="1"/>
      <c r="O678" s="1"/>
      <c r="P678" s="1"/>
      <c r="Q678" s="1"/>
      <c r="R678" s="1"/>
      <c r="S678" s="1"/>
      <c r="T678" s="1"/>
      <c r="U678" s="1"/>
      <c r="V678" s="1"/>
      <c r="W678" s="1"/>
      <c r="X678" s="1"/>
    </row>
    <row r="679" spans="2:24" x14ac:dyDescent="0.2">
      <c r="B679" s="11"/>
      <c r="C679" s="11"/>
      <c r="D679" s="3"/>
      <c r="E679" s="1"/>
      <c r="F679" s="3"/>
      <c r="G679" s="3"/>
      <c r="H679" s="1"/>
      <c r="I679" s="1"/>
      <c r="J679" s="1"/>
      <c r="K679" s="1"/>
      <c r="L679" s="1"/>
      <c r="M679" s="1"/>
      <c r="N679" s="1"/>
      <c r="O679" s="1"/>
      <c r="P679" s="1"/>
      <c r="Q679" s="1"/>
      <c r="R679" s="1"/>
      <c r="S679" s="1"/>
      <c r="T679" s="1"/>
      <c r="U679" s="1"/>
      <c r="V679" s="1"/>
      <c r="W679" s="1"/>
      <c r="X679" s="1"/>
    </row>
    <row r="680" spans="2:24" x14ac:dyDescent="0.2">
      <c r="B680" s="11"/>
      <c r="C680" s="11"/>
      <c r="D680" s="3"/>
      <c r="E680" s="1"/>
      <c r="F680" s="3"/>
      <c r="G680" s="3"/>
      <c r="H680" s="1"/>
      <c r="I680" s="1"/>
      <c r="J680" s="1"/>
      <c r="K680" s="1"/>
      <c r="L680" s="1"/>
      <c r="M680" s="1"/>
      <c r="N680" s="1"/>
      <c r="O680" s="1"/>
      <c r="P680" s="1"/>
      <c r="Q680" s="1"/>
      <c r="R680" s="1"/>
      <c r="S680" s="1"/>
      <c r="T680" s="1"/>
      <c r="U680" s="1"/>
      <c r="V680" s="1"/>
      <c r="W680" s="1"/>
      <c r="X680" s="1"/>
    </row>
    <row r="681" spans="2:24" x14ac:dyDescent="0.2">
      <c r="B681" s="11"/>
      <c r="C681" s="11"/>
      <c r="D681" s="3"/>
      <c r="E681" s="1"/>
      <c r="F681" s="3"/>
      <c r="G681" s="3"/>
      <c r="H681" s="1"/>
      <c r="I681" s="1"/>
      <c r="J681" s="1"/>
      <c r="K681" s="1"/>
      <c r="L681" s="1"/>
      <c r="M681" s="1"/>
      <c r="N681" s="1"/>
      <c r="O681" s="1"/>
      <c r="P681" s="1"/>
      <c r="Q681" s="1"/>
      <c r="R681" s="1"/>
      <c r="S681" s="1"/>
      <c r="T681" s="1"/>
      <c r="U681" s="1"/>
      <c r="V681" s="1"/>
      <c r="W681" s="1"/>
      <c r="X681" s="1"/>
    </row>
    <row r="682" spans="2:24" x14ac:dyDescent="0.2">
      <c r="B682" s="11"/>
      <c r="C682" s="11"/>
      <c r="D682" s="3"/>
      <c r="E682" s="1"/>
      <c r="F682" s="3"/>
      <c r="G682" s="3"/>
      <c r="H682" s="1"/>
      <c r="I682" s="1"/>
      <c r="J682" s="1"/>
      <c r="K682" s="1"/>
      <c r="L682" s="1"/>
      <c r="M682" s="1"/>
      <c r="N682" s="1"/>
      <c r="O682" s="1"/>
      <c r="P682" s="1"/>
      <c r="Q682" s="1"/>
      <c r="R682" s="1"/>
      <c r="S682" s="1"/>
      <c r="T682" s="1"/>
      <c r="U682" s="1"/>
      <c r="V682" s="1"/>
      <c r="W682" s="1"/>
      <c r="X682" s="1"/>
    </row>
    <row r="683" spans="2:24" x14ac:dyDescent="0.2">
      <c r="B683" s="11"/>
      <c r="C683" s="11"/>
      <c r="D683" s="3"/>
      <c r="E683" s="1"/>
      <c r="F683" s="3"/>
      <c r="G683" s="3"/>
      <c r="H683" s="1"/>
      <c r="I683" s="1"/>
      <c r="J683" s="1"/>
      <c r="K683" s="1"/>
      <c r="L683" s="1"/>
      <c r="M683" s="1"/>
      <c r="N683" s="1"/>
      <c r="O683" s="1"/>
      <c r="P683" s="1"/>
      <c r="Q683" s="1"/>
      <c r="R683" s="1"/>
      <c r="S683" s="1"/>
      <c r="T683" s="1"/>
      <c r="U683" s="1"/>
      <c r="V683" s="1"/>
      <c r="W683" s="1"/>
      <c r="X683" s="1"/>
    </row>
    <row r="684" spans="2:24" x14ac:dyDescent="0.2">
      <c r="B684" s="11"/>
      <c r="C684" s="11"/>
      <c r="D684" s="3"/>
      <c r="E684" s="1"/>
      <c r="F684" s="3"/>
      <c r="G684" s="3"/>
      <c r="H684" s="1"/>
      <c r="I684" s="1"/>
      <c r="J684" s="1"/>
      <c r="K684" s="1"/>
      <c r="L684" s="1"/>
      <c r="M684" s="1"/>
      <c r="N684" s="1"/>
      <c r="O684" s="1"/>
      <c r="P684" s="1"/>
      <c r="Q684" s="1"/>
      <c r="R684" s="1"/>
      <c r="S684" s="1"/>
      <c r="T684" s="1"/>
      <c r="U684" s="1"/>
      <c r="V684" s="1"/>
      <c r="W684" s="1"/>
      <c r="X684" s="1"/>
    </row>
    <row r="685" spans="2:24" x14ac:dyDescent="0.2">
      <c r="B685" s="11"/>
      <c r="C685" s="11"/>
      <c r="D685" s="3"/>
      <c r="E685" s="1"/>
      <c r="F685" s="3"/>
      <c r="G685" s="3"/>
      <c r="H685" s="1"/>
      <c r="I685" s="1"/>
      <c r="J685" s="1"/>
      <c r="K685" s="1"/>
      <c r="L685" s="1"/>
      <c r="M685" s="1"/>
      <c r="N685" s="1"/>
      <c r="O685" s="1"/>
      <c r="P685" s="1"/>
      <c r="Q685" s="1"/>
      <c r="R685" s="1"/>
      <c r="S685" s="1"/>
      <c r="T685" s="1"/>
      <c r="U685" s="1"/>
      <c r="V685" s="1"/>
      <c r="W685" s="1"/>
      <c r="X685" s="1"/>
    </row>
    <row r="686" spans="2:24" x14ac:dyDescent="0.2">
      <c r="B686" s="11"/>
      <c r="C686" s="11"/>
      <c r="D686" s="3"/>
      <c r="E686" s="1"/>
      <c r="F686" s="3"/>
      <c r="G686" s="3"/>
      <c r="H686" s="1"/>
      <c r="I686" s="1"/>
      <c r="J686" s="1"/>
      <c r="K686" s="1"/>
      <c r="L686" s="1"/>
      <c r="M686" s="1"/>
      <c r="N686" s="1"/>
      <c r="O686" s="1"/>
      <c r="P686" s="1"/>
      <c r="Q686" s="1"/>
      <c r="R686" s="1"/>
      <c r="S686" s="1"/>
      <c r="T686" s="1"/>
      <c r="U686" s="1"/>
      <c r="V686" s="1"/>
      <c r="W686" s="1"/>
      <c r="X686" s="1"/>
    </row>
    <row r="687" spans="2:24" x14ac:dyDescent="0.2">
      <c r="B687" s="11"/>
      <c r="C687" s="11"/>
      <c r="D687" s="3"/>
      <c r="E687" s="1"/>
      <c r="F687" s="3"/>
      <c r="G687" s="3"/>
      <c r="H687" s="1"/>
      <c r="I687" s="1"/>
      <c r="J687" s="1"/>
      <c r="K687" s="1"/>
      <c r="L687" s="1"/>
      <c r="M687" s="1"/>
      <c r="N687" s="1"/>
      <c r="O687" s="1"/>
      <c r="P687" s="1"/>
      <c r="Q687" s="1"/>
      <c r="R687" s="1"/>
      <c r="S687" s="1"/>
      <c r="T687" s="1"/>
      <c r="U687" s="1"/>
      <c r="V687" s="1"/>
      <c r="W687" s="1"/>
      <c r="X687" s="1"/>
    </row>
    <row r="688" spans="2:24" x14ac:dyDescent="0.2">
      <c r="B688" s="11"/>
      <c r="C688" s="11"/>
      <c r="D688" s="3"/>
      <c r="E688" s="1"/>
      <c r="F688" s="3"/>
      <c r="G688" s="3"/>
      <c r="H688" s="1"/>
      <c r="I688" s="1"/>
      <c r="J688" s="1"/>
      <c r="K688" s="1"/>
      <c r="L688" s="1"/>
      <c r="M688" s="1"/>
      <c r="N688" s="1"/>
      <c r="O688" s="1"/>
      <c r="P688" s="1"/>
      <c r="Q688" s="1"/>
      <c r="R688" s="1"/>
      <c r="S688" s="1"/>
      <c r="T688" s="1"/>
      <c r="U688" s="1"/>
      <c r="V688" s="1"/>
      <c r="W688" s="1"/>
      <c r="X688" s="1"/>
    </row>
    <row r="689" spans="2:24" x14ac:dyDescent="0.2">
      <c r="B689" s="11"/>
      <c r="C689" s="11"/>
      <c r="D689" s="3"/>
      <c r="E689" s="1"/>
      <c r="F689" s="3"/>
      <c r="G689" s="3"/>
      <c r="H689" s="1"/>
      <c r="I689" s="1"/>
      <c r="J689" s="1"/>
      <c r="K689" s="1"/>
      <c r="L689" s="1"/>
      <c r="M689" s="1"/>
      <c r="N689" s="1"/>
      <c r="O689" s="1"/>
      <c r="P689" s="1"/>
      <c r="Q689" s="1"/>
      <c r="R689" s="1"/>
      <c r="S689" s="1"/>
      <c r="T689" s="1"/>
      <c r="U689" s="1"/>
      <c r="V689" s="1"/>
      <c r="W689" s="1"/>
      <c r="X689" s="1"/>
    </row>
    <row r="690" spans="2:24" x14ac:dyDescent="0.2">
      <c r="B690" s="11"/>
      <c r="C690" s="11"/>
      <c r="D690" s="3"/>
      <c r="E690" s="1"/>
      <c r="F690" s="3"/>
      <c r="G690" s="3"/>
      <c r="H690" s="1"/>
      <c r="I690" s="1"/>
      <c r="J690" s="1"/>
      <c r="K690" s="1"/>
      <c r="L690" s="1"/>
      <c r="M690" s="1"/>
      <c r="N690" s="1"/>
      <c r="O690" s="1"/>
      <c r="P690" s="1"/>
      <c r="Q690" s="1"/>
      <c r="R690" s="1"/>
      <c r="S690" s="1"/>
      <c r="T690" s="1"/>
      <c r="U690" s="1"/>
      <c r="V690" s="1"/>
      <c r="W690" s="1"/>
      <c r="X690" s="1"/>
    </row>
    <row r="691" spans="2:24" x14ac:dyDescent="0.2">
      <c r="B691" s="11"/>
      <c r="C691" s="11"/>
      <c r="D691" s="3"/>
      <c r="E691" s="1"/>
      <c r="F691" s="3"/>
      <c r="G691" s="3"/>
      <c r="H691" s="1"/>
      <c r="I691" s="1"/>
      <c r="J691" s="1"/>
      <c r="K691" s="1"/>
      <c r="L691" s="1"/>
      <c r="M691" s="1"/>
      <c r="N691" s="1"/>
      <c r="O691" s="1"/>
      <c r="P691" s="1"/>
      <c r="Q691" s="1"/>
      <c r="R691" s="1"/>
      <c r="S691" s="1"/>
      <c r="T691" s="1"/>
      <c r="U691" s="1"/>
      <c r="V691" s="1"/>
      <c r="W691" s="1"/>
      <c r="X691" s="1"/>
    </row>
    <row r="692" spans="2:24" x14ac:dyDescent="0.2">
      <c r="B692" s="11"/>
      <c r="C692" s="11"/>
      <c r="D692" s="3"/>
      <c r="E692" s="1"/>
      <c r="F692" s="3"/>
      <c r="G692" s="3"/>
      <c r="H692" s="1"/>
      <c r="I692" s="1"/>
      <c r="J692" s="1"/>
      <c r="K692" s="1"/>
      <c r="L692" s="1"/>
      <c r="M692" s="1"/>
      <c r="N692" s="1"/>
      <c r="O692" s="1"/>
      <c r="P692" s="1"/>
      <c r="Q692" s="1"/>
      <c r="R692" s="1"/>
      <c r="S692" s="1"/>
      <c r="T692" s="1"/>
      <c r="U692" s="1"/>
      <c r="V692" s="1"/>
      <c r="W692" s="1"/>
      <c r="X692" s="1"/>
    </row>
    <row r="693" spans="2:24" x14ac:dyDescent="0.2">
      <c r="B693" s="11"/>
      <c r="C693" s="11"/>
      <c r="D693" s="3"/>
      <c r="E693" s="1"/>
      <c r="F693" s="3"/>
      <c r="G693" s="3"/>
      <c r="H693" s="1"/>
      <c r="I693" s="1"/>
      <c r="J693" s="1"/>
      <c r="K693" s="1"/>
      <c r="L693" s="1"/>
      <c r="M693" s="1"/>
      <c r="N693" s="1"/>
      <c r="O693" s="1"/>
      <c r="P693" s="1"/>
      <c r="Q693" s="1"/>
      <c r="R693" s="1"/>
      <c r="S693" s="1"/>
      <c r="T693" s="1"/>
      <c r="U693" s="1"/>
      <c r="V693" s="1"/>
      <c r="W693" s="1"/>
      <c r="X693" s="1"/>
    </row>
    <row r="694" spans="2:24" x14ac:dyDescent="0.2">
      <c r="B694" s="11"/>
      <c r="C694" s="11"/>
      <c r="D694" s="3"/>
      <c r="E694" s="1"/>
      <c r="F694" s="3"/>
      <c r="G694" s="3"/>
      <c r="H694" s="1"/>
      <c r="I694" s="1"/>
      <c r="J694" s="1"/>
      <c r="K694" s="1"/>
      <c r="L694" s="1"/>
      <c r="M694" s="1"/>
      <c r="N694" s="1"/>
      <c r="O694" s="1"/>
      <c r="P694" s="1"/>
      <c r="Q694" s="1"/>
      <c r="R694" s="1"/>
      <c r="S694" s="1"/>
      <c r="T694" s="1"/>
      <c r="U694" s="1"/>
      <c r="V694" s="1"/>
      <c r="W694" s="1"/>
      <c r="X694" s="1"/>
    </row>
    <row r="695" spans="2:24" x14ac:dyDescent="0.2">
      <c r="B695" s="11"/>
      <c r="C695" s="11"/>
      <c r="D695" s="3"/>
      <c r="E695" s="1"/>
      <c r="F695" s="3"/>
      <c r="G695" s="3"/>
      <c r="H695" s="1"/>
      <c r="I695" s="1"/>
      <c r="J695" s="1"/>
      <c r="K695" s="1"/>
      <c r="L695" s="1"/>
      <c r="M695" s="1"/>
      <c r="N695" s="1"/>
      <c r="O695" s="1"/>
      <c r="P695" s="1"/>
      <c r="Q695" s="1"/>
      <c r="R695" s="1"/>
      <c r="S695" s="1"/>
      <c r="T695" s="1"/>
      <c r="U695" s="1"/>
      <c r="V695" s="1"/>
      <c r="W695" s="1"/>
      <c r="X695" s="1"/>
    </row>
    <row r="696" spans="2:24" x14ac:dyDescent="0.2">
      <c r="B696" s="11"/>
      <c r="C696" s="11"/>
      <c r="D696" s="3"/>
      <c r="E696" s="1"/>
      <c r="F696" s="3"/>
      <c r="G696" s="5"/>
      <c r="H696" s="1"/>
      <c r="I696" s="1"/>
      <c r="J696" s="1"/>
      <c r="K696" s="1"/>
      <c r="L696" s="1"/>
      <c r="M696" s="1"/>
      <c r="N696" s="1"/>
      <c r="O696" s="1"/>
      <c r="P696" s="1"/>
      <c r="Q696" s="1"/>
      <c r="R696" s="1"/>
      <c r="S696" s="1"/>
      <c r="T696" s="1"/>
      <c r="U696" s="1"/>
      <c r="V696" s="1"/>
      <c r="W696" s="1"/>
      <c r="X696" s="1"/>
    </row>
    <row r="697" spans="2:24" x14ac:dyDescent="0.2">
      <c r="B697" s="11"/>
      <c r="C697" s="11"/>
      <c r="D697" s="3"/>
      <c r="E697" s="1"/>
      <c r="F697" s="3"/>
      <c r="G697" s="5"/>
      <c r="H697" s="1"/>
      <c r="I697" s="1"/>
      <c r="J697" s="1"/>
      <c r="K697" s="1"/>
      <c r="L697" s="1"/>
      <c r="M697" s="1"/>
      <c r="N697" s="1"/>
      <c r="O697" s="1"/>
      <c r="P697" s="1"/>
      <c r="Q697" s="1"/>
      <c r="R697" s="1"/>
      <c r="S697" s="1"/>
      <c r="T697" s="1"/>
      <c r="U697" s="1"/>
      <c r="V697" s="1"/>
      <c r="W697" s="1"/>
      <c r="X697" s="1"/>
    </row>
    <row r="698" spans="2:24" x14ac:dyDescent="0.2">
      <c r="B698" s="11"/>
      <c r="C698" s="11"/>
      <c r="D698" s="3"/>
      <c r="E698" s="1"/>
      <c r="F698" s="3"/>
      <c r="G698" s="5"/>
      <c r="H698" s="1"/>
      <c r="I698" s="1"/>
      <c r="J698" s="1"/>
      <c r="K698" s="1"/>
      <c r="L698" s="1"/>
      <c r="M698" s="1"/>
      <c r="N698" s="1"/>
      <c r="O698" s="1"/>
      <c r="P698" s="1"/>
      <c r="Q698" s="1"/>
      <c r="R698" s="1"/>
      <c r="S698" s="1"/>
      <c r="T698" s="1"/>
      <c r="U698" s="1"/>
      <c r="V698" s="1"/>
      <c r="W698" s="1"/>
      <c r="X698" s="1"/>
    </row>
    <row r="699" spans="2:24" x14ac:dyDescent="0.2">
      <c r="B699" s="11"/>
      <c r="C699" s="11"/>
      <c r="D699" s="3"/>
      <c r="E699" s="1"/>
      <c r="F699" s="3"/>
      <c r="G699" s="3"/>
      <c r="H699" s="1"/>
      <c r="I699" s="1"/>
      <c r="J699" s="1"/>
      <c r="K699" s="1"/>
      <c r="L699" s="1"/>
      <c r="M699" s="1"/>
      <c r="N699" s="1"/>
      <c r="O699" s="1"/>
      <c r="P699" s="1"/>
      <c r="Q699" s="1"/>
      <c r="R699" s="1"/>
      <c r="S699" s="1"/>
      <c r="T699" s="1"/>
      <c r="U699" s="1"/>
      <c r="V699" s="1"/>
      <c r="W699" s="1"/>
      <c r="X699" s="1"/>
    </row>
    <row r="700" spans="2:24" x14ac:dyDescent="0.2">
      <c r="B700" s="11"/>
      <c r="C700" s="11"/>
      <c r="D700" s="3"/>
      <c r="E700" s="1"/>
      <c r="F700" s="3"/>
      <c r="G700" s="3"/>
      <c r="H700" s="1"/>
      <c r="I700" s="1"/>
      <c r="J700" s="1"/>
      <c r="K700" s="1"/>
      <c r="L700" s="1"/>
      <c r="M700" s="1"/>
      <c r="N700" s="1"/>
      <c r="O700" s="1"/>
      <c r="P700" s="1"/>
      <c r="Q700" s="1"/>
      <c r="R700" s="1"/>
      <c r="S700" s="1"/>
      <c r="T700" s="1"/>
      <c r="U700" s="1"/>
      <c r="V700" s="1"/>
      <c r="W700" s="1"/>
      <c r="X700" s="1"/>
    </row>
    <row r="701" spans="2:24" x14ac:dyDescent="0.2">
      <c r="B701" s="11"/>
      <c r="C701" s="11"/>
      <c r="D701" s="3"/>
      <c r="E701" s="1"/>
      <c r="F701" s="3"/>
      <c r="G701" s="3"/>
      <c r="H701" s="1"/>
      <c r="I701" s="1"/>
      <c r="J701" s="1"/>
      <c r="K701" s="1"/>
      <c r="L701" s="1"/>
      <c r="M701" s="1"/>
      <c r="N701" s="1"/>
      <c r="O701" s="1"/>
      <c r="P701" s="1"/>
      <c r="Q701" s="1"/>
      <c r="R701" s="1"/>
      <c r="S701" s="1"/>
      <c r="T701" s="1"/>
      <c r="U701" s="1"/>
      <c r="V701" s="1"/>
      <c r="W701" s="1"/>
      <c r="X701" s="1"/>
    </row>
    <row r="702" spans="2:24" x14ac:dyDescent="0.2">
      <c r="B702" s="11"/>
      <c r="C702" s="11"/>
      <c r="D702" s="3"/>
      <c r="E702" s="1"/>
      <c r="F702" s="3"/>
      <c r="G702" s="3"/>
      <c r="H702" s="1"/>
      <c r="I702" s="1"/>
      <c r="J702" s="1"/>
      <c r="K702" s="1"/>
      <c r="L702" s="1"/>
      <c r="M702" s="1"/>
      <c r="N702" s="1"/>
      <c r="O702" s="1"/>
      <c r="P702" s="1"/>
      <c r="Q702" s="1"/>
      <c r="R702" s="1"/>
      <c r="S702" s="1"/>
      <c r="T702" s="1"/>
      <c r="U702" s="1"/>
      <c r="V702" s="1"/>
      <c r="W702" s="1"/>
      <c r="X702" s="1"/>
    </row>
    <row r="703" spans="2:24" x14ac:dyDescent="0.2">
      <c r="B703" s="11"/>
      <c r="C703" s="11"/>
      <c r="D703" s="3"/>
      <c r="E703" s="1"/>
      <c r="F703" s="3"/>
      <c r="G703" s="3"/>
      <c r="H703" s="1"/>
      <c r="I703" s="1"/>
      <c r="J703" s="1"/>
      <c r="K703" s="1"/>
      <c r="L703" s="1"/>
      <c r="M703" s="1"/>
      <c r="N703" s="1"/>
      <c r="O703" s="1"/>
      <c r="P703" s="1"/>
      <c r="Q703" s="1"/>
      <c r="R703" s="1"/>
      <c r="S703" s="1"/>
      <c r="T703" s="1"/>
      <c r="U703" s="1"/>
      <c r="V703" s="1"/>
      <c r="W703" s="1"/>
      <c r="X703" s="1"/>
    </row>
    <row r="704" spans="2:24" x14ac:dyDescent="0.2">
      <c r="B704" s="11"/>
      <c r="C704" s="11"/>
      <c r="D704" s="3"/>
      <c r="E704" s="1"/>
      <c r="F704" s="3"/>
      <c r="G704" s="5"/>
      <c r="H704" s="1"/>
      <c r="I704" s="1"/>
      <c r="J704" s="1"/>
      <c r="K704" s="1"/>
      <c r="L704" s="1"/>
      <c r="M704" s="1"/>
      <c r="N704" s="1"/>
      <c r="O704" s="1"/>
      <c r="P704" s="1"/>
      <c r="Q704" s="1"/>
      <c r="R704" s="1"/>
      <c r="S704" s="1"/>
      <c r="T704" s="1"/>
      <c r="U704" s="1"/>
      <c r="V704" s="1"/>
      <c r="W704" s="1"/>
      <c r="X704" s="1"/>
    </row>
    <row r="705" spans="2:24" x14ac:dyDescent="0.2">
      <c r="B705" s="11"/>
      <c r="C705" s="11"/>
      <c r="D705" s="3"/>
      <c r="E705" s="1"/>
      <c r="F705" s="3"/>
      <c r="G705" s="3"/>
      <c r="H705" s="1"/>
      <c r="I705" s="1"/>
      <c r="J705" s="1"/>
      <c r="K705" s="1"/>
      <c r="L705" s="1"/>
      <c r="M705" s="1"/>
      <c r="N705" s="1"/>
      <c r="O705" s="1"/>
      <c r="P705" s="1"/>
      <c r="Q705" s="1"/>
      <c r="R705" s="1"/>
      <c r="S705" s="1"/>
      <c r="T705" s="1"/>
      <c r="U705" s="1"/>
      <c r="V705" s="1"/>
      <c r="W705" s="1"/>
      <c r="X705" s="1"/>
    </row>
    <row r="706" spans="2:24" x14ac:dyDescent="0.2">
      <c r="B706" s="11"/>
      <c r="C706" s="11"/>
      <c r="D706" s="3"/>
      <c r="E706" s="1"/>
      <c r="F706" s="3"/>
      <c r="G706" s="3"/>
      <c r="H706" s="1"/>
      <c r="I706" s="1"/>
      <c r="J706" s="1"/>
      <c r="K706" s="1"/>
      <c r="L706" s="1"/>
      <c r="M706" s="1"/>
      <c r="N706" s="1"/>
      <c r="O706" s="1"/>
      <c r="P706" s="1"/>
      <c r="Q706" s="1"/>
      <c r="R706" s="1"/>
      <c r="S706" s="1"/>
      <c r="T706" s="1"/>
      <c r="U706" s="1"/>
      <c r="V706" s="1"/>
      <c r="W706" s="1"/>
      <c r="X706" s="1"/>
    </row>
    <row r="707" spans="2:24" x14ac:dyDescent="0.2">
      <c r="B707" s="11"/>
      <c r="C707" s="11"/>
      <c r="D707" s="3"/>
      <c r="E707" s="1"/>
      <c r="F707" s="3"/>
      <c r="G707" s="5"/>
      <c r="H707" s="1"/>
      <c r="I707" s="1"/>
      <c r="J707" s="1"/>
      <c r="K707" s="1"/>
      <c r="L707" s="1"/>
      <c r="M707" s="1"/>
      <c r="N707" s="1"/>
      <c r="O707" s="1"/>
      <c r="P707" s="1"/>
      <c r="Q707" s="1"/>
      <c r="R707" s="1"/>
      <c r="S707" s="1"/>
      <c r="T707" s="1"/>
      <c r="U707" s="1"/>
      <c r="V707" s="1"/>
      <c r="W707" s="1"/>
      <c r="X707" s="1"/>
    </row>
    <row r="708" spans="2:24" x14ac:dyDescent="0.2">
      <c r="B708" s="11"/>
      <c r="C708" s="11"/>
      <c r="D708" s="3"/>
      <c r="E708" s="1"/>
      <c r="F708" s="3"/>
      <c r="G708" s="5"/>
      <c r="H708" s="1"/>
      <c r="I708" s="1"/>
      <c r="J708" s="1"/>
      <c r="K708" s="1"/>
      <c r="L708" s="1"/>
      <c r="M708" s="1"/>
      <c r="N708" s="1"/>
      <c r="O708" s="1"/>
      <c r="P708" s="1"/>
      <c r="Q708" s="1"/>
      <c r="R708" s="1"/>
      <c r="S708" s="1"/>
      <c r="T708" s="1"/>
      <c r="U708" s="1"/>
      <c r="V708" s="1"/>
      <c r="W708" s="1"/>
      <c r="X708" s="1"/>
    </row>
    <row r="709" spans="2:24" x14ac:dyDescent="0.2">
      <c r="B709" s="11"/>
      <c r="C709" s="11"/>
      <c r="D709" s="3"/>
      <c r="E709" s="1"/>
      <c r="F709" s="3"/>
      <c r="G709" s="5"/>
      <c r="H709" s="1"/>
      <c r="I709" s="1"/>
      <c r="J709" s="1"/>
      <c r="K709" s="1"/>
      <c r="L709" s="1"/>
      <c r="M709" s="1"/>
      <c r="N709" s="1"/>
      <c r="O709" s="1"/>
      <c r="P709" s="1"/>
      <c r="Q709" s="1"/>
      <c r="R709" s="1"/>
      <c r="S709" s="1"/>
      <c r="T709" s="1"/>
      <c r="U709" s="1"/>
      <c r="V709" s="1"/>
      <c r="W709" s="1"/>
      <c r="X709" s="1"/>
    </row>
    <row r="710" spans="2:24" x14ac:dyDescent="0.2">
      <c r="B710" s="11"/>
      <c r="C710" s="11"/>
      <c r="D710" s="3"/>
      <c r="E710" s="1"/>
      <c r="F710" s="3"/>
      <c r="G710" s="5"/>
      <c r="H710" s="1"/>
      <c r="I710" s="1"/>
      <c r="J710" s="1"/>
      <c r="K710" s="1"/>
      <c r="L710" s="1"/>
      <c r="M710" s="1"/>
      <c r="N710" s="1"/>
      <c r="O710" s="1"/>
      <c r="P710" s="1"/>
      <c r="Q710" s="1"/>
      <c r="R710" s="1"/>
      <c r="S710" s="1"/>
      <c r="T710" s="1"/>
      <c r="U710" s="1"/>
      <c r="V710" s="1"/>
      <c r="W710" s="1"/>
      <c r="X710" s="1"/>
    </row>
    <row r="711" spans="2:24" x14ac:dyDescent="0.2">
      <c r="B711" s="11"/>
      <c r="C711" s="11"/>
      <c r="D711" s="3"/>
      <c r="E711" s="1"/>
      <c r="F711" s="3"/>
      <c r="G711" s="5"/>
      <c r="H711" s="1"/>
      <c r="I711" s="1"/>
      <c r="J711" s="1"/>
      <c r="K711" s="1"/>
      <c r="L711" s="1"/>
      <c r="M711" s="1"/>
      <c r="N711" s="1"/>
      <c r="O711" s="1"/>
      <c r="P711" s="1"/>
      <c r="Q711" s="1"/>
      <c r="R711" s="1"/>
      <c r="S711" s="1"/>
      <c r="T711" s="1"/>
      <c r="U711" s="1"/>
      <c r="V711" s="1"/>
      <c r="W711" s="1"/>
      <c r="X711" s="1"/>
    </row>
    <row r="712" spans="2:24" x14ac:dyDescent="0.2">
      <c r="B712" s="11"/>
      <c r="C712" s="11"/>
      <c r="D712" s="3"/>
      <c r="E712" s="1"/>
      <c r="F712" s="3"/>
      <c r="G712" s="5"/>
      <c r="H712" s="1"/>
      <c r="I712" s="1"/>
      <c r="J712" s="1"/>
      <c r="K712" s="1"/>
      <c r="L712" s="1"/>
      <c r="M712" s="1"/>
      <c r="N712" s="1"/>
      <c r="O712" s="1"/>
      <c r="P712" s="1"/>
      <c r="Q712" s="1"/>
      <c r="R712" s="1"/>
      <c r="S712" s="1"/>
      <c r="T712" s="1"/>
      <c r="U712" s="1"/>
      <c r="V712" s="1"/>
      <c r="W712" s="1"/>
      <c r="X712" s="1"/>
    </row>
    <row r="713" spans="2:24" x14ac:dyDescent="0.2">
      <c r="B713" s="11"/>
      <c r="C713" s="11"/>
      <c r="D713" s="3"/>
      <c r="E713" s="1"/>
      <c r="F713" s="3"/>
      <c r="G713" s="5"/>
      <c r="H713" s="1"/>
      <c r="I713" s="1"/>
      <c r="J713" s="1"/>
      <c r="K713" s="1"/>
      <c r="L713" s="1"/>
      <c r="M713" s="1"/>
      <c r="N713" s="1"/>
      <c r="O713" s="1"/>
      <c r="P713" s="1"/>
      <c r="Q713" s="1"/>
      <c r="R713" s="1"/>
      <c r="S713" s="1"/>
      <c r="T713" s="1"/>
      <c r="U713" s="1"/>
      <c r="V713" s="1"/>
      <c r="W713" s="1"/>
      <c r="X713" s="1"/>
    </row>
    <row r="714" spans="2:24" x14ac:dyDescent="0.2">
      <c r="B714" s="11"/>
      <c r="C714" s="11"/>
      <c r="D714" s="3"/>
      <c r="E714" s="1"/>
      <c r="F714" s="3"/>
      <c r="G714" s="5"/>
      <c r="H714" s="1"/>
      <c r="I714" s="1"/>
      <c r="J714" s="1"/>
      <c r="K714" s="1"/>
      <c r="L714" s="1"/>
      <c r="M714" s="1"/>
      <c r="N714" s="1"/>
      <c r="O714" s="1"/>
      <c r="P714" s="1"/>
      <c r="Q714" s="1"/>
      <c r="R714" s="1"/>
      <c r="S714" s="1"/>
      <c r="T714" s="1"/>
      <c r="U714" s="1"/>
      <c r="V714" s="1"/>
      <c r="W714" s="1"/>
      <c r="X714" s="1"/>
    </row>
    <row r="715" spans="2:24" x14ac:dyDescent="0.2">
      <c r="B715" s="11"/>
      <c r="C715" s="11"/>
      <c r="D715" s="3"/>
      <c r="E715" s="1"/>
      <c r="F715" s="3"/>
      <c r="G715" s="5"/>
      <c r="H715" s="1"/>
      <c r="I715" s="1"/>
      <c r="J715" s="1"/>
      <c r="K715" s="1"/>
      <c r="L715" s="1"/>
      <c r="M715" s="1"/>
      <c r="N715" s="1"/>
      <c r="O715" s="1"/>
      <c r="P715" s="1"/>
      <c r="Q715" s="1"/>
      <c r="R715" s="1"/>
      <c r="S715" s="1"/>
      <c r="T715" s="1"/>
      <c r="U715" s="1"/>
      <c r="V715" s="1"/>
      <c r="W715" s="1"/>
      <c r="X715" s="1"/>
    </row>
    <row r="716" spans="2:24" x14ac:dyDescent="0.2">
      <c r="B716" s="11"/>
      <c r="C716" s="11"/>
      <c r="D716" s="3"/>
      <c r="E716" s="1"/>
      <c r="F716" s="3"/>
      <c r="G716" s="5"/>
      <c r="H716" s="1"/>
      <c r="I716" s="1"/>
      <c r="J716" s="1"/>
      <c r="K716" s="1"/>
      <c r="L716" s="1"/>
      <c r="M716" s="1"/>
      <c r="N716" s="1"/>
      <c r="O716" s="1"/>
      <c r="P716" s="1"/>
      <c r="Q716" s="1"/>
      <c r="R716" s="1"/>
      <c r="S716" s="1"/>
      <c r="T716" s="1"/>
      <c r="U716" s="1"/>
      <c r="V716" s="1"/>
      <c r="W716" s="1"/>
      <c r="X716" s="1"/>
    </row>
    <row r="717" spans="2:24" x14ac:dyDescent="0.2">
      <c r="B717" s="11"/>
      <c r="C717" s="11"/>
      <c r="D717" s="3"/>
      <c r="E717" s="1"/>
      <c r="F717" s="3"/>
      <c r="G717" s="5"/>
      <c r="H717" s="1"/>
      <c r="I717" s="1"/>
      <c r="J717" s="1"/>
      <c r="K717" s="1"/>
      <c r="L717" s="1"/>
      <c r="M717" s="1"/>
      <c r="N717" s="1"/>
      <c r="O717" s="1"/>
      <c r="P717" s="1"/>
      <c r="Q717" s="1"/>
      <c r="R717" s="1"/>
      <c r="S717" s="1"/>
      <c r="T717" s="1"/>
      <c r="U717" s="1"/>
      <c r="V717" s="1"/>
      <c r="W717" s="1"/>
      <c r="X717" s="1"/>
    </row>
    <row r="718" spans="2:24" x14ac:dyDescent="0.2">
      <c r="B718" s="11"/>
      <c r="C718" s="11"/>
      <c r="D718" s="3"/>
      <c r="E718" s="1"/>
      <c r="F718" s="3"/>
      <c r="G718" s="5"/>
      <c r="H718" s="1"/>
      <c r="I718" s="1"/>
      <c r="J718" s="1"/>
      <c r="K718" s="1"/>
      <c r="L718" s="1"/>
      <c r="M718" s="1"/>
      <c r="N718" s="1"/>
      <c r="O718" s="1"/>
      <c r="P718" s="1"/>
      <c r="Q718" s="1"/>
      <c r="R718" s="1"/>
      <c r="S718" s="1"/>
      <c r="T718" s="1"/>
      <c r="U718" s="1"/>
      <c r="V718" s="1"/>
      <c r="W718" s="1"/>
      <c r="X718" s="1"/>
    </row>
    <row r="719" spans="2:24" x14ac:dyDescent="0.2">
      <c r="B719" s="11"/>
      <c r="C719" s="11"/>
      <c r="D719" s="3"/>
      <c r="E719" s="1"/>
      <c r="F719" s="3"/>
      <c r="G719" s="5"/>
      <c r="H719" s="1"/>
      <c r="I719" s="1"/>
      <c r="J719" s="1"/>
      <c r="K719" s="1"/>
      <c r="L719" s="1"/>
      <c r="M719" s="1"/>
      <c r="N719" s="1"/>
      <c r="O719" s="1"/>
      <c r="P719" s="1"/>
      <c r="Q719" s="1"/>
      <c r="R719" s="1"/>
      <c r="S719" s="1"/>
      <c r="T719" s="1"/>
      <c r="U719" s="1"/>
      <c r="V719" s="1"/>
      <c r="W719" s="1"/>
      <c r="X719" s="1"/>
    </row>
    <row r="720" spans="2:24" x14ac:dyDescent="0.2">
      <c r="B720" s="11"/>
      <c r="C720" s="11"/>
      <c r="D720" s="5"/>
      <c r="E720" s="6"/>
      <c r="F720" s="5"/>
      <c r="G720" s="5"/>
      <c r="H720" s="1"/>
      <c r="I720" s="1"/>
      <c r="J720" s="1"/>
      <c r="K720" s="1"/>
      <c r="L720" s="1"/>
      <c r="M720" s="1"/>
      <c r="N720" s="1"/>
      <c r="O720" s="1"/>
      <c r="P720" s="1"/>
      <c r="Q720" s="1"/>
      <c r="R720" s="1"/>
      <c r="S720" s="1"/>
      <c r="T720" s="1"/>
      <c r="U720" s="1"/>
      <c r="V720" s="1"/>
      <c r="W720" s="1"/>
      <c r="X720" s="1"/>
    </row>
    <row r="721" spans="2:24" x14ac:dyDescent="0.2">
      <c r="B721" s="11"/>
      <c r="C721" s="11"/>
      <c r="D721" s="5"/>
      <c r="E721" s="6"/>
      <c r="F721" s="5"/>
      <c r="G721" s="5"/>
      <c r="H721" s="1"/>
      <c r="I721" s="1"/>
      <c r="J721" s="1"/>
      <c r="K721" s="1"/>
      <c r="L721" s="1"/>
      <c r="M721" s="1"/>
      <c r="N721" s="1"/>
      <c r="O721" s="1"/>
      <c r="P721" s="1"/>
      <c r="Q721" s="1"/>
      <c r="R721" s="1"/>
      <c r="S721" s="1"/>
      <c r="T721" s="1"/>
      <c r="U721" s="1"/>
      <c r="V721" s="1"/>
      <c r="W721" s="1"/>
      <c r="X721" s="1"/>
    </row>
    <row r="722" spans="2:24" x14ac:dyDescent="0.2">
      <c r="B722" s="11"/>
      <c r="C722" s="11"/>
      <c r="D722" s="5"/>
      <c r="E722" s="6"/>
      <c r="F722" s="5"/>
      <c r="G722" s="5"/>
      <c r="H722" s="1"/>
      <c r="I722" s="1"/>
      <c r="J722" s="1"/>
      <c r="K722" s="1"/>
      <c r="L722" s="1"/>
      <c r="M722" s="1"/>
      <c r="N722" s="1"/>
      <c r="O722" s="1"/>
      <c r="P722" s="1"/>
      <c r="Q722" s="1"/>
      <c r="R722" s="1"/>
      <c r="S722" s="1"/>
      <c r="T722" s="1"/>
      <c r="U722" s="1"/>
      <c r="V722" s="1"/>
      <c r="W722" s="1"/>
      <c r="X722" s="1"/>
    </row>
    <row r="723" spans="2:24" x14ac:dyDescent="0.2">
      <c r="B723" s="11"/>
      <c r="C723" s="11"/>
      <c r="D723" s="3"/>
      <c r="E723" s="1"/>
      <c r="F723" s="3"/>
      <c r="G723" s="5"/>
      <c r="H723" s="1"/>
      <c r="I723" s="1"/>
      <c r="J723" s="1"/>
      <c r="K723" s="1"/>
      <c r="L723" s="1"/>
      <c r="M723" s="1"/>
      <c r="N723" s="1"/>
      <c r="O723" s="1"/>
      <c r="P723" s="1"/>
      <c r="Q723" s="1"/>
      <c r="R723" s="1"/>
      <c r="S723" s="1"/>
      <c r="T723" s="1"/>
      <c r="U723" s="1"/>
      <c r="V723" s="1"/>
      <c r="W723" s="1"/>
      <c r="X723" s="1"/>
    </row>
    <row r="724" spans="2:24" x14ac:dyDescent="0.2">
      <c r="B724" s="11"/>
      <c r="C724" s="11"/>
      <c r="D724" s="3"/>
      <c r="E724" s="1"/>
      <c r="F724" s="3"/>
      <c r="G724" s="5"/>
      <c r="H724" s="1"/>
      <c r="I724" s="1"/>
      <c r="J724" s="1"/>
      <c r="K724" s="1"/>
      <c r="L724" s="1"/>
      <c r="M724" s="1"/>
      <c r="N724" s="1"/>
      <c r="O724" s="1"/>
      <c r="P724" s="1"/>
      <c r="Q724" s="1"/>
      <c r="R724" s="1"/>
      <c r="S724" s="1"/>
      <c r="T724" s="1"/>
      <c r="U724" s="1"/>
      <c r="V724" s="1"/>
      <c r="W724" s="1"/>
      <c r="X724" s="1"/>
    </row>
    <row r="725" spans="2:24" x14ac:dyDescent="0.2">
      <c r="B725" s="11"/>
      <c r="C725" s="11"/>
      <c r="D725" s="3"/>
      <c r="E725" s="1"/>
      <c r="F725" s="3"/>
      <c r="G725" s="5"/>
      <c r="H725" s="1"/>
      <c r="I725" s="1"/>
      <c r="J725" s="1"/>
      <c r="K725" s="1"/>
      <c r="L725" s="1"/>
      <c r="M725" s="1"/>
      <c r="N725" s="1"/>
      <c r="O725" s="1"/>
      <c r="P725" s="1"/>
      <c r="Q725" s="1"/>
      <c r="R725" s="1"/>
      <c r="S725" s="1"/>
      <c r="T725" s="1"/>
      <c r="U725" s="1"/>
      <c r="V725" s="1"/>
      <c r="W725" s="1"/>
      <c r="X725" s="1"/>
    </row>
    <row r="726" spans="2:24" x14ac:dyDescent="0.2">
      <c r="B726" s="11"/>
      <c r="C726" s="11"/>
      <c r="D726" s="3"/>
      <c r="E726" s="1"/>
      <c r="F726" s="3"/>
      <c r="G726" s="5"/>
      <c r="H726" s="1"/>
      <c r="I726" s="1"/>
      <c r="J726" s="1"/>
      <c r="K726" s="1"/>
      <c r="L726" s="1"/>
      <c r="M726" s="1"/>
      <c r="N726" s="1"/>
      <c r="O726" s="1"/>
      <c r="P726" s="1"/>
      <c r="Q726" s="1"/>
      <c r="R726" s="1"/>
      <c r="S726" s="1"/>
      <c r="T726" s="1"/>
      <c r="U726" s="1"/>
      <c r="V726" s="1"/>
      <c r="W726" s="1"/>
      <c r="X726" s="1"/>
    </row>
    <row r="727" spans="2:24" x14ac:dyDescent="0.2">
      <c r="B727" s="11"/>
      <c r="C727" s="11"/>
      <c r="D727" s="3"/>
      <c r="E727" s="1"/>
      <c r="F727" s="3"/>
      <c r="G727" s="5"/>
      <c r="H727" s="1"/>
      <c r="I727" s="1"/>
      <c r="J727" s="1"/>
      <c r="K727" s="1"/>
      <c r="L727" s="1"/>
      <c r="M727" s="1"/>
      <c r="N727" s="1"/>
      <c r="O727" s="1"/>
      <c r="P727" s="1"/>
      <c r="Q727" s="1"/>
      <c r="R727" s="1"/>
      <c r="S727" s="1"/>
      <c r="T727" s="1"/>
      <c r="U727" s="1"/>
      <c r="V727" s="1"/>
      <c r="W727" s="1"/>
      <c r="X727" s="1"/>
    </row>
    <row r="728" spans="2:24" x14ac:dyDescent="0.2">
      <c r="B728" s="11"/>
      <c r="C728" s="11"/>
      <c r="D728" s="5"/>
      <c r="E728" s="6"/>
      <c r="F728" s="5"/>
      <c r="G728" s="5"/>
      <c r="H728" s="1"/>
      <c r="I728" s="1"/>
      <c r="J728" s="1"/>
      <c r="K728" s="1"/>
      <c r="L728" s="1"/>
      <c r="M728" s="1"/>
      <c r="N728" s="1"/>
      <c r="O728" s="1"/>
      <c r="P728" s="1"/>
      <c r="Q728" s="1"/>
      <c r="R728" s="1"/>
      <c r="S728" s="1"/>
      <c r="T728" s="1"/>
      <c r="U728" s="1"/>
      <c r="V728" s="1"/>
      <c r="W728" s="1"/>
      <c r="X728" s="1"/>
    </row>
    <row r="729" spans="2:24" x14ac:dyDescent="0.2">
      <c r="B729" s="11"/>
      <c r="C729" s="11"/>
      <c r="D729" s="3"/>
      <c r="E729" s="1"/>
      <c r="F729" s="3"/>
      <c r="G729" s="5"/>
      <c r="H729" s="1"/>
      <c r="I729" s="1"/>
      <c r="J729" s="1"/>
      <c r="K729" s="1"/>
      <c r="L729" s="1"/>
      <c r="M729" s="1"/>
      <c r="N729" s="1"/>
      <c r="O729" s="1"/>
      <c r="P729" s="1"/>
      <c r="Q729" s="1"/>
      <c r="R729" s="1"/>
      <c r="S729" s="1"/>
      <c r="T729" s="1"/>
      <c r="U729" s="1"/>
      <c r="V729" s="1"/>
      <c r="W729" s="1"/>
      <c r="X729" s="1"/>
    </row>
    <row r="730" spans="2:24" x14ac:dyDescent="0.2">
      <c r="B730" s="11"/>
      <c r="C730" s="11"/>
      <c r="D730" s="3"/>
      <c r="E730" s="1"/>
      <c r="F730" s="3"/>
      <c r="G730" s="5"/>
      <c r="H730" s="1"/>
      <c r="I730" s="1"/>
      <c r="J730" s="1"/>
      <c r="K730" s="1"/>
      <c r="L730" s="1"/>
      <c r="M730" s="1"/>
      <c r="N730" s="1"/>
      <c r="O730" s="1"/>
      <c r="P730" s="1"/>
      <c r="Q730" s="1"/>
      <c r="R730" s="1"/>
      <c r="S730" s="1"/>
      <c r="T730" s="1"/>
      <c r="U730" s="1"/>
      <c r="V730" s="1"/>
      <c r="W730" s="1"/>
      <c r="X730" s="1"/>
    </row>
    <row r="731" spans="2:24" x14ac:dyDescent="0.2">
      <c r="B731" s="11"/>
      <c r="C731" s="11"/>
      <c r="D731" s="5"/>
      <c r="E731" s="6"/>
      <c r="F731" s="5"/>
      <c r="G731" s="5"/>
      <c r="H731" s="1"/>
      <c r="I731" s="1"/>
      <c r="J731" s="1"/>
      <c r="K731" s="1"/>
      <c r="L731" s="1"/>
      <c r="M731" s="1"/>
      <c r="N731" s="1"/>
      <c r="O731" s="1"/>
      <c r="P731" s="1"/>
      <c r="Q731" s="1"/>
      <c r="R731" s="1"/>
      <c r="S731" s="1"/>
      <c r="T731" s="1"/>
      <c r="U731" s="1"/>
      <c r="V731" s="1"/>
      <c r="W731" s="1"/>
      <c r="X731" s="1"/>
    </row>
    <row r="732" spans="2:24" x14ac:dyDescent="0.2">
      <c r="B732" s="11"/>
      <c r="C732" s="11"/>
      <c r="D732" s="5"/>
      <c r="E732" s="6"/>
      <c r="F732" s="5"/>
      <c r="G732" s="5"/>
      <c r="H732" s="1"/>
      <c r="I732" s="1"/>
      <c r="J732" s="1"/>
      <c r="K732" s="1"/>
      <c r="L732" s="1"/>
      <c r="M732" s="1"/>
      <c r="N732" s="1"/>
      <c r="O732" s="1"/>
      <c r="P732" s="1"/>
      <c r="Q732" s="1"/>
      <c r="R732" s="1"/>
      <c r="S732" s="1"/>
      <c r="T732" s="1"/>
      <c r="U732" s="1"/>
      <c r="V732" s="1"/>
      <c r="W732" s="1"/>
      <c r="X732" s="1"/>
    </row>
    <row r="733" spans="2:24" x14ac:dyDescent="0.2">
      <c r="B733" s="11"/>
      <c r="C733" s="11"/>
      <c r="D733" s="5"/>
      <c r="E733" s="6"/>
      <c r="F733" s="5"/>
      <c r="G733" s="5"/>
      <c r="H733" s="1"/>
      <c r="I733" s="1"/>
      <c r="J733" s="1"/>
      <c r="K733" s="1"/>
      <c r="L733" s="1"/>
      <c r="M733" s="1"/>
      <c r="N733" s="1"/>
      <c r="O733" s="1"/>
      <c r="P733" s="1"/>
      <c r="Q733" s="1"/>
      <c r="R733" s="1"/>
      <c r="S733" s="1"/>
      <c r="T733" s="1"/>
      <c r="U733" s="1"/>
      <c r="V733" s="1"/>
      <c r="W733" s="1"/>
      <c r="X733" s="1"/>
    </row>
    <row r="734" spans="2:24" x14ac:dyDescent="0.2">
      <c r="B734" s="11"/>
      <c r="C734" s="11"/>
      <c r="D734" s="5"/>
      <c r="E734" s="6"/>
      <c r="F734" s="5"/>
      <c r="G734" s="5"/>
      <c r="H734" s="1"/>
      <c r="I734" s="1"/>
      <c r="J734" s="1"/>
      <c r="K734" s="1"/>
      <c r="L734" s="1"/>
      <c r="M734" s="1"/>
      <c r="N734" s="1"/>
      <c r="O734" s="1"/>
      <c r="P734" s="1"/>
      <c r="Q734" s="1"/>
      <c r="R734" s="1"/>
      <c r="S734" s="1"/>
      <c r="T734" s="1"/>
      <c r="U734" s="1"/>
      <c r="V734" s="1"/>
      <c r="W734" s="1"/>
      <c r="X734" s="1"/>
    </row>
    <row r="735" spans="2:24" x14ac:dyDescent="0.2">
      <c r="B735" s="11"/>
      <c r="C735" s="11"/>
      <c r="D735" s="5"/>
      <c r="E735" s="6"/>
      <c r="F735" s="5"/>
      <c r="G735" s="5"/>
      <c r="H735" s="1"/>
      <c r="I735" s="1"/>
      <c r="J735" s="1"/>
      <c r="K735" s="1"/>
      <c r="L735" s="1"/>
      <c r="M735" s="1"/>
      <c r="N735" s="1"/>
      <c r="O735" s="1"/>
      <c r="P735" s="1"/>
      <c r="Q735" s="1"/>
      <c r="R735" s="1"/>
      <c r="S735" s="1"/>
      <c r="T735" s="1"/>
      <c r="U735" s="1"/>
      <c r="V735" s="1"/>
      <c r="W735" s="1"/>
      <c r="X735" s="1"/>
    </row>
    <row r="736" spans="2:24" x14ac:dyDescent="0.2">
      <c r="B736" s="11"/>
      <c r="C736" s="11"/>
      <c r="D736" s="5"/>
      <c r="E736" s="6"/>
      <c r="F736" s="5"/>
      <c r="G736" s="5"/>
      <c r="H736" s="1"/>
      <c r="I736" s="1"/>
      <c r="J736" s="1"/>
      <c r="K736" s="1"/>
      <c r="L736" s="1"/>
      <c r="M736" s="1"/>
      <c r="N736" s="1"/>
      <c r="O736" s="1"/>
      <c r="P736" s="1"/>
      <c r="Q736" s="1"/>
      <c r="R736" s="1"/>
      <c r="S736" s="1"/>
      <c r="T736" s="1"/>
      <c r="U736" s="1"/>
      <c r="V736" s="1"/>
      <c r="W736" s="1"/>
      <c r="X736" s="1"/>
    </row>
    <row r="737" spans="2:24" x14ac:dyDescent="0.2">
      <c r="B737" s="11"/>
      <c r="C737" s="11"/>
      <c r="D737" s="5"/>
      <c r="E737" s="6"/>
      <c r="F737" s="5"/>
      <c r="G737" s="5"/>
      <c r="H737" s="1"/>
      <c r="I737" s="1"/>
      <c r="J737" s="1"/>
      <c r="K737" s="1"/>
      <c r="L737" s="1"/>
      <c r="M737" s="1"/>
      <c r="N737" s="1"/>
      <c r="O737" s="1"/>
      <c r="P737" s="1"/>
      <c r="Q737" s="1"/>
      <c r="R737" s="1"/>
      <c r="S737" s="1"/>
      <c r="T737" s="1"/>
      <c r="U737" s="1"/>
      <c r="V737" s="1"/>
      <c r="W737" s="1"/>
      <c r="X737" s="1"/>
    </row>
    <row r="738" spans="2:24" x14ac:dyDescent="0.2">
      <c r="B738" s="11"/>
      <c r="C738" s="11"/>
      <c r="D738" s="5"/>
      <c r="E738" s="6"/>
      <c r="F738" s="5"/>
      <c r="G738" s="5"/>
      <c r="H738" s="1"/>
      <c r="I738" s="1"/>
      <c r="J738" s="1"/>
      <c r="K738" s="1"/>
      <c r="L738" s="1"/>
      <c r="M738" s="1"/>
      <c r="N738" s="1"/>
      <c r="O738" s="1"/>
      <c r="P738" s="1"/>
      <c r="Q738" s="1"/>
      <c r="R738" s="1"/>
      <c r="S738" s="1"/>
      <c r="T738" s="1"/>
      <c r="U738" s="1"/>
      <c r="V738" s="1"/>
      <c r="W738" s="1"/>
      <c r="X738" s="1"/>
    </row>
    <row r="739" spans="2:24" x14ac:dyDescent="0.2">
      <c r="B739" s="11"/>
      <c r="C739" s="11"/>
      <c r="D739" s="5"/>
      <c r="E739" s="6"/>
      <c r="F739" s="5"/>
      <c r="G739" s="5"/>
      <c r="H739" s="1"/>
      <c r="I739" s="1"/>
      <c r="J739" s="1"/>
      <c r="K739" s="1"/>
      <c r="L739" s="1"/>
      <c r="M739" s="1"/>
      <c r="N739" s="1"/>
      <c r="O739" s="1"/>
      <c r="P739" s="1"/>
      <c r="Q739" s="1"/>
      <c r="R739" s="1"/>
      <c r="S739" s="1"/>
      <c r="T739" s="1"/>
      <c r="U739" s="1"/>
      <c r="V739" s="1"/>
      <c r="W739" s="1"/>
      <c r="X739" s="1"/>
    </row>
    <row r="740" spans="2:24" x14ac:dyDescent="0.2">
      <c r="B740" s="11"/>
      <c r="C740" s="11"/>
      <c r="D740" s="5"/>
      <c r="E740" s="6"/>
      <c r="F740" s="5"/>
      <c r="G740" s="5"/>
      <c r="H740" s="1"/>
      <c r="I740" s="1"/>
      <c r="J740" s="1"/>
      <c r="K740" s="1"/>
      <c r="L740" s="1"/>
      <c r="M740" s="1"/>
      <c r="N740" s="1"/>
      <c r="O740" s="1"/>
      <c r="P740" s="1"/>
      <c r="Q740" s="1"/>
      <c r="R740" s="1"/>
      <c r="S740" s="1"/>
      <c r="T740" s="1"/>
      <c r="U740" s="1"/>
      <c r="V740" s="1"/>
      <c r="W740" s="1"/>
      <c r="X740" s="1"/>
    </row>
    <row r="741" spans="2:24" x14ac:dyDescent="0.2">
      <c r="B741" s="11"/>
      <c r="C741" s="11"/>
      <c r="D741" s="5"/>
      <c r="E741" s="6"/>
      <c r="F741" s="5"/>
      <c r="G741" s="5"/>
      <c r="H741" s="1"/>
      <c r="I741" s="1"/>
      <c r="J741" s="1"/>
      <c r="K741" s="1"/>
      <c r="L741" s="1"/>
      <c r="M741" s="1"/>
      <c r="N741" s="1"/>
      <c r="O741" s="1"/>
      <c r="P741" s="1"/>
      <c r="Q741" s="1"/>
      <c r="R741" s="1"/>
      <c r="S741" s="1"/>
      <c r="T741" s="1"/>
      <c r="U741" s="1"/>
      <c r="V741" s="1"/>
      <c r="W741" s="1"/>
      <c r="X741" s="1"/>
    </row>
    <row r="742" spans="2:24" x14ac:dyDescent="0.2">
      <c r="B742" s="11"/>
      <c r="C742" s="11"/>
      <c r="D742" s="5"/>
      <c r="E742" s="6"/>
      <c r="F742" s="5"/>
      <c r="G742" s="5"/>
      <c r="H742" s="1"/>
      <c r="I742" s="1"/>
      <c r="J742" s="1"/>
      <c r="K742" s="1"/>
      <c r="L742" s="1"/>
      <c r="M742" s="1"/>
      <c r="N742" s="1"/>
      <c r="O742" s="1"/>
      <c r="P742" s="1"/>
      <c r="Q742" s="1"/>
      <c r="R742" s="1"/>
      <c r="S742" s="1"/>
      <c r="T742" s="1"/>
      <c r="U742" s="1"/>
      <c r="V742" s="1"/>
      <c r="W742" s="1"/>
      <c r="X742" s="1"/>
    </row>
    <row r="743" spans="2:24" x14ac:dyDescent="0.2">
      <c r="B743" s="11"/>
      <c r="C743" s="11"/>
      <c r="D743" s="5"/>
      <c r="E743" s="6"/>
      <c r="F743" s="5"/>
      <c r="G743" s="5"/>
      <c r="H743" s="1"/>
      <c r="I743" s="1"/>
      <c r="J743" s="1"/>
      <c r="K743" s="1"/>
      <c r="L743" s="1"/>
      <c r="M743" s="1"/>
      <c r="N743" s="1"/>
      <c r="O743" s="1"/>
      <c r="P743" s="1"/>
      <c r="Q743" s="1"/>
      <c r="R743" s="1"/>
      <c r="S743" s="1"/>
      <c r="T743" s="1"/>
      <c r="U743" s="1"/>
      <c r="V743" s="1"/>
      <c r="W743" s="1"/>
      <c r="X743" s="1"/>
    </row>
    <row r="744" spans="2:24" x14ac:dyDescent="0.2">
      <c r="B744" s="11"/>
      <c r="C744" s="11"/>
      <c r="D744" s="5"/>
      <c r="E744" s="6"/>
      <c r="F744" s="5"/>
      <c r="G744" s="5"/>
      <c r="H744" s="1"/>
      <c r="I744" s="1"/>
      <c r="J744" s="1"/>
      <c r="K744" s="1"/>
      <c r="L744" s="1"/>
      <c r="M744" s="1"/>
      <c r="N744" s="1"/>
      <c r="O744" s="1"/>
      <c r="P744" s="1"/>
      <c r="Q744" s="1"/>
      <c r="R744" s="1"/>
      <c r="S744" s="1"/>
      <c r="T744" s="1"/>
      <c r="U744" s="1"/>
      <c r="V744" s="1"/>
      <c r="W744" s="1"/>
      <c r="X744" s="1"/>
    </row>
    <row r="745" spans="2:24" x14ac:dyDescent="0.2">
      <c r="B745" s="11"/>
      <c r="C745" s="11"/>
      <c r="D745" s="5"/>
      <c r="E745" s="6"/>
      <c r="F745" s="5"/>
      <c r="G745" s="5"/>
      <c r="H745" s="1"/>
      <c r="I745" s="1"/>
      <c r="J745" s="1"/>
      <c r="K745" s="1"/>
      <c r="L745" s="1"/>
      <c r="M745" s="1"/>
      <c r="N745" s="1"/>
      <c r="O745" s="1"/>
      <c r="P745" s="1"/>
      <c r="Q745" s="1"/>
      <c r="R745" s="1"/>
      <c r="S745" s="1"/>
      <c r="T745" s="1"/>
      <c r="U745" s="1"/>
      <c r="V745" s="1"/>
      <c r="W745" s="1"/>
      <c r="X745" s="1"/>
    </row>
    <row r="746" spans="2:24" x14ac:dyDescent="0.2">
      <c r="B746" s="11"/>
      <c r="C746" s="11"/>
      <c r="D746" s="5"/>
      <c r="E746" s="6"/>
      <c r="F746" s="5"/>
      <c r="G746" s="5"/>
      <c r="H746" s="1"/>
      <c r="I746" s="1"/>
      <c r="J746" s="1"/>
      <c r="K746" s="1"/>
      <c r="L746" s="1"/>
      <c r="M746" s="1"/>
      <c r="N746" s="1"/>
      <c r="O746" s="1"/>
      <c r="P746" s="1"/>
      <c r="Q746" s="1"/>
      <c r="R746" s="1"/>
      <c r="S746" s="1"/>
      <c r="T746" s="1"/>
      <c r="U746" s="1"/>
      <c r="V746" s="1"/>
      <c r="W746" s="1"/>
      <c r="X746" s="1"/>
    </row>
    <row r="747" spans="2:24" x14ac:dyDescent="0.2">
      <c r="B747" s="11"/>
      <c r="C747" s="11"/>
      <c r="D747" s="5"/>
      <c r="E747" s="6"/>
      <c r="F747" s="5"/>
      <c r="H747" s="1"/>
      <c r="I747" s="1"/>
      <c r="J747" s="1"/>
      <c r="K747" s="1"/>
      <c r="L747" s="1"/>
      <c r="M747" s="1"/>
      <c r="N747" s="1"/>
      <c r="O747" s="1"/>
      <c r="P747" s="1"/>
      <c r="Q747" s="1"/>
      <c r="R747" s="1"/>
      <c r="S747" s="1"/>
      <c r="T747" s="1"/>
      <c r="U747" s="1"/>
      <c r="V747" s="1"/>
      <c r="W747" s="1"/>
      <c r="X747" s="1"/>
    </row>
    <row r="748" spans="2:24" x14ac:dyDescent="0.2">
      <c r="B748" s="11"/>
      <c r="C748" s="11"/>
      <c r="D748" s="5"/>
      <c r="E748" s="6"/>
      <c r="F748" s="5"/>
      <c r="H748" s="1"/>
      <c r="I748" s="1"/>
      <c r="J748" s="1"/>
      <c r="K748" s="1"/>
      <c r="L748" s="1"/>
      <c r="M748" s="1"/>
      <c r="N748" s="1"/>
      <c r="O748" s="1"/>
      <c r="P748" s="1"/>
      <c r="Q748" s="1"/>
      <c r="R748" s="1"/>
      <c r="S748" s="1"/>
      <c r="T748" s="1"/>
      <c r="U748" s="1"/>
      <c r="V748" s="1"/>
      <c r="W748" s="1"/>
      <c r="X748" s="1"/>
    </row>
    <row r="749" spans="2:24" x14ac:dyDescent="0.2">
      <c r="B749" s="11"/>
      <c r="C749" s="11"/>
      <c r="D749" s="5"/>
      <c r="E749" s="6"/>
      <c r="F749" s="5"/>
      <c r="H749" s="1"/>
      <c r="I749" s="1"/>
      <c r="J749" s="1"/>
      <c r="K749" s="1"/>
      <c r="L749" s="1"/>
      <c r="M749" s="1"/>
      <c r="N749" s="1"/>
      <c r="O749" s="1"/>
      <c r="P749" s="1"/>
      <c r="Q749" s="1"/>
      <c r="R749" s="1"/>
      <c r="S749" s="1"/>
      <c r="T749" s="1"/>
      <c r="U749" s="1"/>
      <c r="V749" s="1"/>
      <c r="W749" s="1"/>
      <c r="X749" s="1"/>
    </row>
    <row r="750" spans="2:24" x14ac:dyDescent="0.2">
      <c r="B750" s="11"/>
      <c r="C750" s="11"/>
      <c r="D750" s="5"/>
      <c r="E750" s="6"/>
      <c r="F750" s="5"/>
      <c r="H750" s="1"/>
      <c r="I750" s="1"/>
      <c r="J750" s="1"/>
      <c r="K750" s="1"/>
      <c r="L750" s="1"/>
      <c r="M750" s="1"/>
      <c r="N750" s="1"/>
      <c r="O750" s="1"/>
      <c r="P750" s="1"/>
      <c r="Q750" s="1"/>
      <c r="R750" s="1"/>
      <c r="S750" s="1"/>
      <c r="T750" s="1"/>
      <c r="U750" s="1"/>
      <c r="V750" s="1"/>
      <c r="W750" s="1"/>
      <c r="X750" s="1"/>
    </row>
    <row r="751" spans="2:24" x14ac:dyDescent="0.2">
      <c r="B751" s="11"/>
      <c r="C751" s="11"/>
      <c r="D751" s="5"/>
      <c r="E751" s="6"/>
      <c r="F751" s="5"/>
      <c r="H751" s="1"/>
      <c r="I751" s="1"/>
      <c r="J751" s="1"/>
      <c r="K751" s="1"/>
      <c r="L751" s="1"/>
      <c r="M751" s="1"/>
      <c r="N751" s="1"/>
      <c r="O751" s="1"/>
      <c r="P751" s="1"/>
      <c r="Q751" s="1"/>
      <c r="R751" s="1"/>
      <c r="S751" s="1"/>
      <c r="T751" s="1"/>
      <c r="U751" s="1"/>
      <c r="V751" s="1"/>
      <c r="W751" s="1"/>
      <c r="X751" s="1"/>
    </row>
    <row r="752" spans="2:24" x14ac:dyDescent="0.2">
      <c r="B752" s="11"/>
      <c r="C752" s="11"/>
      <c r="D752" s="5"/>
      <c r="E752" s="6"/>
      <c r="F752" s="5"/>
      <c r="H752" s="1"/>
      <c r="I752" s="1"/>
      <c r="J752" s="1"/>
      <c r="K752" s="1"/>
      <c r="L752" s="1"/>
      <c r="M752" s="1"/>
      <c r="N752" s="1"/>
      <c r="O752" s="1"/>
      <c r="P752" s="1"/>
      <c r="Q752" s="1"/>
      <c r="R752" s="1"/>
      <c r="S752" s="1"/>
      <c r="T752" s="1"/>
      <c r="U752" s="1"/>
      <c r="V752" s="1"/>
      <c r="W752" s="1"/>
      <c r="X752" s="1"/>
    </row>
    <row r="753" spans="2:24" x14ac:dyDescent="0.2">
      <c r="B753" s="11"/>
      <c r="C753" s="11"/>
      <c r="D753" s="5"/>
      <c r="E753" s="6"/>
      <c r="F753" s="5"/>
      <c r="H753" s="1"/>
      <c r="I753" s="1"/>
      <c r="J753" s="1"/>
      <c r="K753" s="1"/>
      <c r="L753" s="1"/>
      <c r="M753" s="1"/>
      <c r="N753" s="1"/>
      <c r="O753" s="1"/>
      <c r="P753" s="1"/>
      <c r="Q753" s="1"/>
      <c r="R753" s="1"/>
      <c r="S753" s="1"/>
      <c r="T753" s="1"/>
      <c r="U753" s="1"/>
      <c r="V753" s="1"/>
      <c r="W753" s="1"/>
      <c r="X753" s="1"/>
    </row>
    <row r="754" spans="2:24" x14ac:dyDescent="0.2">
      <c r="B754" s="11"/>
      <c r="C754" s="11"/>
      <c r="D754" s="5"/>
      <c r="E754" s="6"/>
      <c r="F754" s="5"/>
      <c r="H754" s="1"/>
      <c r="I754" s="1"/>
      <c r="J754" s="1"/>
      <c r="K754" s="1"/>
      <c r="L754" s="1"/>
      <c r="M754" s="1"/>
      <c r="N754" s="1"/>
      <c r="O754" s="1"/>
      <c r="P754" s="1"/>
      <c r="Q754" s="1"/>
      <c r="R754" s="1"/>
      <c r="S754" s="1"/>
      <c r="T754" s="1"/>
      <c r="U754" s="1"/>
      <c r="V754" s="1"/>
      <c r="W754" s="1"/>
      <c r="X754" s="1"/>
    </row>
    <row r="755" spans="2:24" x14ac:dyDescent="0.2">
      <c r="B755" s="11"/>
      <c r="C755" s="11"/>
      <c r="D755" s="5"/>
      <c r="E755" s="6"/>
      <c r="F755" s="5"/>
      <c r="H755" s="1"/>
      <c r="I755" s="1"/>
      <c r="J755" s="1"/>
      <c r="K755" s="1"/>
      <c r="L755" s="1"/>
      <c r="M755" s="1"/>
      <c r="N755" s="1"/>
      <c r="O755" s="1"/>
      <c r="P755" s="1"/>
      <c r="Q755" s="1"/>
      <c r="R755" s="1"/>
      <c r="S755" s="1"/>
      <c r="T755" s="1"/>
      <c r="U755" s="1"/>
      <c r="V755" s="1"/>
      <c r="W755" s="1"/>
      <c r="X755" s="1"/>
    </row>
    <row r="756" spans="2:24" x14ac:dyDescent="0.2">
      <c r="B756" s="11"/>
      <c r="C756" s="11"/>
      <c r="D756" s="5"/>
      <c r="E756" s="6"/>
      <c r="F756" s="5"/>
      <c r="H756" s="1"/>
      <c r="I756" s="1"/>
      <c r="J756" s="1"/>
      <c r="K756" s="1"/>
      <c r="L756" s="1"/>
      <c r="M756" s="1"/>
      <c r="N756" s="1"/>
      <c r="O756" s="1"/>
      <c r="P756" s="1"/>
      <c r="Q756" s="1"/>
      <c r="R756" s="1"/>
      <c r="S756" s="1"/>
      <c r="T756" s="1"/>
      <c r="U756" s="1"/>
      <c r="V756" s="1"/>
      <c r="W756" s="1"/>
      <c r="X756" s="1"/>
    </row>
    <row r="757" spans="2:24" x14ac:dyDescent="0.2">
      <c r="B757" s="11"/>
      <c r="C757" s="11"/>
      <c r="D757" s="5"/>
      <c r="E757" s="6"/>
      <c r="F757" s="5"/>
      <c r="H757" s="1"/>
      <c r="I757" s="1"/>
      <c r="J757" s="1"/>
      <c r="K757" s="1"/>
      <c r="L757" s="1"/>
      <c r="M757" s="1"/>
      <c r="N757" s="1"/>
      <c r="O757" s="1"/>
      <c r="P757" s="1"/>
      <c r="Q757" s="1"/>
      <c r="R757" s="1"/>
      <c r="S757" s="1"/>
      <c r="T757" s="1"/>
      <c r="U757" s="1"/>
      <c r="V757" s="1"/>
      <c r="W757" s="1"/>
      <c r="X757" s="1"/>
    </row>
    <row r="758" spans="2:24" x14ac:dyDescent="0.2">
      <c r="B758" s="11"/>
      <c r="C758" s="11"/>
      <c r="D758" s="5"/>
      <c r="E758" s="6"/>
      <c r="F758" s="5"/>
      <c r="H758" s="1"/>
      <c r="I758" s="1"/>
      <c r="J758" s="1"/>
      <c r="K758" s="1"/>
      <c r="L758" s="1"/>
      <c r="M758" s="1"/>
      <c r="N758" s="1"/>
      <c r="O758" s="1"/>
      <c r="P758" s="1"/>
      <c r="Q758" s="1"/>
      <c r="R758" s="1"/>
      <c r="S758" s="1"/>
      <c r="T758" s="1"/>
      <c r="U758" s="1"/>
      <c r="V758" s="1"/>
      <c r="W758" s="1"/>
      <c r="X758" s="1"/>
    </row>
    <row r="759" spans="2:24" x14ac:dyDescent="0.2">
      <c r="B759" s="11"/>
      <c r="C759" s="11"/>
      <c r="D759" s="5"/>
      <c r="E759" s="6"/>
      <c r="F759" s="5"/>
      <c r="H759" s="1"/>
      <c r="I759" s="1"/>
      <c r="J759" s="1"/>
      <c r="K759" s="1"/>
      <c r="L759" s="1"/>
      <c r="M759" s="1"/>
      <c r="N759" s="1"/>
      <c r="O759" s="1"/>
      <c r="P759" s="1"/>
      <c r="Q759" s="1"/>
      <c r="R759" s="1"/>
      <c r="S759" s="1"/>
      <c r="T759" s="1"/>
      <c r="U759" s="1"/>
      <c r="V759" s="1"/>
      <c r="W759" s="1"/>
      <c r="X759" s="1"/>
    </row>
    <row r="760" spans="2:24" x14ac:dyDescent="0.2">
      <c r="B760" s="11"/>
      <c r="C760" s="11"/>
      <c r="D760" s="5"/>
      <c r="E760" s="6"/>
      <c r="F760" s="5"/>
      <c r="H760" s="1"/>
      <c r="I760" s="1"/>
      <c r="J760" s="1"/>
      <c r="K760" s="1"/>
      <c r="L760" s="1"/>
      <c r="M760" s="1"/>
      <c r="N760" s="1"/>
      <c r="O760" s="1"/>
      <c r="P760" s="1"/>
      <c r="Q760" s="1"/>
      <c r="R760" s="1"/>
      <c r="S760" s="1"/>
      <c r="T760" s="1"/>
      <c r="U760" s="1"/>
      <c r="V760" s="1"/>
      <c r="W760" s="1"/>
      <c r="X760" s="1"/>
    </row>
    <row r="761" spans="2:24" x14ac:dyDescent="0.2">
      <c r="B761" s="11"/>
      <c r="C761" s="11"/>
      <c r="D761" s="5"/>
      <c r="E761" s="6"/>
      <c r="F761" s="5"/>
      <c r="H761" s="1"/>
      <c r="I761" s="1"/>
      <c r="J761" s="1"/>
      <c r="K761" s="1"/>
      <c r="L761" s="1"/>
      <c r="M761" s="1"/>
      <c r="N761" s="1"/>
      <c r="O761" s="1"/>
      <c r="P761" s="1"/>
      <c r="Q761" s="1"/>
      <c r="R761" s="1"/>
      <c r="S761" s="1"/>
      <c r="T761" s="1"/>
      <c r="U761" s="1"/>
      <c r="V761" s="1"/>
      <c r="W761" s="1"/>
      <c r="X761" s="1"/>
    </row>
    <row r="762" spans="2:24" x14ac:dyDescent="0.2">
      <c r="B762" s="11"/>
      <c r="C762" s="11"/>
      <c r="D762" s="5"/>
      <c r="E762" s="6"/>
      <c r="F762" s="5"/>
      <c r="H762" s="1"/>
      <c r="I762" s="1"/>
      <c r="J762" s="1"/>
      <c r="K762" s="1"/>
      <c r="L762" s="1"/>
      <c r="M762" s="1"/>
      <c r="N762" s="1"/>
      <c r="O762" s="1"/>
      <c r="P762" s="1"/>
      <c r="Q762" s="1"/>
      <c r="R762" s="1"/>
      <c r="S762" s="1"/>
      <c r="T762" s="1"/>
      <c r="U762" s="1"/>
      <c r="V762" s="1"/>
      <c r="W762" s="1"/>
      <c r="X762" s="1"/>
    </row>
    <row r="763" spans="2:24" x14ac:dyDescent="0.2">
      <c r="B763" s="11"/>
      <c r="C763" s="11"/>
      <c r="D763" s="5"/>
      <c r="E763" s="6"/>
      <c r="F763" s="5"/>
      <c r="H763" s="1"/>
      <c r="I763" s="1"/>
      <c r="J763" s="1"/>
      <c r="K763" s="1"/>
      <c r="L763" s="1"/>
      <c r="M763" s="1"/>
      <c r="N763" s="1"/>
      <c r="O763" s="1"/>
      <c r="P763" s="1"/>
      <c r="Q763" s="1"/>
      <c r="R763" s="1"/>
      <c r="S763" s="1"/>
      <c r="T763" s="1"/>
      <c r="U763" s="1"/>
      <c r="V763" s="1"/>
      <c r="W763" s="1"/>
      <c r="X763" s="1"/>
    </row>
    <row r="764" spans="2:24" x14ac:dyDescent="0.2">
      <c r="B764" s="11"/>
      <c r="C764" s="11"/>
      <c r="D764" s="5"/>
      <c r="E764" s="6"/>
      <c r="F764" s="5"/>
      <c r="H764" s="1"/>
      <c r="I764" s="1"/>
      <c r="J764" s="1"/>
      <c r="K764" s="1"/>
      <c r="L764" s="1"/>
      <c r="M764" s="1"/>
      <c r="N764" s="1"/>
      <c r="O764" s="1"/>
      <c r="P764" s="1"/>
      <c r="Q764" s="1"/>
      <c r="R764" s="1"/>
      <c r="S764" s="1"/>
      <c r="T764" s="1"/>
      <c r="U764" s="1"/>
      <c r="V764" s="1"/>
      <c r="W764" s="1"/>
      <c r="X764" s="1"/>
    </row>
    <row r="765" spans="2:24" x14ac:dyDescent="0.2">
      <c r="B765" s="11"/>
      <c r="C765" s="11"/>
      <c r="D765" s="5"/>
      <c r="E765" s="6"/>
      <c r="F765" s="5"/>
      <c r="H765" s="1"/>
      <c r="I765" s="1"/>
      <c r="J765" s="1"/>
      <c r="K765" s="1"/>
      <c r="L765" s="1"/>
      <c r="M765" s="1"/>
      <c r="N765" s="1"/>
      <c r="O765" s="1"/>
      <c r="P765" s="1"/>
      <c r="Q765" s="1"/>
      <c r="R765" s="1"/>
      <c r="S765" s="1"/>
      <c r="T765" s="1"/>
      <c r="U765" s="1"/>
      <c r="V765" s="1"/>
      <c r="W765" s="1"/>
      <c r="X765" s="1"/>
    </row>
    <row r="766" spans="2:24" x14ac:dyDescent="0.2">
      <c r="B766" s="11"/>
      <c r="C766" s="11"/>
      <c r="D766" s="5"/>
      <c r="E766" s="6"/>
      <c r="F766" s="5"/>
      <c r="H766" s="1"/>
      <c r="I766" s="1"/>
      <c r="J766" s="1"/>
      <c r="K766" s="1"/>
      <c r="L766" s="1"/>
      <c r="M766" s="1"/>
      <c r="N766" s="1"/>
      <c r="O766" s="1"/>
      <c r="P766" s="1"/>
      <c r="Q766" s="1"/>
      <c r="R766" s="1"/>
      <c r="S766" s="1"/>
      <c r="T766" s="1"/>
      <c r="U766" s="1"/>
      <c r="V766" s="1"/>
      <c r="W766" s="1"/>
      <c r="X766" s="1"/>
    </row>
    <row r="767" spans="2:24" x14ac:dyDescent="0.2">
      <c r="B767" s="11"/>
      <c r="C767" s="11"/>
      <c r="D767" s="5"/>
      <c r="E767" s="6"/>
      <c r="F767" s="5"/>
      <c r="H767" s="1"/>
      <c r="I767" s="1"/>
      <c r="J767" s="1"/>
      <c r="K767" s="1"/>
      <c r="L767" s="1"/>
      <c r="M767" s="1"/>
      <c r="N767" s="1"/>
      <c r="O767" s="1"/>
      <c r="P767" s="1"/>
      <c r="Q767" s="1"/>
      <c r="R767" s="1"/>
      <c r="S767" s="1"/>
      <c r="T767" s="1"/>
      <c r="U767" s="1"/>
      <c r="V767" s="1"/>
      <c r="W767" s="1"/>
      <c r="X767" s="1"/>
    </row>
    <row r="768" spans="2:24" x14ac:dyDescent="0.2">
      <c r="B768" s="11"/>
      <c r="C768" s="11"/>
      <c r="D768" s="5"/>
      <c r="E768" s="6"/>
      <c r="F768" s="5"/>
      <c r="H768" s="1"/>
      <c r="I768" s="1"/>
      <c r="J768" s="1"/>
      <c r="K768" s="1"/>
      <c r="L768" s="1"/>
      <c r="M768" s="1"/>
      <c r="N768" s="1"/>
      <c r="O768" s="1"/>
      <c r="P768" s="1"/>
      <c r="Q768" s="1"/>
      <c r="R768" s="1"/>
      <c r="S768" s="1"/>
      <c r="T768" s="1"/>
      <c r="U768" s="1"/>
      <c r="V768" s="1"/>
      <c r="W768" s="1"/>
      <c r="X768" s="1"/>
    </row>
    <row r="769" spans="2:24" x14ac:dyDescent="0.2">
      <c r="B769" s="11"/>
      <c r="C769" s="11"/>
      <c r="D769" s="5"/>
      <c r="E769" s="6"/>
      <c r="F769" s="5"/>
      <c r="H769" s="1"/>
      <c r="I769" s="1"/>
      <c r="J769" s="1"/>
      <c r="K769" s="1"/>
      <c r="L769" s="1"/>
      <c r="M769" s="1"/>
      <c r="N769" s="1"/>
      <c r="O769" s="1"/>
      <c r="P769" s="1"/>
      <c r="Q769" s="1"/>
      <c r="R769" s="1"/>
      <c r="S769" s="1"/>
      <c r="T769" s="1"/>
      <c r="U769" s="1"/>
      <c r="V769" s="1"/>
      <c r="W769" s="1"/>
      <c r="X769" s="1"/>
    </row>
    <row r="770" spans="2:24" x14ac:dyDescent="0.2">
      <c r="B770" s="11"/>
      <c r="C770" s="11"/>
      <c r="D770" s="5"/>
      <c r="E770" s="6"/>
      <c r="F770" s="5"/>
      <c r="H770" s="1"/>
      <c r="I770" s="1"/>
      <c r="J770" s="1"/>
      <c r="K770" s="1"/>
      <c r="L770" s="1"/>
      <c r="M770" s="1"/>
      <c r="N770" s="1"/>
      <c r="O770" s="1"/>
      <c r="P770" s="1"/>
      <c r="Q770" s="1"/>
      <c r="R770" s="1"/>
      <c r="S770" s="1"/>
      <c r="T770" s="1"/>
      <c r="U770" s="1"/>
      <c r="V770" s="1"/>
      <c r="W770" s="1"/>
      <c r="X770" s="1"/>
    </row>
    <row r="771" spans="2:24" x14ac:dyDescent="0.2">
      <c r="H771" s="1"/>
      <c r="I771" s="1"/>
      <c r="J771" s="1"/>
      <c r="K771" s="1"/>
      <c r="L771" s="1"/>
      <c r="M771" s="1"/>
      <c r="N771" s="1"/>
      <c r="O771" s="1"/>
      <c r="P771" s="1"/>
      <c r="Q771" s="1"/>
      <c r="R771" s="1"/>
      <c r="S771" s="1"/>
      <c r="T771" s="1"/>
      <c r="U771" s="1"/>
      <c r="V771" s="1"/>
      <c r="W771" s="1"/>
      <c r="X771" s="1"/>
    </row>
    <row r="772" spans="2:24" x14ac:dyDescent="0.2">
      <c r="H772" s="1"/>
      <c r="I772" s="1"/>
      <c r="J772" s="1"/>
      <c r="K772" s="1"/>
      <c r="L772" s="1"/>
      <c r="M772" s="1"/>
      <c r="N772" s="1"/>
      <c r="O772" s="1"/>
      <c r="P772" s="1"/>
      <c r="Q772" s="1"/>
      <c r="R772" s="1"/>
      <c r="S772" s="1"/>
      <c r="T772" s="1"/>
      <c r="U772" s="1"/>
      <c r="V772" s="1"/>
      <c r="W772" s="1"/>
      <c r="X772" s="1"/>
    </row>
    <row r="773" spans="2:24" x14ac:dyDescent="0.2">
      <c r="H773" s="1"/>
      <c r="I773" s="1"/>
      <c r="J773" s="1"/>
      <c r="K773" s="1"/>
      <c r="L773" s="1"/>
      <c r="M773" s="1"/>
      <c r="N773" s="1"/>
      <c r="O773" s="1"/>
      <c r="P773" s="1"/>
      <c r="Q773" s="1"/>
      <c r="R773" s="1"/>
      <c r="S773" s="1"/>
      <c r="T773" s="1"/>
      <c r="U773" s="1"/>
      <c r="V773" s="1"/>
      <c r="W773" s="1"/>
      <c r="X773" s="1"/>
    </row>
    <row r="774" spans="2:24" x14ac:dyDescent="0.2">
      <c r="H774" s="1"/>
      <c r="I774" s="1"/>
      <c r="J774" s="1"/>
      <c r="K774" s="1"/>
      <c r="L774" s="1"/>
      <c r="M774" s="1"/>
      <c r="N774" s="1"/>
      <c r="O774" s="1"/>
      <c r="P774" s="1"/>
      <c r="Q774" s="1"/>
      <c r="R774" s="1"/>
      <c r="S774" s="1"/>
      <c r="T774" s="1"/>
      <c r="U774" s="1"/>
      <c r="V774" s="1"/>
      <c r="W774" s="1"/>
      <c r="X774" s="1"/>
    </row>
    <row r="775" spans="2:24" x14ac:dyDescent="0.2">
      <c r="H775" s="1"/>
      <c r="I775" s="1"/>
      <c r="J775" s="1"/>
      <c r="K775" s="1"/>
      <c r="L775" s="1"/>
      <c r="M775" s="1"/>
      <c r="N775" s="1"/>
      <c r="O775" s="1"/>
      <c r="P775" s="1"/>
      <c r="Q775" s="1"/>
      <c r="R775" s="1"/>
      <c r="S775" s="1"/>
      <c r="T775" s="1"/>
      <c r="U775" s="1"/>
      <c r="V775" s="1"/>
      <c r="W775" s="1"/>
      <c r="X775" s="1"/>
    </row>
    <row r="776" spans="2:24" x14ac:dyDescent="0.2">
      <c r="H776" s="1"/>
      <c r="I776" s="1"/>
      <c r="J776" s="1"/>
      <c r="K776" s="1"/>
      <c r="L776" s="1"/>
      <c r="M776" s="1"/>
      <c r="N776" s="1"/>
      <c r="O776" s="1"/>
      <c r="P776" s="1"/>
      <c r="Q776" s="1"/>
      <c r="R776" s="1"/>
      <c r="S776" s="1"/>
      <c r="T776" s="1"/>
      <c r="U776" s="1"/>
      <c r="V776" s="1"/>
      <c r="W776" s="1"/>
      <c r="X776" s="1"/>
    </row>
    <row r="777" spans="2:24" x14ac:dyDescent="0.2">
      <c r="H777" s="1"/>
      <c r="I777" s="1"/>
      <c r="J777" s="1"/>
      <c r="K777" s="1"/>
      <c r="L777" s="1"/>
      <c r="M777" s="1"/>
      <c r="N777" s="1"/>
      <c r="O777" s="1"/>
      <c r="P777" s="1"/>
      <c r="Q777" s="1"/>
      <c r="R777" s="1"/>
      <c r="S777" s="1"/>
      <c r="T777" s="1"/>
      <c r="U777" s="1"/>
      <c r="V777" s="1"/>
      <c r="W777" s="1"/>
      <c r="X777" s="1"/>
    </row>
    <row r="778" spans="2:24" x14ac:dyDescent="0.2">
      <c r="H778" s="1"/>
      <c r="I778" s="1"/>
      <c r="J778" s="1"/>
      <c r="K778" s="1"/>
      <c r="L778" s="1"/>
      <c r="M778" s="1"/>
      <c r="N778" s="1"/>
      <c r="O778" s="1"/>
      <c r="P778" s="1"/>
      <c r="Q778" s="1"/>
      <c r="R778" s="1"/>
      <c r="S778" s="1"/>
      <c r="T778" s="1"/>
      <c r="U778" s="1"/>
      <c r="V778" s="1"/>
      <c r="W778" s="1"/>
      <c r="X778" s="1"/>
    </row>
    <row r="779" spans="2:24" x14ac:dyDescent="0.2">
      <c r="H779" s="1"/>
      <c r="I779" s="1"/>
      <c r="J779" s="1"/>
      <c r="K779" s="1"/>
      <c r="L779" s="1"/>
      <c r="M779" s="1"/>
      <c r="N779" s="1"/>
      <c r="O779" s="1"/>
      <c r="P779" s="1"/>
      <c r="Q779" s="1"/>
      <c r="R779" s="1"/>
      <c r="S779" s="1"/>
      <c r="T779" s="1"/>
      <c r="U779" s="1"/>
      <c r="V779" s="1"/>
      <c r="W779" s="1"/>
      <c r="X779" s="1"/>
    </row>
    <row r="780" spans="2:24" x14ac:dyDescent="0.2">
      <c r="H780" s="1"/>
      <c r="I780" s="1"/>
      <c r="J780" s="1"/>
      <c r="K780" s="1"/>
      <c r="L780" s="1"/>
      <c r="M780" s="1"/>
      <c r="N780" s="1"/>
      <c r="O780" s="1"/>
      <c r="P780" s="1"/>
      <c r="Q780" s="1"/>
      <c r="R780" s="1"/>
      <c r="S780" s="1"/>
      <c r="T780" s="1"/>
      <c r="U780" s="1"/>
      <c r="V780" s="1"/>
      <c r="W780" s="1"/>
      <c r="X780" s="1"/>
    </row>
    <row r="781" spans="2:24" x14ac:dyDescent="0.2">
      <c r="H781" s="1"/>
      <c r="I781" s="1"/>
      <c r="J781" s="1"/>
      <c r="K781" s="1"/>
      <c r="L781" s="1"/>
      <c r="M781" s="1"/>
      <c r="N781" s="1"/>
      <c r="O781" s="1"/>
      <c r="P781" s="1"/>
      <c r="Q781" s="1"/>
      <c r="R781" s="1"/>
      <c r="S781" s="1"/>
      <c r="T781" s="1"/>
      <c r="U781" s="1"/>
      <c r="V781" s="1"/>
      <c r="W781" s="1"/>
      <c r="X781" s="1"/>
    </row>
    <row r="782" spans="2:24" x14ac:dyDescent="0.2">
      <c r="H782" s="1"/>
      <c r="I782" s="1"/>
      <c r="J782" s="1"/>
      <c r="K782" s="1"/>
      <c r="L782" s="1"/>
      <c r="M782" s="1"/>
      <c r="N782" s="1"/>
      <c r="O782" s="1"/>
      <c r="P782" s="1"/>
      <c r="Q782" s="1"/>
      <c r="R782" s="1"/>
      <c r="S782" s="1"/>
      <c r="T782" s="1"/>
      <c r="U782" s="1"/>
      <c r="V782" s="1"/>
      <c r="W782" s="1"/>
      <c r="X782" s="1"/>
    </row>
    <row r="783" spans="2:24" x14ac:dyDescent="0.2">
      <c r="H783" s="1"/>
      <c r="I783" s="1"/>
      <c r="J783" s="1"/>
      <c r="K783" s="1"/>
      <c r="L783" s="1"/>
      <c r="M783" s="1"/>
      <c r="N783" s="1"/>
      <c r="O783" s="1"/>
      <c r="P783" s="1"/>
      <c r="Q783" s="1"/>
      <c r="R783" s="1"/>
      <c r="S783" s="1"/>
      <c r="T783" s="1"/>
      <c r="U783" s="1"/>
      <c r="V783" s="1"/>
      <c r="W783" s="1"/>
      <c r="X783" s="1"/>
    </row>
    <row r="784" spans="2:24" x14ac:dyDescent="0.2">
      <c r="H784" s="1"/>
      <c r="I784" s="1"/>
      <c r="J784" s="1"/>
      <c r="K784" s="1"/>
      <c r="L784" s="1"/>
      <c r="M784" s="1"/>
      <c r="N784" s="1"/>
      <c r="O784" s="1"/>
      <c r="P784" s="1"/>
      <c r="Q784" s="1"/>
      <c r="R784" s="1"/>
      <c r="S784" s="1"/>
      <c r="T784" s="1"/>
      <c r="U784" s="1"/>
      <c r="V784" s="1"/>
      <c r="W784" s="1"/>
      <c r="X784" s="1"/>
    </row>
    <row r="785" spans="8:24" x14ac:dyDescent="0.2">
      <c r="H785" s="1"/>
      <c r="I785" s="1"/>
      <c r="J785" s="1"/>
      <c r="K785" s="1"/>
      <c r="L785" s="1"/>
      <c r="M785" s="1"/>
      <c r="N785" s="1"/>
      <c r="O785" s="1"/>
      <c r="P785" s="1"/>
      <c r="Q785" s="1"/>
      <c r="R785" s="1"/>
      <c r="S785" s="1"/>
      <c r="T785" s="1"/>
      <c r="U785" s="1"/>
      <c r="V785" s="1"/>
      <c r="W785" s="1"/>
      <c r="X785" s="1"/>
    </row>
    <row r="786" spans="8:24" x14ac:dyDescent="0.2">
      <c r="H786" s="1"/>
      <c r="I786" s="1"/>
      <c r="J786" s="1"/>
      <c r="K786" s="1"/>
      <c r="L786" s="1"/>
      <c r="M786" s="1"/>
      <c r="N786" s="1"/>
      <c r="O786" s="1"/>
      <c r="P786" s="1"/>
      <c r="Q786" s="1"/>
      <c r="R786" s="1"/>
      <c r="S786" s="1"/>
      <c r="T786" s="1"/>
      <c r="U786" s="1"/>
      <c r="V786" s="1"/>
      <c r="W786" s="1"/>
      <c r="X786" s="1"/>
    </row>
    <row r="787" spans="8:24" x14ac:dyDescent="0.2">
      <c r="H787" s="1"/>
      <c r="I787" s="1"/>
      <c r="J787" s="1"/>
      <c r="K787" s="1"/>
      <c r="L787" s="1"/>
      <c r="M787" s="1"/>
      <c r="N787" s="1"/>
      <c r="O787" s="1"/>
      <c r="P787" s="1"/>
      <c r="Q787" s="1"/>
      <c r="R787" s="1"/>
      <c r="S787" s="1"/>
      <c r="T787" s="1"/>
      <c r="U787" s="1"/>
      <c r="V787" s="1"/>
      <c r="W787" s="1"/>
      <c r="X787" s="1"/>
    </row>
    <row r="788" spans="8:24" x14ac:dyDescent="0.2">
      <c r="H788" s="1"/>
      <c r="I788" s="1"/>
      <c r="J788" s="1"/>
      <c r="K788" s="1"/>
      <c r="L788" s="1"/>
      <c r="M788" s="1"/>
      <c r="N788" s="1"/>
      <c r="O788" s="1"/>
      <c r="P788" s="1"/>
      <c r="Q788" s="1"/>
      <c r="R788" s="1"/>
      <c r="S788" s="1"/>
      <c r="T788" s="1"/>
      <c r="U788" s="1"/>
      <c r="V788" s="1"/>
      <c r="W788" s="1"/>
      <c r="X788" s="1"/>
    </row>
    <row r="789" spans="8:24" x14ac:dyDescent="0.2">
      <c r="H789" s="1"/>
      <c r="I789" s="1"/>
      <c r="J789" s="1"/>
      <c r="K789" s="1"/>
      <c r="L789" s="1"/>
      <c r="M789" s="1"/>
      <c r="N789" s="1"/>
      <c r="O789" s="1"/>
      <c r="P789" s="1"/>
      <c r="Q789" s="1"/>
      <c r="R789" s="1"/>
      <c r="S789" s="1"/>
      <c r="T789" s="1"/>
      <c r="U789" s="1"/>
      <c r="V789" s="1"/>
      <c r="W789" s="1"/>
      <c r="X789" s="1"/>
    </row>
    <row r="790" spans="8:24" x14ac:dyDescent="0.2">
      <c r="H790" s="1"/>
      <c r="I790" s="1"/>
      <c r="J790" s="1"/>
      <c r="K790" s="1"/>
      <c r="L790" s="1"/>
      <c r="M790" s="1"/>
      <c r="N790" s="1"/>
      <c r="O790" s="1"/>
      <c r="P790" s="1"/>
      <c r="Q790" s="1"/>
      <c r="R790" s="1"/>
      <c r="S790" s="1"/>
      <c r="T790" s="1"/>
      <c r="U790" s="1"/>
      <c r="V790" s="1"/>
      <c r="W790" s="1"/>
      <c r="X790" s="1"/>
    </row>
    <row r="791" spans="8:24" x14ac:dyDescent="0.2">
      <c r="H791" s="1"/>
      <c r="I791" s="1"/>
      <c r="J791" s="1"/>
      <c r="K791" s="1"/>
      <c r="L791" s="1"/>
      <c r="M791" s="1"/>
      <c r="N791" s="1"/>
      <c r="O791" s="1"/>
      <c r="P791" s="1"/>
      <c r="Q791" s="1"/>
      <c r="R791" s="1"/>
      <c r="S791" s="1"/>
      <c r="T791" s="1"/>
      <c r="U791" s="1"/>
      <c r="V791" s="1"/>
      <c r="W791" s="1"/>
      <c r="X791" s="1"/>
    </row>
    <row r="792" spans="8:24" x14ac:dyDescent="0.2">
      <c r="H792" s="1"/>
      <c r="I792" s="1"/>
      <c r="J792" s="1"/>
      <c r="K792" s="1"/>
      <c r="L792" s="1"/>
      <c r="M792" s="1"/>
      <c r="N792" s="1"/>
      <c r="O792" s="1"/>
      <c r="P792" s="1"/>
      <c r="Q792" s="1"/>
      <c r="R792" s="1"/>
      <c r="S792" s="1"/>
      <c r="T792" s="1"/>
      <c r="U792" s="1"/>
      <c r="V792" s="1"/>
      <c r="W792" s="1"/>
      <c r="X792" s="1"/>
    </row>
    <row r="793" spans="8:24" x14ac:dyDescent="0.2">
      <c r="H793" s="1"/>
      <c r="I793" s="1"/>
      <c r="J793" s="1"/>
      <c r="K793" s="1"/>
      <c r="L793" s="1"/>
      <c r="M793" s="1"/>
      <c r="N793" s="1"/>
      <c r="O793" s="1"/>
      <c r="P793" s="1"/>
      <c r="Q793" s="1"/>
      <c r="R793" s="1"/>
      <c r="S793" s="1"/>
      <c r="T793" s="1"/>
      <c r="U793" s="1"/>
      <c r="V793" s="1"/>
      <c r="W793" s="1"/>
      <c r="X793" s="1"/>
    </row>
    <row r="794" spans="8:24" x14ac:dyDescent="0.2">
      <c r="H794" s="1"/>
      <c r="I794" s="1"/>
      <c r="J794" s="1"/>
      <c r="K794" s="1"/>
      <c r="L794" s="1"/>
      <c r="M794" s="1"/>
      <c r="N794" s="1"/>
      <c r="O794" s="1"/>
      <c r="P794" s="1"/>
      <c r="Q794" s="1"/>
      <c r="R794" s="1"/>
      <c r="S794" s="1"/>
      <c r="T794" s="1"/>
      <c r="U794" s="1"/>
      <c r="V794" s="1"/>
      <c r="W794" s="1"/>
      <c r="X794" s="1"/>
    </row>
    <row r="795" spans="8:24" x14ac:dyDescent="0.2">
      <c r="H795" s="1"/>
      <c r="I795" s="1"/>
      <c r="J795" s="1"/>
      <c r="K795" s="1"/>
      <c r="L795" s="1"/>
      <c r="M795" s="1"/>
      <c r="N795" s="1"/>
      <c r="O795" s="1"/>
      <c r="P795" s="1"/>
      <c r="Q795" s="1"/>
      <c r="R795" s="1"/>
      <c r="S795" s="1"/>
      <c r="T795" s="1"/>
      <c r="U795" s="1"/>
      <c r="V795" s="1"/>
      <c r="W795" s="1"/>
      <c r="X795" s="1"/>
    </row>
    <row r="796" spans="8:24" x14ac:dyDescent="0.2">
      <c r="H796" s="1"/>
      <c r="I796" s="1"/>
      <c r="J796" s="1"/>
      <c r="K796" s="1"/>
      <c r="L796" s="1"/>
      <c r="M796" s="1"/>
      <c r="N796" s="1"/>
      <c r="O796" s="1"/>
      <c r="P796" s="1"/>
      <c r="Q796" s="1"/>
      <c r="R796" s="1"/>
      <c r="S796" s="1"/>
      <c r="T796" s="1"/>
      <c r="U796" s="1"/>
      <c r="V796" s="1"/>
      <c r="W796" s="1"/>
      <c r="X796" s="1"/>
    </row>
    <row r="797" spans="8:24" x14ac:dyDescent="0.2">
      <c r="H797" s="1"/>
      <c r="I797" s="1"/>
      <c r="J797" s="1"/>
      <c r="K797" s="1"/>
      <c r="L797" s="1"/>
      <c r="M797" s="1"/>
      <c r="N797" s="1"/>
      <c r="O797" s="1"/>
      <c r="P797" s="1"/>
      <c r="Q797" s="1"/>
      <c r="R797" s="1"/>
      <c r="S797" s="1"/>
      <c r="T797" s="1"/>
      <c r="U797" s="1"/>
      <c r="V797" s="1"/>
      <c r="W797" s="1"/>
      <c r="X797" s="1"/>
    </row>
    <row r="798" spans="8:24" x14ac:dyDescent="0.2">
      <c r="H798" s="1"/>
      <c r="I798" s="1"/>
      <c r="J798" s="1"/>
      <c r="K798" s="1"/>
      <c r="L798" s="1"/>
      <c r="M798" s="1"/>
      <c r="N798" s="1"/>
      <c r="O798" s="1"/>
      <c r="P798" s="1"/>
      <c r="Q798" s="1"/>
      <c r="R798" s="1"/>
      <c r="S798" s="1"/>
      <c r="T798" s="1"/>
      <c r="U798" s="1"/>
      <c r="V798" s="1"/>
      <c r="W798" s="1"/>
      <c r="X798" s="1"/>
    </row>
    <row r="799" spans="8:24" x14ac:dyDescent="0.2">
      <c r="H799" s="1"/>
      <c r="I799" s="1"/>
      <c r="J799" s="1"/>
      <c r="K799" s="1"/>
      <c r="L799" s="1"/>
      <c r="M799" s="1"/>
      <c r="N799" s="1"/>
      <c r="O799" s="1"/>
      <c r="P799" s="1"/>
      <c r="Q799" s="1"/>
      <c r="R799" s="1"/>
      <c r="S799" s="1"/>
      <c r="T799" s="1"/>
      <c r="U799" s="1"/>
      <c r="V799" s="1"/>
      <c r="W799" s="1"/>
      <c r="X799" s="1"/>
    </row>
    <row r="800" spans="8:24" x14ac:dyDescent="0.2">
      <c r="H800" s="1"/>
      <c r="I800" s="1"/>
      <c r="J800" s="1"/>
      <c r="K800" s="1"/>
      <c r="L800" s="1"/>
      <c r="M800" s="1"/>
      <c r="N800" s="1"/>
      <c r="O800" s="1"/>
      <c r="P800" s="1"/>
      <c r="Q800" s="1"/>
      <c r="R800" s="1"/>
      <c r="S800" s="1"/>
      <c r="T800" s="1"/>
      <c r="U800" s="1"/>
      <c r="V800" s="1"/>
      <c r="W800" s="1"/>
      <c r="X800" s="1"/>
    </row>
    <row r="801" spans="8:24" x14ac:dyDescent="0.2">
      <c r="H801" s="1"/>
      <c r="I801" s="1"/>
      <c r="J801" s="1"/>
      <c r="K801" s="1"/>
      <c r="L801" s="1"/>
      <c r="M801" s="1"/>
      <c r="N801" s="1"/>
      <c r="O801" s="1"/>
      <c r="P801" s="1"/>
      <c r="Q801" s="1"/>
      <c r="R801" s="1"/>
      <c r="S801" s="1"/>
      <c r="T801" s="1"/>
      <c r="U801" s="1"/>
      <c r="V801" s="1"/>
      <c r="W801" s="1"/>
      <c r="X801" s="1"/>
    </row>
    <row r="802" spans="8:24" x14ac:dyDescent="0.2">
      <c r="H802" s="1"/>
      <c r="I802" s="1"/>
      <c r="J802" s="1"/>
      <c r="K802" s="1"/>
      <c r="L802" s="1"/>
      <c r="M802" s="1"/>
      <c r="N802" s="1"/>
      <c r="O802" s="1"/>
      <c r="P802" s="1"/>
      <c r="Q802" s="1"/>
      <c r="R802" s="1"/>
      <c r="S802" s="1"/>
      <c r="T802" s="1"/>
      <c r="U802" s="1"/>
      <c r="V802" s="1"/>
      <c r="W802" s="1"/>
      <c r="X802" s="1"/>
    </row>
    <row r="803" spans="8:24" x14ac:dyDescent="0.2">
      <c r="H803" s="1"/>
      <c r="I803" s="1"/>
      <c r="J803" s="1"/>
      <c r="K803" s="1"/>
      <c r="L803" s="1"/>
      <c r="M803" s="1"/>
      <c r="N803" s="1"/>
      <c r="O803" s="1"/>
      <c r="P803" s="1"/>
      <c r="Q803" s="1"/>
      <c r="R803" s="1"/>
      <c r="S803" s="1"/>
      <c r="T803" s="1"/>
      <c r="U803" s="1"/>
      <c r="V803" s="1"/>
      <c r="W803" s="1"/>
      <c r="X803" s="1"/>
    </row>
    <row r="804" spans="8:24" x14ac:dyDescent="0.2">
      <c r="H804" s="1"/>
      <c r="I804" s="1"/>
      <c r="J804" s="1"/>
      <c r="K804" s="1"/>
      <c r="L804" s="1"/>
      <c r="M804" s="1"/>
      <c r="N804" s="1"/>
      <c r="O804" s="1"/>
      <c r="P804" s="1"/>
      <c r="Q804" s="1"/>
      <c r="R804" s="1"/>
      <c r="S804" s="1"/>
      <c r="T804" s="1"/>
      <c r="U804" s="1"/>
      <c r="V804" s="1"/>
      <c r="W804" s="1"/>
      <c r="X804" s="1"/>
    </row>
    <row r="805" spans="8:24" x14ac:dyDescent="0.2">
      <c r="H805" s="1"/>
      <c r="I805" s="1"/>
      <c r="J805" s="1"/>
      <c r="K805" s="1"/>
      <c r="L805" s="1"/>
      <c r="M805" s="1"/>
      <c r="N805" s="1"/>
      <c r="O805" s="1"/>
      <c r="P805" s="1"/>
      <c r="Q805" s="1"/>
      <c r="R805" s="1"/>
      <c r="S805" s="1"/>
      <c r="T805" s="1"/>
      <c r="U805" s="1"/>
      <c r="V805" s="1"/>
      <c r="W805" s="1"/>
      <c r="X805" s="1"/>
    </row>
    <row r="806" spans="8:24" x14ac:dyDescent="0.2">
      <c r="H806" s="1"/>
      <c r="I806" s="1"/>
      <c r="J806" s="1"/>
      <c r="K806" s="1"/>
      <c r="L806" s="1"/>
      <c r="M806" s="1"/>
      <c r="N806" s="1"/>
      <c r="O806" s="1"/>
      <c r="P806" s="1"/>
      <c r="Q806" s="1"/>
      <c r="R806" s="1"/>
      <c r="S806" s="1"/>
      <c r="T806" s="1"/>
      <c r="U806" s="1"/>
      <c r="V806" s="1"/>
      <c r="W806" s="1"/>
      <c r="X806" s="1"/>
    </row>
    <row r="807" spans="8:24" x14ac:dyDescent="0.2">
      <c r="H807" s="1"/>
      <c r="I807" s="1"/>
      <c r="J807" s="1"/>
      <c r="K807" s="1"/>
      <c r="L807" s="1"/>
      <c r="M807" s="1"/>
      <c r="N807" s="1"/>
      <c r="O807" s="1"/>
      <c r="P807" s="1"/>
      <c r="Q807" s="1"/>
      <c r="R807" s="1"/>
      <c r="S807" s="1"/>
      <c r="T807" s="1"/>
      <c r="U807" s="1"/>
      <c r="V807" s="1"/>
      <c r="W807" s="1"/>
      <c r="X807" s="1"/>
    </row>
    <row r="808" spans="8:24" x14ac:dyDescent="0.2">
      <c r="H808" s="1"/>
      <c r="I808" s="1"/>
      <c r="J808" s="1"/>
      <c r="K808" s="1"/>
      <c r="L808" s="1"/>
      <c r="M808" s="1"/>
      <c r="N808" s="1"/>
      <c r="O808" s="1"/>
      <c r="P808" s="1"/>
      <c r="Q808" s="1"/>
      <c r="R808" s="1"/>
      <c r="S808" s="1"/>
      <c r="T808" s="1"/>
      <c r="U808" s="1"/>
      <c r="V808" s="1"/>
      <c r="W808" s="1"/>
      <c r="X808" s="1"/>
    </row>
    <row r="809" spans="8:24" x14ac:dyDescent="0.2">
      <c r="H809" s="1"/>
      <c r="I809" s="1"/>
      <c r="J809" s="1"/>
      <c r="K809" s="1"/>
      <c r="L809" s="1"/>
      <c r="M809" s="1"/>
      <c r="N809" s="1"/>
      <c r="O809" s="1"/>
      <c r="P809" s="1"/>
      <c r="Q809" s="1"/>
      <c r="R809" s="1"/>
      <c r="S809" s="1"/>
      <c r="T809" s="1"/>
      <c r="U809" s="1"/>
      <c r="V809" s="1"/>
      <c r="W809" s="1"/>
      <c r="X809" s="1"/>
    </row>
    <row r="810" spans="8:24" x14ac:dyDescent="0.2">
      <c r="H810" s="1"/>
      <c r="I810" s="1"/>
      <c r="J810" s="1"/>
      <c r="K810" s="1"/>
      <c r="L810" s="1"/>
      <c r="M810" s="1"/>
      <c r="N810" s="1"/>
      <c r="O810" s="1"/>
      <c r="P810" s="1"/>
      <c r="Q810" s="1"/>
      <c r="R810" s="1"/>
      <c r="S810" s="1"/>
      <c r="T810" s="1"/>
      <c r="U810" s="1"/>
      <c r="V810" s="1"/>
      <c r="W810" s="1"/>
      <c r="X810" s="1"/>
    </row>
    <row r="811" spans="8:24" x14ac:dyDescent="0.2">
      <c r="H811" s="1"/>
      <c r="I811" s="1"/>
      <c r="J811" s="1"/>
      <c r="K811" s="1"/>
      <c r="L811" s="1"/>
      <c r="M811" s="1"/>
      <c r="N811" s="1"/>
      <c r="O811" s="1"/>
      <c r="P811" s="1"/>
      <c r="Q811" s="1"/>
      <c r="R811" s="1"/>
      <c r="S811" s="1"/>
      <c r="T811" s="1"/>
      <c r="U811" s="1"/>
      <c r="V811" s="1"/>
      <c r="W811" s="1"/>
      <c r="X811" s="1"/>
    </row>
    <row r="812" spans="8:24" x14ac:dyDescent="0.2">
      <c r="H812" s="1"/>
      <c r="I812" s="1"/>
      <c r="J812" s="1"/>
      <c r="K812" s="1"/>
      <c r="L812" s="1"/>
      <c r="M812" s="1"/>
      <c r="N812" s="1"/>
      <c r="O812" s="1"/>
      <c r="P812" s="1"/>
      <c r="Q812" s="1"/>
      <c r="R812" s="1"/>
      <c r="S812" s="1"/>
      <c r="T812" s="1"/>
      <c r="U812" s="1"/>
      <c r="V812" s="1"/>
      <c r="W812" s="1"/>
      <c r="X812" s="1"/>
    </row>
    <row r="813" spans="8:24" x14ac:dyDescent="0.2">
      <c r="H813" s="1"/>
      <c r="I813" s="1"/>
      <c r="J813" s="1"/>
      <c r="K813" s="1"/>
      <c r="L813" s="1"/>
      <c r="M813" s="1"/>
      <c r="N813" s="1"/>
      <c r="O813" s="1"/>
      <c r="P813" s="1"/>
      <c r="Q813" s="1"/>
      <c r="R813" s="1"/>
      <c r="S813" s="1"/>
      <c r="T813" s="1"/>
      <c r="U813" s="1"/>
      <c r="V813" s="1"/>
      <c r="W813" s="1"/>
      <c r="X813" s="1"/>
    </row>
    <row r="814" spans="8:24" x14ac:dyDescent="0.2">
      <c r="H814" s="1"/>
      <c r="I814" s="1"/>
      <c r="J814" s="1"/>
      <c r="K814" s="1"/>
      <c r="L814" s="1"/>
      <c r="M814" s="1"/>
      <c r="N814" s="1"/>
      <c r="O814" s="1"/>
      <c r="P814" s="1"/>
      <c r="Q814" s="1"/>
      <c r="R814" s="1"/>
      <c r="S814" s="1"/>
      <c r="T814" s="1"/>
      <c r="U814" s="1"/>
      <c r="V814" s="1"/>
      <c r="W814" s="1"/>
      <c r="X814" s="1"/>
    </row>
    <row r="815" spans="8:24" x14ac:dyDescent="0.2">
      <c r="H815" s="1"/>
      <c r="I815" s="1"/>
      <c r="J815" s="1"/>
      <c r="K815" s="1"/>
      <c r="L815" s="1"/>
      <c r="M815" s="1"/>
      <c r="N815" s="1"/>
      <c r="O815" s="1"/>
      <c r="P815" s="1"/>
      <c r="Q815" s="1"/>
      <c r="R815" s="1"/>
      <c r="S815" s="1"/>
      <c r="T815" s="1"/>
      <c r="U815" s="1"/>
      <c r="V815" s="1"/>
      <c r="W815" s="1"/>
      <c r="X815" s="1"/>
    </row>
    <row r="816" spans="8:24" x14ac:dyDescent="0.2">
      <c r="H816" s="1"/>
      <c r="I816" s="1"/>
      <c r="J816" s="1"/>
      <c r="K816" s="1"/>
      <c r="L816" s="1"/>
      <c r="M816" s="1"/>
      <c r="N816" s="1"/>
      <c r="O816" s="1"/>
      <c r="P816" s="1"/>
      <c r="Q816" s="1"/>
      <c r="R816" s="1"/>
      <c r="S816" s="1"/>
      <c r="T816" s="1"/>
      <c r="U816" s="1"/>
      <c r="V816" s="1"/>
      <c r="W816" s="1"/>
      <c r="X816" s="1"/>
    </row>
    <row r="817" spans="8:24" x14ac:dyDescent="0.2">
      <c r="H817" s="1"/>
      <c r="I817" s="1"/>
      <c r="J817" s="1"/>
      <c r="K817" s="1"/>
      <c r="L817" s="1"/>
      <c r="M817" s="1"/>
      <c r="N817" s="1"/>
      <c r="O817" s="1"/>
      <c r="P817" s="1"/>
      <c r="Q817" s="1"/>
      <c r="R817" s="1"/>
      <c r="S817" s="1"/>
      <c r="T817" s="1"/>
      <c r="U817" s="1"/>
      <c r="V817" s="1"/>
      <c r="W817" s="1"/>
      <c r="X817" s="1"/>
    </row>
    <row r="818" spans="8:24" x14ac:dyDescent="0.2">
      <c r="H818" s="1"/>
      <c r="I818" s="1"/>
      <c r="J818" s="1"/>
      <c r="K818" s="1"/>
      <c r="L818" s="1"/>
      <c r="M818" s="1"/>
      <c r="N818" s="1"/>
      <c r="O818" s="1"/>
      <c r="P818" s="1"/>
      <c r="Q818" s="1"/>
      <c r="R818" s="1"/>
      <c r="S818" s="1"/>
      <c r="T818" s="1"/>
      <c r="U818" s="1"/>
      <c r="V818" s="1"/>
      <c r="W818" s="1"/>
      <c r="X818" s="1"/>
    </row>
    <row r="819" spans="8:24" x14ac:dyDescent="0.2">
      <c r="H819" s="1"/>
      <c r="I819" s="1"/>
      <c r="J819" s="1"/>
      <c r="K819" s="1"/>
      <c r="L819" s="1"/>
      <c r="M819" s="1"/>
      <c r="N819" s="1"/>
      <c r="O819" s="1"/>
      <c r="P819" s="1"/>
      <c r="Q819" s="1"/>
      <c r="R819" s="1"/>
      <c r="S819" s="1"/>
      <c r="T819" s="1"/>
      <c r="U819" s="1"/>
      <c r="V819" s="1"/>
      <c r="W819" s="1"/>
      <c r="X819" s="1"/>
    </row>
    <row r="820" spans="8:24" x14ac:dyDescent="0.2">
      <c r="H820" s="1"/>
      <c r="I820" s="1"/>
      <c r="J820" s="1"/>
      <c r="K820" s="1"/>
      <c r="L820" s="1"/>
      <c r="M820" s="1"/>
      <c r="N820" s="1"/>
      <c r="O820" s="1"/>
      <c r="P820" s="1"/>
      <c r="Q820" s="1"/>
      <c r="R820" s="1"/>
      <c r="S820" s="1"/>
      <c r="T820" s="1"/>
      <c r="U820" s="1"/>
      <c r="V820" s="1"/>
      <c r="W820" s="1"/>
      <c r="X820" s="1"/>
    </row>
    <row r="821" spans="8:24" x14ac:dyDescent="0.2">
      <c r="H821" s="1"/>
      <c r="I821" s="1"/>
      <c r="J821" s="1"/>
      <c r="K821" s="1"/>
      <c r="L821" s="1"/>
      <c r="M821" s="1"/>
      <c r="N821" s="1"/>
      <c r="O821" s="1"/>
      <c r="P821" s="1"/>
      <c r="Q821" s="1"/>
      <c r="R821" s="1"/>
      <c r="S821" s="1"/>
      <c r="T821" s="1"/>
      <c r="U821" s="1"/>
      <c r="V821" s="1"/>
      <c r="W821" s="1"/>
      <c r="X821" s="1"/>
    </row>
    <row r="822" spans="8:24" x14ac:dyDescent="0.2">
      <c r="H822" s="1"/>
      <c r="I822" s="1"/>
      <c r="J822" s="1"/>
      <c r="K822" s="1"/>
      <c r="L822" s="1"/>
      <c r="M822" s="1"/>
      <c r="N822" s="1"/>
      <c r="O822" s="1"/>
      <c r="P822" s="1"/>
      <c r="Q822" s="1"/>
      <c r="R822" s="1"/>
      <c r="S822" s="1"/>
      <c r="T822" s="1"/>
      <c r="U822" s="1"/>
      <c r="V822" s="1"/>
      <c r="W822" s="1"/>
      <c r="X822" s="1"/>
    </row>
    <row r="823" spans="8:24" x14ac:dyDescent="0.2">
      <c r="H823" s="1"/>
      <c r="I823" s="1"/>
      <c r="J823" s="1"/>
      <c r="K823" s="1"/>
      <c r="L823" s="1"/>
      <c r="M823" s="1"/>
      <c r="N823" s="1"/>
      <c r="O823" s="1"/>
      <c r="P823" s="1"/>
      <c r="Q823" s="1"/>
      <c r="R823" s="1"/>
      <c r="S823" s="1"/>
      <c r="T823" s="1"/>
      <c r="U823" s="1"/>
      <c r="V823" s="1"/>
      <c r="W823" s="1"/>
      <c r="X823" s="1"/>
    </row>
    <row r="824" spans="8:24" x14ac:dyDescent="0.2">
      <c r="H824" s="1"/>
      <c r="I824" s="1"/>
      <c r="J824" s="1"/>
      <c r="K824" s="1"/>
      <c r="L824" s="1"/>
      <c r="M824" s="1"/>
      <c r="N824" s="1"/>
      <c r="O824" s="1"/>
      <c r="P824" s="1"/>
      <c r="Q824" s="1"/>
      <c r="R824" s="1"/>
      <c r="S824" s="1"/>
      <c r="T824" s="1"/>
      <c r="U824" s="1"/>
      <c r="V824" s="1"/>
      <c r="W824" s="1"/>
      <c r="X824" s="1"/>
    </row>
    <row r="825" spans="8:24" x14ac:dyDescent="0.2">
      <c r="H825" s="1"/>
      <c r="I825" s="1"/>
      <c r="J825" s="1"/>
      <c r="K825" s="1"/>
      <c r="L825" s="1"/>
      <c r="M825" s="1"/>
      <c r="N825" s="1"/>
      <c r="O825" s="1"/>
      <c r="P825" s="1"/>
      <c r="Q825" s="1"/>
      <c r="R825" s="1"/>
      <c r="S825" s="1"/>
      <c r="T825" s="1"/>
      <c r="U825" s="1"/>
      <c r="V825" s="1"/>
      <c r="W825" s="1"/>
      <c r="X825" s="1"/>
    </row>
    <row r="826" spans="8:24" x14ac:dyDescent="0.2">
      <c r="H826" s="1"/>
      <c r="I826" s="1"/>
      <c r="J826" s="1"/>
      <c r="K826" s="1"/>
      <c r="L826" s="1"/>
      <c r="M826" s="1"/>
      <c r="N826" s="1"/>
      <c r="O826" s="1"/>
      <c r="P826" s="1"/>
      <c r="Q826" s="1"/>
      <c r="R826" s="1"/>
      <c r="S826" s="1"/>
      <c r="T826" s="1"/>
      <c r="U826" s="1"/>
      <c r="V826" s="1"/>
      <c r="W826" s="1"/>
      <c r="X826" s="1"/>
    </row>
    <row r="827" spans="8:24" x14ac:dyDescent="0.2">
      <c r="H827" s="1"/>
      <c r="I827" s="1"/>
      <c r="J827" s="1"/>
      <c r="K827" s="1"/>
      <c r="L827" s="1"/>
      <c r="M827" s="1"/>
      <c r="N827" s="1"/>
      <c r="O827" s="1"/>
      <c r="P827" s="1"/>
      <c r="Q827" s="1"/>
      <c r="R827" s="1"/>
      <c r="S827" s="1"/>
      <c r="T827" s="1"/>
      <c r="U827" s="1"/>
      <c r="V827" s="1"/>
      <c r="W827" s="1"/>
      <c r="X827" s="1"/>
    </row>
    <row r="828" spans="8:24" x14ac:dyDescent="0.2">
      <c r="H828" s="1"/>
      <c r="I828" s="1"/>
      <c r="J828" s="1"/>
      <c r="K828" s="1"/>
      <c r="L828" s="1"/>
      <c r="M828" s="1"/>
      <c r="N828" s="1"/>
      <c r="O828" s="1"/>
      <c r="P828" s="1"/>
      <c r="Q828" s="1"/>
      <c r="R828" s="1"/>
      <c r="S828" s="1"/>
      <c r="T828" s="1"/>
      <c r="U828" s="1"/>
      <c r="V828" s="1"/>
      <c r="W828" s="1"/>
      <c r="X828" s="1"/>
    </row>
    <row r="829" spans="8:24" x14ac:dyDescent="0.2">
      <c r="H829" s="1"/>
      <c r="I829" s="1"/>
      <c r="J829" s="1"/>
      <c r="K829" s="1"/>
      <c r="L829" s="1"/>
      <c r="M829" s="1"/>
      <c r="N829" s="1"/>
      <c r="O829" s="1"/>
      <c r="P829" s="1"/>
      <c r="Q829" s="1"/>
      <c r="R829" s="1"/>
      <c r="S829" s="1"/>
      <c r="T829" s="1"/>
      <c r="U829" s="1"/>
      <c r="V829" s="1"/>
      <c r="W829" s="1"/>
      <c r="X829" s="1"/>
    </row>
    <row r="830" spans="8:24" x14ac:dyDescent="0.2">
      <c r="H830" s="1"/>
      <c r="I830" s="1"/>
      <c r="J830" s="1"/>
      <c r="K830" s="1"/>
      <c r="L830" s="1"/>
      <c r="M830" s="1"/>
      <c r="N830" s="1"/>
      <c r="O830" s="1"/>
      <c r="P830" s="1"/>
      <c r="Q830" s="1"/>
      <c r="R830" s="1"/>
      <c r="S830" s="1"/>
      <c r="T830" s="1"/>
      <c r="U830" s="1"/>
      <c r="V830" s="1"/>
      <c r="W830" s="1"/>
      <c r="X830" s="1"/>
    </row>
    <row r="831" spans="8:24" x14ac:dyDescent="0.2">
      <c r="H831" s="1"/>
      <c r="I831" s="1"/>
      <c r="J831" s="1"/>
      <c r="K831" s="1"/>
      <c r="L831" s="1"/>
      <c r="M831" s="1"/>
      <c r="N831" s="1"/>
      <c r="O831" s="1"/>
      <c r="P831" s="1"/>
      <c r="Q831" s="1"/>
      <c r="R831" s="1"/>
      <c r="S831" s="1"/>
      <c r="T831" s="1"/>
      <c r="U831" s="1"/>
      <c r="V831" s="1"/>
      <c r="W831" s="1"/>
      <c r="X831" s="1"/>
    </row>
    <row r="832" spans="8:24" x14ac:dyDescent="0.2">
      <c r="H832" s="1"/>
      <c r="I832" s="1"/>
      <c r="J832" s="1"/>
      <c r="K832" s="1"/>
      <c r="L832" s="1"/>
      <c r="M832" s="1"/>
      <c r="N832" s="1"/>
      <c r="O832" s="1"/>
      <c r="P832" s="1"/>
      <c r="Q832" s="1"/>
      <c r="R832" s="1"/>
      <c r="S832" s="1"/>
      <c r="T832" s="1"/>
      <c r="U832" s="1"/>
      <c r="V832" s="1"/>
      <c r="W832" s="1"/>
      <c r="X832" s="1"/>
    </row>
    <row r="833" spans="8:24" x14ac:dyDescent="0.2">
      <c r="H833" s="1"/>
      <c r="I833" s="1"/>
      <c r="J833" s="1"/>
      <c r="K833" s="1"/>
      <c r="L833" s="1"/>
      <c r="M833" s="1"/>
      <c r="N833" s="1"/>
      <c r="O833" s="1"/>
      <c r="P833" s="1"/>
      <c r="Q833" s="1"/>
      <c r="R833" s="1"/>
      <c r="S833" s="1"/>
      <c r="T833" s="1"/>
      <c r="U833" s="1"/>
      <c r="V833" s="1"/>
      <c r="W833" s="1"/>
      <c r="X833" s="1"/>
    </row>
    <row r="834" spans="8:24" x14ac:dyDescent="0.2">
      <c r="H834" s="1"/>
      <c r="I834" s="1"/>
      <c r="J834" s="1"/>
      <c r="K834" s="1"/>
      <c r="L834" s="1"/>
      <c r="M834" s="1"/>
      <c r="N834" s="1"/>
      <c r="O834" s="1"/>
      <c r="P834" s="1"/>
      <c r="Q834" s="1"/>
      <c r="R834" s="1"/>
      <c r="S834" s="1"/>
      <c r="T834" s="1"/>
      <c r="U834" s="1"/>
      <c r="V834" s="1"/>
      <c r="W834" s="1"/>
      <c r="X834" s="1"/>
    </row>
    <row r="835" spans="8:24" x14ac:dyDescent="0.2">
      <c r="H835" s="1"/>
      <c r="I835" s="1"/>
      <c r="J835" s="1"/>
      <c r="K835" s="1"/>
      <c r="L835" s="1"/>
      <c r="M835" s="1"/>
      <c r="N835" s="1"/>
      <c r="O835" s="1"/>
      <c r="P835" s="1"/>
      <c r="Q835" s="1"/>
      <c r="R835" s="1"/>
      <c r="S835" s="1"/>
      <c r="T835" s="1"/>
      <c r="U835" s="1"/>
      <c r="V835" s="1"/>
      <c r="W835" s="1"/>
      <c r="X835" s="1"/>
    </row>
    <row r="836" spans="8:24" x14ac:dyDescent="0.2">
      <c r="H836" s="1"/>
      <c r="I836" s="1"/>
      <c r="J836" s="1"/>
      <c r="K836" s="1"/>
      <c r="L836" s="1"/>
      <c r="M836" s="1"/>
      <c r="N836" s="1"/>
      <c r="O836" s="1"/>
      <c r="P836" s="1"/>
      <c r="Q836" s="1"/>
      <c r="R836" s="1"/>
      <c r="S836" s="1"/>
      <c r="T836" s="1"/>
      <c r="U836" s="1"/>
      <c r="V836" s="1"/>
      <c r="W836" s="1"/>
      <c r="X836" s="1"/>
    </row>
    <row r="837" spans="8:24" x14ac:dyDescent="0.2">
      <c r="H837" s="1"/>
      <c r="I837" s="1"/>
      <c r="J837" s="1"/>
      <c r="K837" s="1"/>
      <c r="L837" s="1"/>
      <c r="M837" s="1"/>
      <c r="N837" s="1"/>
      <c r="O837" s="1"/>
      <c r="P837" s="1"/>
      <c r="Q837" s="1"/>
      <c r="R837" s="1"/>
      <c r="S837" s="1"/>
      <c r="T837" s="1"/>
      <c r="U837" s="1"/>
      <c r="V837" s="1"/>
      <c r="W837" s="1"/>
      <c r="X837" s="1"/>
    </row>
    <row r="838" spans="8:24" x14ac:dyDescent="0.2">
      <c r="H838" s="1"/>
      <c r="I838" s="1"/>
      <c r="J838" s="1"/>
      <c r="K838" s="1"/>
      <c r="L838" s="1"/>
      <c r="M838" s="1"/>
      <c r="N838" s="1"/>
      <c r="O838" s="1"/>
      <c r="P838" s="1"/>
      <c r="Q838" s="1"/>
      <c r="R838" s="1"/>
      <c r="S838" s="1"/>
      <c r="T838" s="1"/>
      <c r="U838" s="1"/>
      <c r="V838" s="1"/>
      <c r="W838" s="1"/>
      <c r="X838" s="1"/>
    </row>
    <row r="839" spans="8:24" x14ac:dyDescent="0.2">
      <c r="H839" s="1"/>
      <c r="I839" s="1"/>
      <c r="J839" s="1"/>
      <c r="K839" s="1"/>
      <c r="L839" s="1"/>
      <c r="M839" s="1"/>
      <c r="N839" s="1"/>
      <c r="O839" s="1"/>
      <c r="P839" s="1"/>
      <c r="Q839" s="1"/>
      <c r="R839" s="1"/>
      <c r="S839" s="1"/>
      <c r="T839" s="1"/>
      <c r="U839" s="1"/>
      <c r="V839" s="1"/>
      <c r="W839" s="1"/>
      <c r="X839" s="1"/>
    </row>
    <row r="840" spans="8:24" x14ac:dyDescent="0.2">
      <c r="H840" s="1"/>
      <c r="I840" s="1"/>
      <c r="J840" s="1"/>
      <c r="K840" s="1"/>
      <c r="L840" s="1"/>
      <c r="M840" s="1"/>
      <c r="N840" s="1"/>
      <c r="O840" s="1"/>
      <c r="P840" s="1"/>
      <c r="Q840" s="1"/>
      <c r="R840" s="1"/>
      <c r="S840" s="1"/>
      <c r="T840" s="1"/>
      <c r="U840" s="1"/>
      <c r="V840" s="1"/>
      <c r="W840" s="1"/>
      <c r="X840" s="1"/>
    </row>
    <row r="841" spans="8:24" x14ac:dyDescent="0.2">
      <c r="H841" s="1"/>
      <c r="I841" s="1"/>
      <c r="J841" s="1"/>
      <c r="K841" s="1"/>
      <c r="L841" s="1"/>
      <c r="M841" s="1"/>
      <c r="N841" s="1"/>
      <c r="O841" s="1"/>
      <c r="P841" s="1"/>
      <c r="Q841" s="1"/>
      <c r="R841" s="1"/>
      <c r="S841" s="1"/>
      <c r="T841" s="1"/>
      <c r="U841" s="1"/>
      <c r="V841" s="1"/>
      <c r="W841" s="1"/>
      <c r="X841" s="1"/>
    </row>
    <row r="842" spans="8:24" x14ac:dyDescent="0.2">
      <c r="H842" s="1"/>
      <c r="I842" s="1"/>
      <c r="J842" s="1"/>
      <c r="K842" s="1"/>
      <c r="L842" s="1"/>
      <c r="M842" s="1"/>
      <c r="N842" s="1"/>
      <c r="O842" s="1"/>
      <c r="P842" s="1"/>
      <c r="Q842" s="1"/>
      <c r="R842" s="1"/>
      <c r="S842" s="1"/>
      <c r="T842" s="1"/>
      <c r="U842" s="1"/>
      <c r="V842" s="1"/>
      <c r="W842" s="1"/>
      <c r="X842" s="1"/>
    </row>
    <row r="843" spans="8:24" x14ac:dyDescent="0.2">
      <c r="H843" s="1"/>
      <c r="I843" s="1"/>
      <c r="J843" s="1"/>
      <c r="K843" s="1"/>
      <c r="L843" s="1"/>
      <c r="M843" s="1"/>
      <c r="N843" s="1"/>
      <c r="O843" s="1"/>
      <c r="P843" s="1"/>
      <c r="Q843" s="1"/>
      <c r="R843" s="1"/>
      <c r="S843" s="1"/>
      <c r="T843" s="1"/>
      <c r="U843" s="1"/>
      <c r="V843" s="1"/>
      <c r="W843" s="1"/>
      <c r="X843" s="1"/>
    </row>
    <row r="844" spans="8:24" x14ac:dyDescent="0.2">
      <c r="H844" s="1"/>
      <c r="I844" s="1"/>
      <c r="J844" s="1"/>
      <c r="K844" s="1"/>
      <c r="L844" s="1"/>
      <c r="M844" s="1"/>
      <c r="N844" s="1"/>
      <c r="O844" s="1"/>
      <c r="P844" s="1"/>
      <c r="Q844" s="1"/>
      <c r="R844" s="1"/>
      <c r="S844" s="1"/>
      <c r="T844" s="1"/>
      <c r="U844" s="1"/>
      <c r="V844" s="1"/>
      <c r="W844" s="1"/>
      <c r="X844" s="1"/>
    </row>
    <row r="845" spans="8:24" x14ac:dyDescent="0.2">
      <c r="H845" s="1"/>
      <c r="I845" s="1"/>
      <c r="J845" s="1"/>
      <c r="K845" s="1"/>
      <c r="L845" s="1"/>
      <c r="M845" s="1"/>
      <c r="N845" s="1"/>
      <c r="O845" s="1"/>
      <c r="P845" s="1"/>
      <c r="Q845" s="1"/>
      <c r="R845" s="1"/>
      <c r="S845" s="1"/>
      <c r="T845" s="1"/>
      <c r="U845" s="1"/>
      <c r="V845" s="1"/>
      <c r="W845" s="1"/>
      <c r="X845" s="1"/>
    </row>
    <row r="846" spans="8:24" x14ac:dyDescent="0.2">
      <c r="H846" s="1"/>
      <c r="I846" s="1"/>
      <c r="J846" s="1"/>
      <c r="K846" s="1"/>
      <c r="L846" s="1"/>
      <c r="M846" s="1"/>
      <c r="N846" s="1"/>
      <c r="O846" s="1"/>
      <c r="P846" s="1"/>
      <c r="Q846" s="1"/>
      <c r="R846" s="1"/>
      <c r="S846" s="1"/>
      <c r="T846" s="1"/>
      <c r="U846" s="1"/>
      <c r="V846" s="1"/>
      <c r="W846" s="1"/>
      <c r="X846" s="1"/>
    </row>
    <row r="847" spans="8:24" x14ac:dyDescent="0.2">
      <c r="H847" s="1"/>
      <c r="I847" s="1"/>
      <c r="J847" s="1"/>
      <c r="K847" s="1"/>
      <c r="L847" s="1"/>
      <c r="M847" s="1"/>
      <c r="N847" s="1"/>
      <c r="O847" s="1"/>
      <c r="P847" s="1"/>
      <c r="Q847" s="1"/>
      <c r="R847" s="1"/>
      <c r="S847" s="1"/>
      <c r="T847" s="1"/>
      <c r="U847" s="1"/>
      <c r="V847" s="1"/>
      <c r="W847" s="1"/>
      <c r="X847" s="1"/>
    </row>
    <row r="848" spans="8:24" x14ac:dyDescent="0.2">
      <c r="H848" s="1"/>
      <c r="I848" s="1"/>
      <c r="J848" s="1"/>
      <c r="K848" s="1"/>
      <c r="L848" s="1"/>
      <c r="M848" s="1"/>
      <c r="N848" s="1"/>
      <c r="O848" s="1"/>
      <c r="P848" s="1"/>
      <c r="Q848" s="1"/>
      <c r="R848" s="1"/>
      <c r="S848" s="1"/>
      <c r="T848" s="1"/>
      <c r="U848" s="1"/>
      <c r="V848" s="1"/>
      <c r="W848" s="1"/>
      <c r="X848" s="1"/>
    </row>
    <row r="849" spans="8:24" x14ac:dyDescent="0.2">
      <c r="H849" s="1"/>
      <c r="I849" s="1"/>
      <c r="J849" s="1"/>
      <c r="K849" s="1"/>
      <c r="L849" s="1"/>
      <c r="M849" s="1"/>
      <c r="N849" s="1"/>
      <c r="O849" s="1"/>
      <c r="P849" s="1"/>
      <c r="Q849" s="1"/>
      <c r="R849" s="1"/>
      <c r="S849" s="1"/>
      <c r="T849" s="1"/>
      <c r="U849" s="1"/>
      <c r="V849" s="1"/>
      <c r="W849" s="1"/>
      <c r="X849" s="1"/>
    </row>
    <row r="850" spans="8:24" x14ac:dyDescent="0.2">
      <c r="H850" s="1"/>
      <c r="I850" s="1"/>
      <c r="J850" s="1"/>
      <c r="K850" s="1"/>
      <c r="L850" s="1"/>
      <c r="M850" s="1"/>
      <c r="N850" s="1"/>
      <c r="O850" s="1"/>
      <c r="P850" s="1"/>
      <c r="Q850" s="1"/>
      <c r="R850" s="1"/>
      <c r="S850" s="1"/>
      <c r="T850" s="1"/>
      <c r="U850" s="1"/>
      <c r="V850" s="1"/>
      <c r="W850" s="1"/>
      <c r="X850" s="1"/>
    </row>
    <row r="851" spans="8:24" x14ac:dyDescent="0.2">
      <c r="H851" s="1"/>
      <c r="I851" s="1"/>
      <c r="J851" s="1"/>
      <c r="K851" s="1"/>
      <c r="L851" s="1"/>
      <c r="M851" s="1"/>
      <c r="N851" s="1"/>
      <c r="O851" s="1"/>
      <c r="P851" s="1"/>
      <c r="Q851" s="1"/>
      <c r="R851" s="1"/>
      <c r="S851" s="1"/>
      <c r="T851" s="1"/>
      <c r="U851" s="1"/>
      <c r="V851" s="1"/>
      <c r="W851" s="1"/>
      <c r="X851" s="1"/>
    </row>
    <row r="852" spans="8:24" x14ac:dyDescent="0.2">
      <c r="H852" s="1"/>
      <c r="I852" s="1"/>
      <c r="J852" s="1"/>
      <c r="K852" s="1"/>
      <c r="L852" s="1"/>
      <c r="M852" s="1"/>
      <c r="N852" s="1"/>
      <c r="O852" s="1"/>
      <c r="P852" s="1"/>
      <c r="Q852" s="1"/>
      <c r="R852" s="1"/>
      <c r="S852" s="1"/>
      <c r="T852" s="1"/>
      <c r="U852" s="1"/>
      <c r="V852" s="1"/>
      <c r="W852" s="1"/>
      <c r="X852" s="1"/>
    </row>
    <row r="853" spans="8:24" x14ac:dyDescent="0.2">
      <c r="H853" s="1"/>
      <c r="I853" s="1"/>
      <c r="J853" s="1"/>
      <c r="K853" s="1"/>
      <c r="L853" s="1"/>
      <c r="M853" s="1"/>
      <c r="N853" s="1"/>
      <c r="O853" s="1"/>
      <c r="P853" s="1"/>
      <c r="Q853" s="1"/>
      <c r="R853" s="1"/>
      <c r="S853" s="1"/>
      <c r="T853" s="1"/>
      <c r="U853" s="1"/>
      <c r="V853" s="1"/>
      <c r="W853" s="1"/>
      <c r="X853" s="1"/>
    </row>
    <row r="854" spans="8:24" x14ac:dyDescent="0.2">
      <c r="H854" s="1"/>
      <c r="I854" s="1"/>
      <c r="J854" s="1"/>
      <c r="K854" s="1"/>
      <c r="L854" s="1"/>
      <c r="M854" s="1"/>
      <c r="N854" s="1"/>
      <c r="O854" s="1"/>
      <c r="P854" s="1"/>
      <c r="Q854" s="1"/>
      <c r="R854" s="1"/>
      <c r="S854" s="1"/>
      <c r="T854" s="1"/>
      <c r="U854" s="1"/>
      <c r="V854" s="1"/>
      <c r="W854" s="1"/>
      <c r="X854" s="1"/>
    </row>
    <row r="855" spans="8:24" x14ac:dyDescent="0.2">
      <c r="H855" s="1"/>
      <c r="I855" s="1"/>
      <c r="J855" s="1"/>
      <c r="K855" s="1"/>
      <c r="L855" s="1"/>
      <c r="M855" s="1"/>
      <c r="N855" s="1"/>
      <c r="O855" s="1"/>
      <c r="P855" s="1"/>
      <c r="Q855" s="1"/>
      <c r="R855" s="1"/>
      <c r="S855" s="1"/>
      <c r="T855" s="1"/>
      <c r="U855" s="1"/>
      <c r="V855" s="1"/>
      <c r="W855" s="1"/>
      <c r="X855" s="1"/>
    </row>
    <row r="856" spans="8:24" x14ac:dyDescent="0.2">
      <c r="H856" s="1"/>
      <c r="I856" s="1"/>
      <c r="J856" s="1"/>
      <c r="K856" s="1"/>
      <c r="L856" s="1"/>
      <c r="M856" s="1"/>
      <c r="N856" s="1"/>
      <c r="O856" s="1"/>
      <c r="P856" s="1"/>
      <c r="Q856" s="1"/>
      <c r="R856" s="1"/>
      <c r="S856" s="1"/>
      <c r="T856" s="1"/>
      <c r="U856" s="1"/>
      <c r="V856" s="1"/>
      <c r="W856" s="1"/>
      <c r="X856" s="1"/>
    </row>
    <row r="857" spans="8:24" x14ac:dyDescent="0.2">
      <c r="H857" s="1"/>
      <c r="I857" s="1"/>
      <c r="J857" s="1"/>
      <c r="K857" s="1"/>
      <c r="L857" s="1"/>
      <c r="M857" s="1"/>
      <c r="N857" s="1"/>
      <c r="O857" s="1"/>
      <c r="P857" s="1"/>
      <c r="Q857" s="1"/>
      <c r="R857" s="1"/>
      <c r="S857" s="1"/>
      <c r="T857" s="1"/>
      <c r="U857" s="1"/>
      <c r="V857" s="1"/>
      <c r="W857" s="1"/>
      <c r="X857" s="1"/>
    </row>
    <row r="858" spans="8:24" x14ac:dyDescent="0.2">
      <c r="H858" s="1"/>
      <c r="I858" s="1"/>
      <c r="J858" s="1"/>
      <c r="K858" s="1"/>
      <c r="L858" s="1"/>
      <c r="M858" s="1"/>
      <c r="N858" s="1"/>
      <c r="O858" s="1"/>
      <c r="P858" s="1"/>
      <c r="Q858" s="1"/>
      <c r="R858" s="1"/>
      <c r="S858" s="1"/>
      <c r="T858" s="1"/>
      <c r="U858" s="1"/>
      <c r="V858" s="1"/>
      <c r="W858" s="1"/>
      <c r="X858" s="1"/>
    </row>
    <row r="859" spans="8:24" x14ac:dyDescent="0.2">
      <c r="H859" s="1"/>
      <c r="I859" s="1"/>
      <c r="J859" s="1"/>
      <c r="K859" s="1"/>
      <c r="L859" s="1"/>
      <c r="M859" s="1"/>
      <c r="N859" s="1"/>
      <c r="O859" s="1"/>
      <c r="P859" s="1"/>
      <c r="Q859" s="1"/>
      <c r="R859" s="1"/>
      <c r="S859" s="1"/>
      <c r="T859" s="1"/>
      <c r="U859" s="1"/>
      <c r="V859" s="1"/>
      <c r="W859" s="1"/>
      <c r="X859" s="1"/>
    </row>
    <row r="860" spans="8:24" x14ac:dyDescent="0.2">
      <c r="H860" s="1"/>
      <c r="I860" s="1"/>
      <c r="J860" s="1"/>
      <c r="K860" s="1"/>
      <c r="L860" s="1"/>
      <c r="M860" s="1"/>
      <c r="N860" s="1"/>
      <c r="O860" s="1"/>
      <c r="P860" s="1"/>
      <c r="Q860" s="1"/>
      <c r="R860" s="1"/>
      <c r="S860" s="1"/>
      <c r="T860" s="1"/>
      <c r="U860" s="1"/>
      <c r="V860" s="1"/>
      <c r="W860" s="1"/>
      <c r="X860" s="1"/>
    </row>
    <row r="861" spans="8:24" x14ac:dyDescent="0.2">
      <c r="H861" s="1"/>
      <c r="I861" s="1"/>
      <c r="J861" s="1"/>
      <c r="K861" s="1"/>
      <c r="L861" s="1"/>
      <c r="M861" s="1"/>
      <c r="N861" s="1"/>
      <c r="O861" s="1"/>
      <c r="P861" s="1"/>
      <c r="Q861" s="1"/>
      <c r="R861" s="1"/>
      <c r="S861" s="1"/>
      <c r="T861" s="1"/>
      <c r="U861" s="1"/>
      <c r="V861" s="1"/>
      <c r="W861" s="1"/>
      <c r="X861" s="1"/>
    </row>
    <row r="862" spans="8:24" x14ac:dyDescent="0.2">
      <c r="H862" s="1"/>
      <c r="I862" s="1"/>
      <c r="J862" s="1"/>
      <c r="K862" s="1"/>
      <c r="L862" s="1"/>
      <c r="M862" s="1"/>
      <c r="N862" s="1"/>
      <c r="O862" s="1"/>
      <c r="P862" s="1"/>
      <c r="Q862" s="1"/>
      <c r="R862" s="1"/>
      <c r="S862" s="1"/>
      <c r="T862" s="1"/>
      <c r="U862" s="1"/>
      <c r="V862" s="1"/>
      <c r="W862" s="1"/>
      <c r="X862" s="1"/>
    </row>
    <row r="863" spans="8:24" x14ac:dyDescent="0.2">
      <c r="H863" s="1"/>
      <c r="I863" s="1"/>
      <c r="J863" s="1"/>
      <c r="K863" s="1"/>
      <c r="L863" s="1"/>
      <c r="M863" s="1"/>
      <c r="N863" s="1"/>
      <c r="O863" s="1"/>
      <c r="P863" s="1"/>
      <c r="Q863" s="1"/>
      <c r="R863" s="1"/>
      <c r="S863" s="1"/>
      <c r="T863" s="1"/>
      <c r="U863" s="1"/>
      <c r="V863" s="1"/>
      <c r="W863" s="1"/>
      <c r="X863" s="1"/>
    </row>
    <row r="864" spans="8:24" x14ac:dyDescent="0.2">
      <c r="H864" s="1"/>
      <c r="I864" s="1"/>
      <c r="J864" s="1"/>
      <c r="K864" s="1"/>
      <c r="L864" s="1"/>
      <c r="M864" s="1"/>
      <c r="N864" s="1"/>
      <c r="O864" s="1"/>
      <c r="P864" s="1"/>
      <c r="Q864" s="1"/>
      <c r="R864" s="1"/>
      <c r="S864" s="1"/>
      <c r="T864" s="1"/>
      <c r="U864" s="1"/>
      <c r="V864" s="1"/>
      <c r="W864" s="1"/>
      <c r="X864" s="1"/>
    </row>
    <row r="865" spans="8:24" x14ac:dyDescent="0.2">
      <c r="H865" s="1"/>
      <c r="I865" s="1"/>
      <c r="J865" s="1"/>
      <c r="K865" s="1"/>
      <c r="L865" s="1"/>
      <c r="M865" s="1"/>
      <c r="N865" s="1"/>
      <c r="O865" s="1"/>
      <c r="P865" s="1"/>
      <c r="Q865" s="1"/>
      <c r="R865" s="1"/>
      <c r="S865" s="1"/>
      <c r="T865" s="1"/>
      <c r="U865" s="1"/>
      <c r="V865" s="1"/>
      <c r="W865" s="1"/>
      <c r="X865" s="1"/>
    </row>
    <row r="866" spans="8:24" x14ac:dyDescent="0.2">
      <c r="H866" s="1"/>
      <c r="I866" s="1"/>
      <c r="J866" s="1"/>
      <c r="K866" s="1"/>
      <c r="L866" s="1"/>
      <c r="M866" s="1"/>
      <c r="N866" s="1"/>
      <c r="O866" s="1"/>
      <c r="P866" s="1"/>
      <c r="Q866" s="1"/>
      <c r="R866" s="1"/>
      <c r="S866" s="1"/>
      <c r="T866" s="1"/>
      <c r="U866" s="1"/>
      <c r="V866" s="1"/>
      <c r="W866" s="1"/>
      <c r="X866" s="1"/>
    </row>
    <row r="867" spans="8:24" x14ac:dyDescent="0.2">
      <c r="H867" s="1"/>
      <c r="I867" s="1"/>
      <c r="J867" s="1"/>
      <c r="K867" s="1"/>
      <c r="L867" s="1"/>
      <c r="M867" s="1"/>
      <c r="N867" s="1"/>
      <c r="O867" s="1"/>
      <c r="P867" s="1"/>
      <c r="Q867" s="1"/>
      <c r="R867" s="1"/>
      <c r="S867" s="1"/>
      <c r="T867" s="1"/>
      <c r="U867" s="1"/>
      <c r="V867" s="1"/>
      <c r="W867" s="1"/>
      <c r="X867" s="1"/>
    </row>
    <row r="868" spans="8:24" x14ac:dyDescent="0.2">
      <c r="H868" s="1"/>
      <c r="I868" s="1"/>
      <c r="J868" s="1"/>
      <c r="K868" s="1"/>
      <c r="L868" s="1"/>
      <c r="M868" s="1"/>
      <c r="N868" s="1"/>
      <c r="O868" s="1"/>
      <c r="P868" s="1"/>
      <c r="Q868" s="1"/>
      <c r="R868" s="1"/>
      <c r="S868" s="1"/>
      <c r="T868" s="1"/>
      <c r="U868" s="1"/>
      <c r="V868" s="1"/>
      <c r="W868" s="1"/>
      <c r="X868" s="1"/>
    </row>
    <row r="869" spans="8:24" x14ac:dyDescent="0.2">
      <c r="H869" s="1"/>
      <c r="I869" s="1"/>
      <c r="J869" s="1"/>
      <c r="K869" s="1"/>
      <c r="L869" s="1"/>
      <c r="M869" s="1"/>
      <c r="N869" s="1"/>
      <c r="O869" s="1"/>
      <c r="P869" s="1"/>
      <c r="Q869" s="1"/>
      <c r="R869" s="1"/>
      <c r="S869" s="1"/>
      <c r="T869" s="1"/>
      <c r="U869" s="1"/>
      <c r="V869" s="1"/>
      <c r="W869" s="1"/>
      <c r="X869" s="1"/>
    </row>
    <row r="870" spans="8:24" x14ac:dyDescent="0.2">
      <c r="H870" s="1"/>
      <c r="I870" s="1"/>
      <c r="J870" s="1"/>
      <c r="K870" s="1"/>
      <c r="L870" s="1"/>
      <c r="M870" s="1"/>
      <c r="N870" s="1"/>
      <c r="O870" s="1"/>
      <c r="P870" s="1"/>
      <c r="Q870" s="1"/>
      <c r="R870" s="1"/>
      <c r="S870" s="1"/>
      <c r="T870" s="1"/>
      <c r="U870" s="1"/>
      <c r="V870" s="1"/>
      <c r="W870" s="1"/>
      <c r="X870" s="1"/>
    </row>
    <row r="871" spans="8:24" x14ac:dyDescent="0.2">
      <c r="H871" s="1"/>
      <c r="I871" s="1"/>
      <c r="J871" s="1"/>
      <c r="K871" s="1"/>
      <c r="L871" s="1"/>
      <c r="M871" s="1"/>
      <c r="N871" s="1"/>
      <c r="O871" s="1"/>
      <c r="P871" s="1"/>
      <c r="Q871" s="1"/>
      <c r="R871" s="1"/>
      <c r="S871" s="1"/>
      <c r="T871" s="1"/>
      <c r="U871" s="1"/>
      <c r="V871" s="1"/>
      <c r="W871" s="1"/>
      <c r="X871" s="1"/>
    </row>
    <row r="872" spans="8:24" x14ac:dyDescent="0.2">
      <c r="H872" s="1"/>
      <c r="I872" s="1"/>
      <c r="J872" s="1"/>
      <c r="K872" s="1"/>
      <c r="L872" s="1"/>
      <c r="M872" s="1"/>
      <c r="N872" s="1"/>
      <c r="O872" s="1"/>
      <c r="P872" s="1"/>
      <c r="Q872" s="1"/>
      <c r="R872" s="1"/>
      <c r="S872" s="1"/>
      <c r="T872" s="1"/>
      <c r="U872" s="1"/>
      <c r="V872" s="1"/>
      <c r="W872" s="1"/>
      <c r="X872" s="1"/>
    </row>
    <row r="873" spans="8:24" x14ac:dyDescent="0.2">
      <c r="H873" s="1"/>
      <c r="I873" s="1"/>
      <c r="J873" s="1"/>
      <c r="K873" s="1"/>
      <c r="L873" s="1"/>
      <c r="M873" s="1"/>
      <c r="N873" s="1"/>
      <c r="O873" s="1"/>
      <c r="P873" s="1"/>
      <c r="Q873" s="1"/>
      <c r="R873" s="1"/>
      <c r="S873" s="1"/>
      <c r="T873" s="1"/>
      <c r="U873" s="1"/>
      <c r="V873" s="1"/>
      <c r="W873" s="1"/>
      <c r="X873" s="1"/>
    </row>
    <row r="874" spans="8:24" x14ac:dyDescent="0.2">
      <c r="H874" s="1"/>
      <c r="I874" s="1"/>
      <c r="J874" s="1"/>
      <c r="K874" s="1"/>
      <c r="L874" s="1"/>
      <c r="M874" s="1"/>
      <c r="N874" s="1"/>
      <c r="O874" s="1"/>
      <c r="P874" s="1"/>
      <c r="Q874" s="1"/>
      <c r="R874" s="1"/>
      <c r="S874" s="1"/>
      <c r="T874" s="1"/>
      <c r="U874" s="1"/>
      <c r="V874" s="1"/>
      <c r="W874" s="1"/>
      <c r="X874" s="1"/>
    </row>
    <row r="875" spans="8:24" x14ac:dyDescent="0.2">
      <c r="H875" s="1"/>
      <c r="I875" s="1"/>
      <c r="J875" s="1"/>
      <c r="K875" s="1"/>
      <c r="L875" s="1"/>
      <c r="M875" s="1"/>
      <c r="N875" s="1"/>
      <c r="O875" s="1"/>
      <c r="P875" s="1"/>
      <c r="Q875" s="1"/>
      <c r="R875" s="1"/>
      <c r="S875" s="1"/>
      <c r="T875" s="1"/>
      <c r="U875" s="1"/>
      <c r="V875" s="1"/>
      <c r="W875" s="1"/>
      <c r="X875" s="1"/>
    </row>
    <row r="876" spans="8:24" x14ac:dyDescent="0.2">
      <c r="H876" s="1"/>
      <c r="I876" s="1"/>
      <c r="J876" s="1"/>
      <c r="K876" s="1"/>
      <c r="L876" s="1"/>
      <c r="M876" s="1"/>
      <c r="N876" s="1"/>
      <c r="O876" s="1"/>
      <c r="P876" s="1"/>
      <c r="Q876" s="1"/>
      <c r="R876" s="1"/>
      <c r="S876" s="1"/>
      <c r="T876" s="1"/>
      <c r="U876" s="1"/>
      <c r="V876" s="1"/>
      <c r="W876" s="1"/>
      <c r="X876" s="1"/>
    </row>
    <row r="877" spans="8:24" x14ac:dyDescent="0.2">
      <c r="H877" s="1"/>
      <c r="I877" s="1"/>
      <c r="J877" s="1"/>
      <c r="K877" s="1"/>
      <c r="L877" s="1"/>
      <c r="M877" s="1"/>
      <c r="N877" s="1"/>
      <c r="O877" s="1"/>
      <c r="P877" s="1"/>
      <c r="Q877" s="1"/>
      <c r="R877" s="1"/>
      <c r="S877" s="1"/>
      <c r="T877" s="1"/>
      <c r="U877" s="1"/>
      <c r="V877" s="1"/>
      <c r="W877" s="1"/>
      <c r="X877" s="1"/>
    </row>
    <row r="878" spans="8:24" x14ac:dyDescent="0.2">
      <c r="H878" s="1"/>
      <c r="I878" s="1"/>
      <c r="J878" s="1"/>
      <c r="K878" s="1"/>
      <c r="L878" s="1"/>
      <c r="M878" s="1"/>
      <c r="N878" s="1"/>
      <c r="O878" s="1"/>
      <c r="P878" s="1"/>
      <c r="Q878" s="1"/>
      <c r="R878" s="1"/>
      <c r="S878" s="1"/>
      <c r="T878" s="1"/>
      <c r="U878" s="1"/>
      <c r="V878" s="1"/>
      <c r="W878" s="1"/>
      <c r="X878" s="1"/>
    </row>
    <row r="879" spans="8:24" x14ac:dyDescent="0.2">
      <c r="H879" s="1"/>
      <c r="I879" s="1"/>
      <c r="J879" s="1"/>
      <c r="K879" s="1"/>
      <c r="L879" s="1"/>
      <c r="M879" s="1"/>
      <c r="N879" s="1"/>
      <c r="O879" s="1"/>
      <c r="P879" s="1"/>
      <c r="Q879" s="1"/>
      <c r="R879" s="1"/>
      <c r="S879" s="1"/>
      <c r="T879" s="1"/>
      <c r="U879" s="1"/>
      <c r="V879" s="1"/>
      <c r="W879" s="1"/>
      <c r="X879" s="1"/>
    </row>
    <row r="880" spans="8:24" x14ac:dyDescent="0.2">
      <c r="H880" s="1"/>
      <c r="I880" s="1"/>
      <c r="J880" s="1"/>
      <c r="K880" s="1"/>
      <c r="L880" s="1"/>
      <c r="M880" s="1"/>
      <c r="N880" s="1"/>
      <c r="O880" s="1"/>
      <c r="P880" s="1"/>
      <c r="Q880" s="1"/>
      <c r="R880" s="1"/>
      <c r="S880" s="1"/>
      <c r="T880" s="1"/>
      <c r="U880" s="1"/>
      <c r="V880" s="1"/>
      <c r="W880" s="1"/>
      <c r="X880" s="1"/>
    </row>
    <row r="881" spans="8:24" x14ac:dyDescent="0.2">
      <c r="H881" s="1"/>
      <c r="I881" s="1"/>
      <c r="J881" s="1"/>
      <c r="K881" s="1"/>
      <c r="L881" s="1"/>
      <c r="M881" s="1"/>
      <c r="N881" s="1"/>
      <c r="O881" s="1"/>
      <c r="P881" s="1"/>
      <c r="Q881" s="1"/>
      <c r="R881" s="1"/>
      <c r="S881" s="1"/>
      <c r="T881" s="1"/>
      <c r="U881" s="1"/>
      <c r="V881" s="1"/>
      <c r="W881" s="1"/>
      <c r="X881" s="1"/>
    </row>
    <row r="882" spans="8:24" x14ac:dyDescent="0.2">
      <c r="H882" s="1"/>
      <c r="I882" s="1"/>
      <c r="J882" s="1"/>
      <c r="K882" s="1"/>
      <c r="L882" s="1"/>
      <c r="M882" s="1"/>
      <c r="N882" s="1"/>
      <c r="O882" s="1"/>
      <c r="P882" s="1"/>
      <c r="Q882" s="1"/>
      <c r="R882" s="1"/>
      <c r="S882" s="1"/>
      <c r="T882" s="1"/>
      <c r="U882" s="1"/>
      <c r="V882" s="1"/>
      <c r="W882" s="1"/>
      <c r="X882" s="1"/>
    </row>
    <row r="883" spans="8:24" x14ac:dyDescent="0.2">
      <c r="H883" s="1"/>
      <c r="I883" s="1"/>
      <c r="J883" s="1"/>
      <c r="K883" s="1"/>
      <c r="L883" s="1"/>
      <c r="M883" s="1"/>
      <c r="N883" s="1"/>
      <c r="O883" s="1"/>
      <c r="P883" s="1"/>
      <c r="Q883" s="1"/>
      <c r="R883" s="1"/>
      <c r="S883" s="1"/>
      <c r="T883" s="1"/>
      <c r="U883" s="1"/>
      <c r="V883" s="1"/>
      <c r="W883" s="1"/>
      <c r="X883" s="1"/>
    </row>
    <row r="884" spans="8:24" x14ac:dyDescent="0.2">
      <c r="H884" s="1"/>
      <c r="I884" s="1"/>
      <c r="J884" s="1"/>
      <c r="K884" s="1"/>
      <c r="L884" s="1"/>
      <c r="M884" s="1"/>
      <c r="N884" s="1"/>
      <c r="O884" s="1"/>
      <c r="P884" s="1"/>
      <c r="Q884" s="1"/>
      <c r="R884" s="1"/>
      <c r="S884" s="1"/>
      <c r="T884" s="1"/>
      <c r="U884" s="1"/>
      <c r="V884" s="1"/>
      <c r="W884" s="1"/>
      <c r="X884" s="1"/>
    </row>
    <row r="885" spans="8:24" x14ac:dyDescent="0.2">
      <c r="H885" s="1"/>
      <c r="I885" s="1"/>
      <c r="J885" s="1"/>
      <c r="K885" s="1"/>
      <c r="L885" s="1"/>
      <c r="M885" s="1"/>
      <c r="N885" s="1"/>
      <c r="O885" s="1"/>
      <c r="P885" s="1"/>
      <c r="Q885" s="1"/>
      <c r="R885" s="1"/>
      <c r="S885" s="1"/>
      <c r="T885" s="1"/>
      <c r="U885" s="1"/>
      <c r="V885" s="1"/>
      <c r="W885" s="1"/>
      <c r="X885" s="1"/>
    </row>
    <row r="886" spans="8:24" x14ac:dyDescent="0.2">
      <c r="H886" s="1"/>
      <c r="I886" s="1"/>
      <c r="J886" s="1"/>
      <c r="K886" s="1"/>
      <c r="L886" s="1"/>
      <c r="M886" s="1"/>
      <c r="N886" s="1"/>
      <c r="O886" s="1"/>
      <c r="P886" s="1"/>
      <c r="Q886" s="1"/>
      <c r="R886" s="1"/>
      <c r="S886" s="1"/>
      <c r="T886" s="1"/>
      <c r="U886" s="1"/>
      <c r="V886" s="1"/>
      <c r="W886" s="1"/>
      <c r="X886" s="1"/>
    </row>
    <row r="887" spans="8:24" x14ac:dyDescent="0.2">
      <c r="H887" s="1"/>
      <c r="I887" s="1"/>
      <c r="J887" s="1"/>
      <c r="K887" s="1"/>
      <c r="L887" s="1"/>
      <c r="M887" s="1"/>
      <c r="N887" s="1"/>
      <c r="O887" s="1"/>
      <c r="P887" s="1"/>
      <c r="Q887" s="1"/>
      <c r="R887" s="1"/>
      <c r="S887" s="1"/>
      <c r="T887" s="1"/>
      <c r="U887" s="1"/>
      <c r="V887" s="1"/>
      <c r="W887" s="1"/>
      <c r="X887" s="1"/>
    </row>
    <row r="888" spans="8:24" x14ac:dyDescent="0.2">
      <c r="H888" s="1"/>
      <c r="I888" s="1"/>
      <c r="J888" s="1"/>
      <c r="K888" s="1"/>
      <c r="L888" s="1"/>
      <c r="M888" s="1"/>
      <c r="N888" s="1"/>
      <c r="O888" s="1"/>
      <c r="P888" s="1"/>
      <c r="Q888" s="1"/>
      <c r="R888" s="1"/>
      <c r="S888" s="1"/>
      <c r="T888" s="1"/>
      <c r="U888" s="1"/>
      <c r="V888" s="1"/>
      <c r="W888" s="1"/>
      <c r="X888" s="1"/>
    </row>
    <row r="889" spans="8:24" x14ac:dyDescent="0.2">
      <c r="H889" s="1"/>
      <c r="I889" s="1"/>
      <c r="J889" s="1"/>
      <c r="K889" s="1"/>
      <c r="L889" s="1"/>
      <c r="M889" s="1"/>
      <c r="N889" s="1"/>
      <c r="O889" s="1"/>
      <c r="P889" s="1"/>
      <c r="Q889" s="1"/>
      <c r="R889" s="1"/>
      <c r="S889" s="1"/>
      <c r="T889" s="1"/>
      <c r="U889" s="1"/>
      <c r="V889" s="1"/>
      <c r="W889" s="1"/>
      <c r="X889" s="1"/>
    </row>
    <row r="890" spans="8:24" x14ac:dyDescent="0.2">
      <c r="H890" s="1"/>
      <c r="I890" s="1"/>
      <c r="J890" s="1"/>
      <c r="K890" s="1"/>
      <c r="L890" s="1"/>
      <c r="M890" s="1"/>
      <c r="N890" s="1"/>
      <c r="O890" s="1"/>
      <c r="P890" s="1"/>
      <c r="Q890" s="1"/>
      <c r="R890" s="1"/>
      <c r="S890" s="1"/>
      <c r="T890" s="1"/>
      <c r="U890" s="1"/>
      <c r="V890" s="1"/>
      <c r="W890" s="1"/>
      <c r="X890" s="1"/>
    </row>
    <row r="891" spans="8:24" x14ac:dyDescent="0.2">
      <c r="H891" s="1"/>
      <c r="I891" s="1"/>
      <c r="J891" s="1"/>
      <c r="K891" s="1"/>
      <c r="L891" s="1"/>
      <c r="M891" s="1"/>
      <c r="N891" s="1"/>
      <c r="O891" s="1"/>
      <c r="P891" s="1"/>
      <c r="Q891" s="1"/>
      <c r="R891" s="1"/>
      <c r="S891" s="1"/>
      <c r="T891" s="1"/>
      <c r="U891" s="1"/>
      <c r="V891" s="1"/>
      <c r="W891" s="1"/>
      <c r="X891" s="1"/>
    </row>
    <row r="892" spans="8:24" x14ac:dyDescent="0.2">
      <c r="H892" s="1"/>
      <c r="I892" s="1"/>
      <c r="J892" s="1"/>
      <c r="K892" s="1"/>
      <c r="L892" s="1"/>
      <c r="M892" s="1"/>
      <c r="N892" s="1"/>
      <c r="O892" s="1"/>
      <c r="P892" s="1"/>
      <c r="Q892" s="1"/>
      <c r="R892" s="1"/>
      <c r="S892" s="1"/>
      <c r="T892" s="1"/>
      <c r="U892" s="1"/>
      <c r="V892" s="1"/>
      <c r="W892" s="1"/>
      <c r="X892" s="1"/>
    </row>
    <row r="893" spans="8:24" x14ac:dyDescent="0.2">
      <c r="H893" s="1"/>
      <c r="I893" s="1"/>
      <c r="J893" s="1"/>
      <c r="K893" s="1"/>
      <c r="L893" s="1"/>
      <c r="M893" s="1"/>
      <c r="N893" s="1"/>
      <c r="O893" s="1"/>
      <c r="P893" s="1"/>
      <c r="Q893" s="1"/>
      <c r="R893" s="1"/>
      <c r="S893" s="1"/>
      <c r="T893" s="1"/>
      <c r="U893" s="1"/>
      <c r="V893" s="1"/>
      <c r="W893" s="1"/>
      <c r="X893" s="1"/>
    </row>
    <row r="894" spans="8:24" x14ac:dyDescent="0.2">
      <c r="H894" s="1"/>
      <c r="I894" s="1"/>
      <c r="J894" s="1"/>
      <c r="K894" s="1"/>
      <c r="L894" s="1"/>
      <c r="M894" s="1"/>
      <c r="N894" s="1"/>
      <c r="O894" s="1"/>
      <c r="P894" s="1"/>
      <c r="Q894" s="1"/>
      <c r="R894" s="1"/>
      <c r="S894" s="1"/>
      <c r="T894" s="1"/>
      <c r="U894" s="1"/>
      <c r="V894" s="1"/>
      <c r="W894" s="1"/>
      <c r="X894" s="1"/>
    </row>
    <row r="895" spans="8:24" x14ac:dyDescent="0.2">
      <c r="H895" s="1"/>
      <c r="I895" s="1"/>
      <c r="J895" s="1"/>
      <c r="K895" s="1"/>
      <c r="L895" s="1"/>
      <c r="M895" s="1"/>
      <c r="N895" s="1"/>
      <c r="O895" s="1"/>
      <c r="P895" s="1"/>
      <c r="Q895" s="1"/>
      <c r="R895" s="1"/>
      <c r="S895" s="1"/>
      <c r="T895" s="1"/>
      <c r="U895" s="1"/>
      <c r="V895" s="1"/>
      <c r="W895" s="1"/>
      <c r="X895" s="1"/>
    </row>
    <row r="896" spans="8:24" x14ac:dyDescent="0.2">
      <c r="H896" s="1"/>
      <c r="I896" s="1"/>
      <c r="J896" s="1"/>
      <c r="K896" s="1"/>
      <c r="L896" s="1"/>
      <c r="M896" s="1"/>
      <c r="N896" s="1"/>
      <c r="O896" s="1"/>
      <c r="P896" s="1"/>
      <c r="Q896" s="1"/>
      <c r="R896" s="1"/>
      <c r="S896" s="1"/>
      <c r="T896" s="1"/>
      <c r="U896" s="1"/>
      <c r="V896" s="1"/>
      <c r="W896" s="1"/>
      <c r="X896" s="1"/>
    </row>
    <row r="897" spans="8:24" x14ac:dyDescent="0.2">
      <c r="H897" s="1"/>
      <c r="I897" s="1"/>
      <c r="J897" s="1"/>
      <c r="K897" s="1"/>
      <c r="L897" s="1"/>
      <c r="M897" s="1"/>
      <c r="N897" s="1"/>
      <c r="O897" s="1"/>
      <c r="P897" s="1"/>
      <c r="Q897" s="1"/>
      <c r="R897" s="1"/>
      <c r="S897" s="1"/>
      <c r="T897" s="1"/>
      <c r="U897" s="1"/>
      <c r="V897" s="1"/>
      <c r="W897" s="1"/>
      <c r="X897" s="1"/>
    </row>
    <row r="898" spans="8:24" x14ac:dyDescent="0.2">
      <c r="H898" s="1"/>
      <c r="I898" s="1"/>
      <c r="J898" s="1"/>
      <c r="K898" s="1"/>
      <c r="L898" s="1"/>
      <c r="M898" s="1"/>
      <c r="N898" s="1"/>
      <c r="O898" s="1"/>
      <c r="P898" s="1"/>
      <c r="Q898" s="1"/>
      <c r="R898" s="1"/>
      <c r="S898" s="1"/>
      <c r="T898" s="1"/>
      <c r="U898" s="1"/>
      <c r="V898" s="1"/>
      <c r="W898" s="1"/>
      <c r="X898" s="1"/>
    </row>
    <row r="899" spans="8:24" x14ac:dyDescent="0.2">
      <c r="H899" s="1"/>
      <c r="I899" s="1"/>
      <c r="J899" s="1"/>
      <c r="K899" s="1"/>
      <c r="L899" s="1"/>
      <c r="M899" s="1"/>
      <c r="N899" s="1"/>
      <c r="O899" s="1"/>
      <c r="P899" s="1"/>
      <c r="Q899" s="1"/>
      <c r="R899" s="1"/>
      <c r="S899" s="1"/>
      <c r="T899" s="1"/>
      <c r="U899" s="1"/>
      <c r="V899" s="1"/>
      <c r="W899" s="1"/>
      <c r="X899" s="1"/>
    </row>
    <row r="900" spans="8:24" x14ac:dyDescent="0.2">
      <c r="H900" s="1"/>
      <c r="I900" s="1"/>
      <c r="J900" s="1"/>
      <c r="K900" s="1"/>
      <c r="L900" s="1"/>
      <c r="M900" s="1"/>
      <c r="N900" s="1"/>
      <c r="O900" s="1"/>
      <c r="P900" s="1"/>
      <c r="Q900" s="1"/>
      <c r="R900" s="1"/>
      <c r="S900" s="1"/>
      <c r="T900" s="1"/>
      <c r="U900" s="1"/>
      <c r="V900" s="1"/>
      <c r="W900" s="1"/>
      <c r="X900" s="1"/>
    </row>
    <row r="901" spans="8:24" x14ac:dyDescent="0.2">
      <c r="H901" s="1"/>
      <c r="I901" s="1"/>
      <c r="J901" s="1"/>
      <c r="K901" s="1"/>
      <c r="L901" s="1"/>
      <c r="M901" s="1"/>
      <c r="N901" s="1"/>
      <c r="O901" s="1"/>
      <c r="P901" s="1"/>
      <c r="Q901" s="1"/>
      <c r="R901" s="1"/>
      <c r="S901" s="1"/>
      <c r="T901" s="1"/>
      <c r="U901" s="1"/>
      <c r="V901" s="1"/>
      <c r="W901" s="1"/>
      <c r="X901" s="1"/>
    </row>
    <row r="902" spans="8:24" x14ac:dyDescent="0.2">
      <c r="H902" s="1"/>
      <c r="I902" s="1"/>
      <c r="J902" s="1"/>
      <c r="K902" s="1"/>
      <c r="L902" s="1"/>
      <c r="M902" s="1"/>
      <c r="N902" s="1"/>
      <c r="O902" s="1"/>
      <c r="P902" s="1"/>
      <c r="Q902" s="1"/>
      <c r="R902" s="1"/>
      <c r="S902" s="1"/>
      <c r="T902" s="1"/>
      <c r="U902" s="1"/>
      <c r="V902" s="1"/>
      <c r="W902" s="1"/>
      <c r="X902" s="1"/>
    </row>
    <row r="903" spans="8:24" x14ac:dyDescent="0.2">
      <c r="H903" s="1"/>
      <c r="I903" s="1"/>
      <c r="J903" s="1"/>
      <c r="K903" s="1"/>
      <c r="L903" s="1"/>
      <c r="M903" s="1"/>
      <c r="N903" s="1"/>
      <c r="O903" s="1"/>
      <c r="P903" s="1"/>
      <c r="Q903" s="1"/>
      <c r="R903" s="1"/>
      <c r="S903" s="1"/>
      <c r="T903" s="1"/>
      <c r="U903" s="1"/>
      <c r="V903" s="1"/>
      <c r="W903" s="1"/>
      <c r="X903" s="1"/>
    </row>
    <row r="904" spans="8:24" x14ac:dyDescent="0.2">
      <c r="H904" s="1"/>
      <c r="I904" s="1"/>
      <c r="J904" s="1"/>
      <c r="K904" s="1"/>
      <c r="L904" s="1"/>
      <c r="M904" s="1"/>
      <c r="N904" s="1"/>
      <c r="O904" s="1"/>
      <c r="P904" s="1"/>
      <c r="Q904" s="1"/>
      <c r="R904" s="1"/>
      <c r="S904" s="1"/>
      <c r="T904" s="1"/>
      <c r="U904" s="1"/>
      <c r="V904" s="1"/>
      <c r="W904" s="1"/>
      <c r="X904" s="1"/>
    </row>
    <row r="905" spans="8:24" x14ac:dyDescent="0.2">
      <c r="H905" s="1"/>
      <c r="I905" s="1"/>
      <c r="J905" s="1"/>
      <c r="K905" s="1"/>
      <c r="L905" s="1"/>
      <c r="M905" s="1"/>
      <c r="N905" s="1"/>
      <c r="O905" s="1"/>
      <c r="P905" s="1"/>
      <c r="Q905" s="1"/>
      <c r="R905" s="1"/>
      <c r="S905" s="1"/>
      <c r="T905" s="1"/>
      <c r="U905" s="1"/>
      <c r="V905" s="1"/>
      <c r="W905" s="1"/>
      <c r="X905" s="1"/>
    </row>
    <row r="906" spans="8:24" x14ac:dyDescent="0.2">
      <c r="H906" s="1"/>
      <c r="I906" s="1"/>
      <c r="J906" s="1"/>
      <c r="K906" s="1"/>
      <c r="L906" s="1"/>
      <c r="M906" s="1"/>
      <c r="N906" s="1"/>
      <c r="O906" s="1"/>
      <c r="P906" s="1"/>
      <c r="Q906" s="1"/>
      <c r="R906" s="1"/>
      <c r="S906" s="1"/>
      <c r="T906" s="1"/>
      <c r="U906" s="1"/>
      <c r="V906" s="1"/>
      <c r="W906" s="1"/>
      <c r="X906" s="1"/>
    </row>
    <row r="907" spans="8:24" x14ac:dyDescent="0.2">
      <c r="H907" s="1"/>
      <c r="I907" s="1"/>
      <c r="J907" s="1"/>
      <c r="K907" s="1"/>
      <c r="L907" s="1"/>
      <c r="M907" s="1"/>
      <c r="N907" s="1"/>
      <c r="O907" s="1"/>
      <c r="P907" s="1"/>
      <c r="Q907" s="1"/>
      <c r="R907" s="1"/>
      <c r="S907" s="1"/>
      <c r="T907" s="1"/>
      <c r="U907" s="1"/>
      <c r="V907" s="1"/>
      <c r="W907" s="1"/>
      <c r="X907" s="1"/>
    </row>
    <row r="908" spans="8:24" x14ac:dyDescent="0.2">
      <c r="H908" s="1"/>
      <c r="I908" s="1"/>
      <c r="J908" s="1"/>
      <c r="K908" s="1"/>
      <c r="L908" s="1"/>
      <c r="M908" s="1"/>
      <c r="N908" s="1"/>
      <c r="O908" s="1"/>
      <c r="P908" s="1"/>
      <c r="Q908" s="1"/>
      <c r="R908" s="1"/>
      <c r="S908" s="1"/>
      <c r="T908" s="1"/>
      <c r="U908" s="1"/>
      <c r="V908" s="1"/>
      <c r="W908" s="1"/>
      <c r="X908" s="1"/>
    </row>
    <row r="909" spans="8:24" x14ac:dyDescent="0.2">
      <c r="H909" s="1"/>
      <c r="I909" s="1"/>
      <c r="J909" s="1"/>
      <c r="K909" s="1"/>
      <c r="L909" s="1"/>
      <c r="M909" s="1"/>
      <c r="N909" s="1"/>
      <c r="O909" s="1"/>
      <c r="P909" s="1"/>
      <c r="Q909" s="1"/>
      <c r="R909" s="1"/>
      <c r="S909" s="1"/>
      <c r="T909" s="1"/>
      <c r="U909" s="1"/>
      <c r="V909" s="1"/>
      <c r="W909" s="1"/>
      <c r="X909" s="1"/>
    </row>
    <row r="910" spans="8:24" x14ac:dyDescent="0.2">
      <c r="H910" s="1"/>
      <c r="I910" s="1"/>
      <c r="J910" s="1"/>
      <c r="K910" s="1"/>
      <c r="L910" s="1"/>
      <c r="M910" s="1"/>
      <c r="N910" s="1"/>
      <c r="O910" s="1"/>
      <c r="P910" s="1"/>
      <c r="Q910" s="1"/>
      <c r="R910" s="1"/>
      <c r="S910" s="1"/>
      <c r="T910" s="1"/>
      <c r="U910" s="1"/>
      <c r="V910" s="1"/>
      <c r="W910" s="1"/>
      <c r="X910" s="1"/>
    </row>
    <row r="911" spans="8:24" x14ac:dyDescent="0.2">
      <c r="H911" s="1"/>
      <c r="I911" s="1"/>
      <c r="J911" s="1"/>
      <c r="K911" s="1"/>
      <c r="L911" s="1"/>
      <c r="M911" s="1"/>
      <c r="N911" s="1"/>
      <c r="O911" s="1"/>
      <c r="P911" s="1"/>
      <c r="Q911" s="1"/>
      <c r="R911" s="1"/>
      <c r="S911" s="1"/>
      <c r="T911" s="1"/>
      <c r="U911" s="1"/>
      <c r="V911" s="1"/>
      <c r="W911" s="1"/>
      <c r="X911" s="1"/>
    </row>
    <row r="912" spans="8:24" x14ac:dyDescent="0.2">
      <c r="H912" s="1"/>
      <c r="I912" s="1"/>
      <c r="J912" s="1"/>
      <c r="K912" s="1"/>
      <c r="L912" s="1"/>
      <c r="M912" s="1"/>
      <c r="N912" s="1"/>
      <c r="O912" s="1"/>
      <c r="P912" s="1"/>
      <c r="Q912" s="1"/>
      <c r="R912" s="1"/>
      <c r="S912" s="1"/>
      <c r="T912" s="1"/>
      <c r="U912" s="1"/>
      <c r="V912" s="1"/>
      <c r="W912" s="1"/>
      <c r="X912" s="1"/>
    </row>
    <row r="913" spans="8:24" x14ac:dyDescent="0.2">
      <c r="H913" s="1"/>
      <c r="I913" s="1"/>
      <c r="J913" s="1"/>
      <c r="K913" s="1"/>
      <c r="L913" s="1"/>
      <c r="M913" s="1"/>
      <c r="N913" s="1"/>
      <c r="O913" s="1"/>
      <c r="P913" s="1"/>
      <c r="Q913" s="1"/>
      <c r="R913" s="1"/>
      <c r="S913" s="1"/>
      <c r="T913" s="1"/>
      <c r="U913" s="1"/>
      <c r="V913" s="1"/>
      <c r="W913" s="1"/>
      <c r="X913" s="1"/>
    </row>
    <row r="914" spans="8:24" x14ac:dyDescent="0.2">
      <c r="H914" s="1"/>
      <c r="I914" s="1"/>
      <c r="J914" s="1"/>
      <c r="K914" s="1"/>
      <c r="L914" s="1"/>
      <c r="M914" s="1"/>
      <c r="N914" s="1"/>
      <c r="O914" s="1"/>
      <c r="P914" s="1"/>
      <c r="Q914" s="1"/>
      <c r="R914" s="1"/>
      <c r="S914" s="1"/>
      <c r="T914" s="1"/>
      <c r="U914" s="1"/>
      <c r="V914" s="1"/>
      <c r="W914" s="1"/>
      <c r="X914" s="1"/>
    </row>
    <row r="915" spans="8:24" x14ac:dyDescent="0.2">
      <c r="H915" s="1"/>
      <c r="I915" s="1"/>
      <c r="J915" s="1"/>
      <c r="K915" s="1"/>
      <c r="L915" s="1"/>
      <c r="M915" s="1"/>
      <c r="N915" s="1"/>
      <c r="O915" s="1"/>
      <c r="P915" s="1"/>
      <c r="Q915" s="1"/>
      <c r="R915" s="1"/>
      <c r="S915" s="1"/>
      <c r="T915" s="1"/>
      <c r="U915" s="1"/>
      <c r="V915" s="1"/>
      <c r="W915" s="1"/>
      <c r="X915" s="1"/>
    </row>
    <row r="916" spans="8:24" x14ac:dyDescent="0.2">
      <c r="H916" s="1"/>
      <c r="I916" s="1"/>
      <c r="J916" s="1"/>
      <c r="K916" s="1"/>
      <c r="L916" s="1"/>
      <c r="M916" s="1"/>
      <c r="N916" s="1"/>
      <c r="O916" s="1"/>
      <c r="P916" s="1"/>
      <c r="Q916" s="1"/>
      <c r="R916" s="1"/>
      <c r="S916" s="1"/>
      <c r="T916" s="1"/>
      <c r="U916" s="1"/>
      <c r="V916" s="1"/>
      <c r="W916" s="1"/>
      <c r="X916" s="1"/>
    </row>
    <row r="917" spans="8:24" x14ac:dyDescent="0.2">
      <c r="H917" s="1"/>
      <c r="I917" s="1"/>
      <c r="J917" s="1"/>
      <c r="K917" s="1"/>
      <c r="L917" s="1"/>
      <c r="M917" s="1"/>
      <c r="N917" s="1"/>
      <c r="O917" s="1"/>
      <c r="P917" s="1"/>
      <c r="Q917" s="1"/>
      <c r="R917" s="1"/>
      <c r="S917" s="1"/>
      <c r="T917" s="1"/>
      <c r="U917" s="1"/>
      <c r="V917" s="1"/>
      <c r="W917" s="1"/>
      <c r="X917" s="1"/>
    </row>
    <row r="918" spans="8:24" x14ac:dyDescent="0.2">
      <c r="H918" s="1"/>
      <c r="I918" s="1"/>
      <c r="J918" s="1"/>
      <c r="K918" s="1"/>
      <c r="L918" s="1"/>
      <c r="M918" s="1"/>
      <c r="N918" s="1"/>
      <c r="O918" s="1"/>
      <c r="P918" s="1"/>
      <c r="Q918" s="1"/>
      <c r="R918" s="1"/>
      <c r="S918" s="1"/>
      <c r="T918" s="1"/>
      <c r="U918" s="1"/>
      <c r="V918" s="1"/>
      <c r="W918" s="1"/>
      <c r="X918" s="1"/>
    </row>
    <row r="919" spans="8:24" x14ac:dyDescent="0.2">
      <c r="H919" s="1"/>
      <c r="I919" s="1"/>
      <c r="J919" s="1"/>
      <c r="K919" s="1"/>
      <c r="L919" s="1"/>
      <c r="M919" s="1"/>
      <c r="N919" s="1"/>
      <c r="O919" s="1"/>
      <c r="P919" s="1"/>
      <c r="Q919" s="1"/>
      <c r="R919" s="1"/>
      <c r="S919" s="1"/>
      <c r="T919" s="1"/>
      <c r="U919" s="1"/>
      <c r="V919" s="1"/>
      <c r="W919" s="1"/>
      <c r="X919" s="1"/>
    </row>
    <row r="920" spans="8:24" x14ac:dyDescent="0.2">
      <c r="H920" s="1"/>
      <c r="I920" s="1"/>
      <c r="J920" s="1"/>
      <c r="K920" s="1"/>
      <c r="L920" s="1"/>
      <c r="M920" s="1"/>
      <c r="N920" s="1"/>
      <c r="O920" s="1"/>
      <c r="P920" s="1"/>
      <c r="Q920" s="1"/>
      <c r="R920" s="1"/>
      <c r="S920" s="1"/>
      <c r="T920" s="1"/>
      <c r="U920" s="1"/>
      <c r="V920" s="1"/>
      <c r="W920" s="1"/>
      <c r="X920" s="1"/>
    </row>
    <row r="921" spans="8:24" x14ac:dyDescent="0.2">
      <c r="H921" s="1"/>
      <c r="I921" s="1"/>
      <c r="J921" s="1"/>
      <c r="K921" s="1"/>
      <c r="L921" s="1"/>
      <c r="M921" s="1"/>
      <c r="N921" s="1"/>
      <c r="O921" s="1"/>
      <c r="P921" s="1"/>
      <c r="Q921" s="1"/>
      <c r="R921" s="1"/>
      <c r="S921" s="1"/>
      <c r="T921" s="1"/>
      <c r="U921" s="1"/>
      <c r="V921" s="1"/>
      <c r="W921" s="1"/>
      <c r="X921" s="1"/>
    </row>
    <row r="922" spans="8:24" x14ac:dyDescent="0.2">
      <c r="H922" s="1"/>
      <c r="I922" s="1"/>
      <c r="J922" s="1"/>
      <c r="K922" s="1"/>
      <c r="L922" s="1"/>
      <c r="M922" s="1"/>
      <c r="N922" s="1"/>
      <c r="O922" s="1"/>
      <c r="P922" s="1"/>
      <c r="Q922" s="1"/>
      <c r="R922" s="1"/>
      <c r="S922" s="1"/>
      <c r="T922" s="1"/>
      <c r="U922" s="1"/>
      <c r="V922" s="1"/>
      <c r="W922" s="1"/>
      <c r="X922" s="1"/>
    </row>
    <row r="923" spans="8:24" x14ac:dyDescent="0.2">
      <c r="H923" s="1"/>
      <c r="I923" s="1"/>
      <c r="J923" s="1"/>
      <c r="K923" s="1"/>
      <c r="L923" s="1"/>
      <c r="M923" s="1"/>
      <c r="N923" s="1"/>
      <c r="O923" s="1"/>
      <c r="P923" s="1"/>
      <c r="Q923" s="1"/>
      <c r="R923" s="1"/>
      <c r="S923" s="1"/>
      <c r="T923" s="1"/>
      <c r="U923" s="1"/>
      <c r="V923" s="1"/>
      <c r="W923" s="1"/>
      <c r="X923" s="1"/>
    </row>
    <row r="924" spans="8:24" x14ac:dyDescent="0.2">
      <c r="H924" s="1"/>
      <c r="I924" s="1"/>
      <c r="J924" s="1"/>
      <c r="K924" s="1"/>
      <c r="L924" s="1"/>
      <c r="M924" s="1"/>
      <c r="N924" s="1"/>
      <c r="O924" s="1"/>
      <c r="P924" s="1"/>
      <c r="Q924" s="1"/>
      <c r="R924" s="1"/>
      <c r="S924" s="1"/>
      <c r="T924" s="1"/>
      <c r="U924" s="1"/>
      <c r="V924" s="1"/>
      <c r="W924" s="1"/>
      <c r="X924" s="1"/>
    </row>
    <row r="925" spans="8:24" x14ac:dyDescent="0.2">
      <c r="H925" s="1"/>
      <c r="I925" s="1"/>
      <c r="J925" s="1"/>
      <c r="K925" s="1"/>
      <c r="L925" s="1"/>
      <c r="M925" s="1"/>
      <c r="N925" s="1"/>
      <c r="O925" s="1"/>
      <c r="P925" s="1"/>
      <c r="Q925" s="1"/>
      <c r="R925" s="1"/>
      <c r="S925" s="1"/>
      <c r="T925" s="1"/>
      <c r="U925" s="1"/>
      <c r="V925" s="1"/>
      <c r="W925" s="1"/>
      <c r="X925" s="1"/>
    </row>
    <row r="926" spans="8:24" x14ac:dyDescent="0.2">
      <c r="H926" s="1"/>
      <c r="I926" s="1"/>
      <c r="J926" s="1"/>
      <c r="K926" s="1"/>
      <c r="L926" s="1"/>
      <c r="M926" s="1"/>
      <c r="N926" s="1"/>
      <c r="O926" s="1"/>
      <c r="P926" s="1"/>
      <c r="Q926" s="1"/>
      <c r="R926" s="1"/>
      <c r="S926" s="1"/>
      <c r="T926" s="1"/>
      <c r="U926" s="1"/>
      <c r="V926" s="1"/>
      <c r="W926" s="1"/>
      <c r="X926" s="1"/>
    </row>
    <row r="927" spans="8:24" x14ac:dyDescent="0.2">
      <c r="H927" s="1"/>
      <c r="I927" s="1"/>
      <c r="J927" s="1"/>
      <c r="K927" s="1"/>
      <c r="L927" s="1"/>
      <c r="M927" s="1"/>
      <c r="N927" s="1"/>
      <c r="O927" s="1"/>
      <c r="P927" s="1"/>
      <c r="Q927" s="1"/>
      <c r="R927" s="1"/>
      <c r="S927" s="1"/>
      <c r="T927" s="1"/>
      <c r="U927" s="1"/>
      <c r="V927" s="1"/>
      <c r="W927" s="1"/>
      <c r="X927" s="1"/>
    </row>
    <row r="928" spans="8:24" x14ac:dyDescent="0.2">
      <c r="H928" s="1"/>
      <c r="I928" s="1"/>
      <c r="J928" s="1"/>
      <c r="K928" s="1"/>
      <c r="L928" s="1"/>
      <c r="M928" s="1"/>
      <c r="N928" s="1"/>
      <c r="O928" s="1"/>
      <c r="P928" s="1"/>
      <c r="Q928" s="1"/>
      <c r="R928" s="1"/>
      <c r="S928" s="1"/>
      <c r="T928" s="1"/>
      <c r="U928" s="1"/>
      <c r="V928" s="1"/>
      <c r="W928" s="1"/>
      <c r="X928" s="1"/>
    </row>
    <row r="929" spans="8:24" x14ac:dyDescent="0.2">
      <c r="H929" s="1"/>
      <c r="I929" s="1"/>
      <c r="J929" s="1"/>
      <c r="K929" s="1"/>
      <c r="L929" s="1"/>
      <c r="M929" s="1"/>
      <c r="N929" s="1"/>
      <c r="O929" s="1"/>
      <c r="P929" s="1"/>
      <c r="Q929" s="1"/>
      <c r="R929" s="1"/>
      <c r="S929" s="1"/>
      <c r="T929" s="1"/>
      <c r="U929" s="1"/>
      <c r="V929" s="1"/>
      <c r="W929" s="1"/>
      <c r="X929" s="1"/>
    </row>
    <row r="930" spans="8:24" x14ac:dyDescent="0.2">
      <c r="H930" s="1"/>
      <c r="I930" s="1"/>
      <c r="J930" s="1"/>
      <c r="K930" s="1"/>
      <c r="L930" s="1"/>
      <c r="M930" s="1"/>
      <c r="N930" s="1"/>
      <c r="O930" s="1"/>
      <c r="P930" s="1"/>
      <c r="Q930" s="1"/>
      <c r="R930" s="1"/>
      <c r="S930" s="1"/>
      <c r="T930" s="1"/>
      <c r="U930" s="1"/>
      <c r="V930" s="1"/>
      <c r="W930" s="1"/>
      <c r="X930" s="1"/>
    </row>
    <row r="931" spans="8:24" x14ac:dyDescent="0.2">
      <c r="H931" s="1"/>
      <c r="I931" s="1"/>
      <c r="J931" s="1"/>
      <c r="K931" s="1"/>
      <c r="L931" s="1"/>
      <c r="M931" s="1"/>
      <c r="N931" s="1"/>
      <c r="O931" s="1"/>
      <c r="P931" s="1"/>
      <c r="Q931" s="1"/>
      <c r="R931" s="1"/>
      <c r="S931" s="1"/>
      <c r="T931" s="1"/>
      <c r="U931" s="1"/>
      <c r="V931" s="1"/>
      <c r="W931" s="1"/>
      <c r="X931" s="1"/>
    </row>
    <row r="932" spans="8:24" x14ac:dyDescent="0.2">
      <c r="H932" s="1"/>
      <c r="I932" s="1"/>
      <c r="J932" s="1"/>
      <c r="K932" s="1"/>
      <c r="L932" s="1"/>
      <c r="M932" s="1"/>
      <c r="N932" s="1"/>
      <c r="O932" s="1"/>
      <c r="P932" s="1"/>
      <c r="Q932" s="1"/>
      <c r="R932" s="1"/>
      <c r="S932" s="1"/>
      <c r="T932" s="1"/>
      <c r="U932" s="1"/>
      <c r="V932" s="1"/>
      <c r="W932" s="1"/>
      <c r="X932" s="1"/>
    </row>
    <row r="933" spans="8:24" x14ac:dyDescent="0.2">
      <c r="H933" s="1"/>
      <c r="I933" s="1"/>
      <c r="J933" s="1"/>
      <c r="K933" s="1"/>
      <c r="L933" s="1"/>
      <c r="M933" s="1"/>
      <c r="N933" s="1"/>
      <c r="O933" s="1"/>
      <c r="P933" s="1"/>
      <c r="Q933" s="1"/>
      <c r="R933" s="1"/>
      <c r="S933" s="1"/>
      <c r="T933" s="1"/>
      <c r="U933" s="1"/>
      <c r="V933" s="1"/>
      <c r="W933" s="1"/>
      <c r="X933" s="1"/>
    </row>
    <row r="934" spans="8:24" x14ac:dyDescent="0.2">
      <c r="H934" s="1"/>
      <c r="I934" s="1"/>
      <c r="J934" s="1"/>
      <c r="K934" s="1"/>
      <c r="L934" s="1"/>
      <c r="M934" s="1"/>
      <c r="N934" s="1"/>
      <c r="O934" s="1"/>
      <c r="P934" s="1"/>
      <c r="Q934" s="1"/>
      <c r="R934" s="1"/>
      <c r="S934" s="1"/>
      <c r="T934" s="1"/>
      <c r="U934" s="1"/>
      <c r="V934" s="1"/>
      <c r="W934" s="1"/>
      <c r="X934" s="1"/>
    </row>
    <row r="935" spans="8:24" x14ac:dyDescent="0.2">
      <c r="H935" s="1"/>
      <c r="I935" s="1"/>
      <c r="J935" s="1"/>
      <c r="K935" s="1"/>
      <c r="L935" s="1"/>
      <c r="M935" s="1"/>
      <c r="N935" s="1"/>
      <c r="O935" s="1"/>
      <c r="P935" s="1"/>
      <c r="Q935" s="1"/>
      <c r="R935" s="1"/>
      <c r="S935" s="1"/>
      <c r="T935" s="1"/>
      <c r="U935" s="1"/>
      <c r="V935" s="1"/>
      <c r="W935" s="1"/>
      <c r="X935" s="1"/>
    </row>
    <row r="936" spans="8:24" x14ac:dyDescent="0.2">
      <c r="H936" s="1"/>
      <c r="I936" s="1"/>
      <c r="J936" s="1"/>
      <c r="K936" s="1"/>
      <c r="L936" s="1"/>
      <c r="M936" s="1"/>
      <c r="N936" s="1"/>
      <c r="O936" s="1"/>
      <c r="P936" s="1"/>
      <c r="Q936" s="1"/>
      <c r="R936" s="1"/>
      <c r="S936" s="1"/>
      <c r="T936" s="1"/>
      <c r="U936" s="1"/>
      <c r="V936" s="1"/>
      <c r="W936" s="1"/>
      <c r="X936" s="1"/>
    </row>
    <row r="937" spans="8:24" x14ac:dyDescent="0.2">
      <c r="H937" s="1"/>
      <c r="I937" s="1"/>
      <c r="J937" s="1"/>
      <c r="K937" s="1"/>
      <c r="L937" s="1"/>
      <c r="M937" s="1"/>
      <c r="N937" s="1"/>
      <c r="O937" s="1"/>
      <c r="P937" s="1"/>
      <c r="Q937" s="1"/>
      <c r="R937" s="1"/>
      <c r="S937" s="1"/>
      <c r="T937" s="1"/>
      <c r="U937" s="1"/>
      <c r="V937" s="1"/>
      <c r="W937" s="1"/>
      <c r="X937" s="1"/>
    </row>
    <row r="938" spans="8:24" x14ac:dyDescent="0.2">
      <c r="H938" s="1"/>
      <c r="I938" s="1"/>
      <c r="J938" s="1"/>
      <c r="K938" s="1"/>
      <c r="L938" s="1"/>
      <c r="M938" s="1"/>
      <c r="N938" s="1"/>
      <c r="O938" s="1"/>
      <c r="P938" s="1"/>
      <c r="Q938" s="1"/>
      <c r="R938" s="1"/>
      <c r="S938" s="1"/>
      <c r="T938" s="1"/>
      <c r="U938" s="1"/>
      <c r="V938" s="1"/>
      <c r="W938" s="1"/>
      <c r="X938" s="1"/>
    </row>
    <row r="939" spans="8:24" x14ac:dyDescent="0.2">
      <c r="H939" s="1"/>
      <c r="I939" s="1"/>
      <c r="J939" s="1"/>
      <c r="K939" s="1"/>
      <c r="L939" s="1"/>
      <c r="M939" s="1"/>
      <c r="N939" s="1"/>
      <c r="O939" s="1"/>
      <c r="P939" s="1"/>
      <c r="Q939" s="1"/>
      <c r="R939" s="1"/>
      <c r="S939" s="1"/>
      <c r="T939" s="1"/>
      <c r="U939" s="1"/>
      <c r="V939" s="1"/>
      <c r="W939" s="1"/>
      <c r="X939" s="1"/>
    </row>
    <row r="940" spans="8:24" x14ac:dyDescent="0.2">
      <c r="H940" s="1"/>
      <c r="I940" s="1"/>
      <c r="J940" s="1"/>
      <c r="K940" s="1"/>
      <c r="L940" s="1"/>
      <c r="M940" s="1"/>
      <c r="N940" s="1"/>
      <c r="O940" s="1"/>
      <c r="P940" s="1"/>
      <c r="Q940" s="1"/>
      <c r="R940" s="1"/>
      <c r="S940" s="1"/>
      <c r="T940" s="1"/>
      <c r="U940" s="1"/>
      <c r="V940" s="1"/>
      <c r="W940" s="1"/>
      <c r="X940" s="1"/>
    </row>
    <row r="941" spans="8:24" x14ac:dyDescent="0.2">
      <c r="H941" s="1"/>
      <c r="I941" s="1"/>
      <c r="J941" s="1"/>
      <c r="K941" s="1"/>
      <c r="L941" s="1"/>
      <c r="M941" s="1"/>
      <c r="N941" s="1"/>
      <c r="O941" s="1"/>
      <c r="P941" s="1"/>
      <c r="Q941" s="1"/>
      <c r="R941" s="1"/>
      <c r="S941" s="1"/>
      <c r="T941" s="1"/>
      <c r="U941" s="1"/>
      <c r="V941" s="1"/>
      <c r="W941" s="1"/>
      <c r="X941" s="1"/>
    </row>
    <row r="942" spans="8:24" x14ac:dyDescent="0.2">
      <c r="H942" s="1"/>
      <c r="I942" s="1"/>
      <c r="J942" s="1"/>
      <c r="K942" s="1"/>
      <c r="L942" s="1"/>
      <c r="M942" s="1"/>
      <c r="N942" s="1"/>
      <c r="O942" s="1"/>
      <c r="P942" s="1"/>
      <c r="Q942" s="1"/>
      <c r="R942" s="1"/>
      <c r="S942" s="1"/>
      <c r="T942" s="1"/>
      <c r="U942" s="1"/>
      <c r="V942" s="1"/>
      <c r="W942" s="1"/>
      <c r="X942" s="1"/>
    </row>
    <row r="943" spans="8:24" x14ac:dyDescent="0.2">
      <c r="H943" s="1"/>
      <c r="I943" s="1"/>
      <c r="J943" s="1"/>
      <c r="K943" s="1"/>
      <c r="L943" s="1"/>
      <c r="M943" s="1"/>
      <c r="N943" s="1"/>
      <c r="O943" s="1"/>
      <c r="P943" s="1"/>
      <c r="Q943" s="1"/>
      <c r="R943" s="1"/>
      <c r="S943" s="1"/>
      <c r="T943" s="1"/>
      <c r="U943" s="1"/>
      <c r="V943" s="1"/>
      <c r="W943" s="1"/>
      <c r="X943" s="1"/>
    </row>
    <row r="944" spans="8:24" x14ac:dyDescent="0.2">
      <c r="H944" s="1"/>
      <c r="I944" s="1"/>
      <c r="J944" s="1"/>
      <c r="K944" s="1"/>
      <c r="L944" s="1"/>
      <c r="M944" s="1"/>
      <c r="N944" s="1"/>
      <c r="O944" s="1"/>
      <c r="P944" s="1"/>
      <c r="Q944" s="1"/>
      <c r="R944" s="1"/>
      <c r="S944" s="1"/>
      <c r="T944" s="1"/>
      <c r="U944" s="1"/>
      <c r="V944" s="1"/>
      <c r="W944" s="1"/>
      <c r="X944" s="1"/>
    </row>
    <row r="945" spans="8:24" x14ac:dyDescent="0.2">
      <c r="H945" s="1"/>
      <c r="I945" s="1"/>
      <c r="J945" s="1"/>
      <c r="K945" s="1"/>
      <c r="L945" s="1"/>
      <c r="M945" s="1"/>
      <c r="N945" s="1"/>
      <c r="O945" s="1"/>
      <c r="P945" s="1"/>
      <c r="Q945" s="1"/>
      <c r="R945" s="1"/>
      <c r="S945" s="1"/>
      <c r="T945" s="1"/>
      <c r="U945" s="1"/>
      <c r="V945" s="1"/>
      <c r="W945" s="1"/>
      <c r="X945" s="1"/>
    </row>
    <row r="946" spans="8:24" x14ac:dyDescent="0.2">
      <c r="H946" s="1"/>
      <c r="I946" s="1"/>
      <c r="J946" s="1"/>
      <c r="K946" s="1"/>
      <c r="L946" s="1"/>
      <c r="M946" s="1"/>
      <c r="N946" s="1"/>
      <c r="O946" s="1"/>
      <c r="P946" s="1"/>
      <c r="Q946" s="1"/>
      <c r="R946" s="1"/>
      <c r="S946" s="1"/>
      <c r="T946" s="1"/>
      <c r="U946" s="1"/>
      <c r="V946" s="1"/>
      <c r="W946" s="1"/>
      <c r="X946" s="1"/>
    </row>
    <row r="947" spans="8:24" x14ac:dyDescent="0.2">
      <c r="H947" s="1"/>
      <c r="I947" s="1"/>
      <c r="J947" s="1"/>
      <c r="K947" s="1"/>
      <c r="L947" s="1"/>
      <c r="M947" s="1"/>
      <c r="N947" s="1"/>
      <c r="O947" s="1"/>
      <c r="P947" s="1"/>
      <c r="Q947" s="1"/>
      <c r="R947" s="1"/>
      <c r="S947" s="1"/>
      <c r="T947" s="1"/>
      <c r="U947" s="1"/>
      <c r="V947" s="1"/>
      <c r="W947" s="1"/>
      <c r="X947" s="1"/>
    </row>
    <row r="948" spans="8:24" x14ac:dyDescent="0.2">
      <c r="H948" s="1"/>
      <c r="I948" s="1"/>
      <c r="J948" s="1"/>
      <c r="K948" s="1"/>
      <c r="L948" s="1"/>
      <c r="M948" s="1"/>
      <c r="N948" s="1"/>
      <c r="O948" s="1"/>
      <c r="P948" s="1"/>
      <c r="Q948" s="1"/>
      <c r="R948" s="1"/>
      <c r="S948" s="1"/>
      <c r="T948" s="1"/>
      <c r="U948" s="1"/>
      <c r="V948" s="1"/>
      <c r="W948" s="1"/>
      <c r="X948" s="1"/>
    </row>
    <row r="949" spans="8:24" x14ac:dyDescent="0.2">
      <c r="H949" s="1"/>
      <c r="I949" s="1"/>
      <c r="J949" s="1"/>
      <c r="K949" s="1"/>
      <c r="L949" s="1"/>
      <c r="M949" s="1"/>
      <c r="N949" s="1"/>
      <c r="O949" s="1"/>
      <c r="P949" s="1"/>
      <c r="Q949" s="1"/>
      <c r="R949" s="1"/>
      <c r="S949" s="1"/>
      <c r="T949" s="1"/>
      <c r="U949" s="1"/>
      <c r="V949" s="1"/>
      <c r="W949" s="1"/>
      <c r="X949" s="1"/>
    </row>
    <row r="950" spans="8:24" x14ac:dyDescent="0.2">
      <c r="H950" s="1"/>
      <c r="I950" s="1"/>
      <c r="J950" s="1"/>
      <c r="K950" s="1"/>
      <c r="L950" s="1"/>
      <c r="M950" s="1"/>
      <c r="N950" s="1"/>
      <c r="O950" s="1"/>
      <c r="P950" s="1"/>
      <c r="Q950" s="1"/>
      <c r="R950" s="1"/>
      <c r="S950" s="1"/>
      <c r="T950" s="1"/>
      <c r="U950" s="1"/>
      <c r="V950" s="1"/>
      <c r="W950" s="1"/>
      <c r="X950" s="1"/>
    </row>
    <row r="951" spans="8:24" x14ac:dyDescent="0.2">
      <c r="H951" s="1"/>
      <c r="I951" s="1"/>
      <c r="J951" s="1"/>
      <c r="K951" s="1"/>
      <c r="L951" s="1"/>
      <c r="M951" s="1"/>
      <c r="N951" s="1"/>
      <c r="O951" s="1"/>
      <c r="P951" s="1"/>
      <c r="Q951" s="1"/>
      <c r="R951" s="1"/>
      <c r="S951" s="1"/>
      <c r="T951" s="1"/>
      <c r="U951" s="1"/>
      <c r="V951" s="1"/>
      <c r="W951" s="1"/>
      <c r="X951" s="1"/>
    </row>
    <row r="952" spans="8:24" x14ac:dyDescent="0.2">
      <c r="H952" s="1"/>
      <c r="I952" s="1"/>
      <c r="J952" s="1"/>
      <c r="K952" s="1"/>
      <c r="L952" s="1"/>
      <c r="M952" s="1"/>
      <c r="N952" s="1"/>
      <c r="O952" s="1"/>
      <c r="P952" s="1"/>
      <c r="Q952" s="1"/>
      <c r="R952" s="1"/>
      <c r="S952" s="1"/>
      <c r="T952" s="1"/>
      <c r="U952" s="1"/>
      <c r="V952" s="1"/>
      <c r="W952" s="1"/>
      <c r="X952" s="1"/>
    </row>
    <row r="953" spans="8:24" x14ac:dyDescent="0.2">
      <c r="H953" s="1"/>
      <c r="I953" s="1"/>
      <c r="J953" s="1"/>
      <c r="K953" s="1"/>
      <c r="L953" s="1"/>
      <c r="M953" s="1"/>
      <c r="N953" s="1"/>
      <c r="O953" s="1"/>
      <c r="P953" s="1"/>
      <c r="Q953" s="1"/>
      <c r="R953" s="1"/>
      <c r="S953" s="1"/>
      <c r="T953" s="1"/>
      <c r="U953" s="1"/>
      <c r="V953" s="1"/>
      <c r="W953" s="1"/>
      <c r="X953" s="1"/>
    </row>
    <row r="954" spans="8:24" x14ac:dyDescent="0.2">
      <c r="H954" s="1"/>
      <c r="I954" s="1"/>
      <c r="J954" s="1"/>
      <c r="K954" s="1"/>
      <c r="L954" s="1"/>
      <c r="M954" s="1"/>
      <c r="N954" s="1"/>
      <c r="O954" s="1"/>
      <c r="P954" s="1"/>
      <c r="Q954" s="1"/>
      <c r="R954" s="1"/>
      <c r="S954" s="1"/>
      <c r="T954" s="1"/>
      <c r="U954" s="1"/>
      <c r="V954" s="1"/>
      <c r="W954" s="1"/>
      <c r="X954" s="1"/>
    </row>
    <row r="955" spans="8:24" x14ac:dyDescent="0.2">
      <c r="H955" s="1"/>
      <c r="I955" s="1"/>
      <c r="J955" s="1"/>
      <c r="K955" s="1"/>
      <c r="L955" s="1"/>
      <c r="M955" s="1"/>
      <c r="N955" s="1"/>
      <c r="O955" s="1"/>
      <c r="P955" s="1"/>
      <c r="Q955" s="1"/>
      <c r="R955" s="1"/>
      <c r="S955" s="1"/>
      <c r="T955" s="1"/>
      <c r="U955" s="1"/>
      <c r="V955" s="1"/>
      <c r="W955" s="1"/>
      <c r="X955" s="1"/>
    </row>
    <row r="956" spans="8:24" x14ac:dyDescent="0.2">
      <c r="H956" s="1"/>
      <c r="I956" s="1"/>
      <c r="J956" s="1"/>
      <c r="K956" s="1"/>
      <c r="L956" s="1"/>
      <c r="M956" s="1"/>
      <c r="N956" s="1"/>
      <c r="O956" s="1"/>
      <c r="P956" s="1"/>
      <c r="Q956" s="1"/>
      <c r="R956" s="1"/>
      <c r="S956" s="1"/>
      <c r="T956" s="1"/>
      <c r="U956" s="1"/>
      <c r="V956" s="1"/>
      <c r="W956" s="1"/>
      <c r="X956" s="1"/>
    </row>
    <row r="957" spans="8:24" x14ac:dyDescent="0.2">
      <c r="H957" s="1"/>
      <c r="I957" s="1"/>
      <c r="J957" s="1"/>
      <c r="K957" s="1"/>
      <c r="L957" s="1"/>
      <c r="M957" s="1"/>
      <c r="N957" s="1"/>
      <c r="O957" s="1"/>
      <c r="P957" s="1"/>
      <c r="Q957" s="1"/>
      <c r="R957" s="1"/>
      <c r="S957" s="1"/>
      <c r="T957" s="1"/>
      <c r="U957" s="1"/>
      <c r="V957" s="1"/>
      <c r="W957" s="1"/>
      <c r="X957" s="1"/>
    </row>
    <row r="958" spans="8:24" x14ac:dyDescent="0.2">
      <c r="H958" s="1"/>
      <c r="I958" s="1"/>
      <c r="J958" s="1"/>
      <c r="K958" s="1"/>
      <c r="L958" s="1"/>
      <c r="M958" s="1"/>
      <c r="N958" s="1"/>
      <c r="O958" s="1"/>
      <c r="P958" s="1"/>
      <c r="Q958" s="1"/>
      <c r="R958" s="1"/>
      <c r="S958" s="1"/>
      <c r="T958" s="1"/>
      <c r="U958" s="1"/>
      <c r="V958" s="1"/>
      <c r="W958" s="1"/>
      <c r="X958" s="1"/>
    </row>
    <row r="959" spans="8:24" x14ac:dyDescent="0.2">
      <c r="H959" s="1"/>
      <c r="I959" s="1"/>
      <c r="J959" s="1"/>
      <c r="K959" s="1"/>
      <c r="L959" s="1"/>
      <c r="M959" s="1"/>
      <c r="N959" s="1"/>
      <c r="O959" s="1"/>
      <c r="P959" s="1"/>
      <c r="Q959" s="1"/>
      <c r="R959" s="1"/>
      <c r="S959" s="1"/>
      <c r="T959" s="1"/>
      <c r="U959" s="1"/>
      <c r="V959" s="1"/>
      <c r="W959" s="1"/>
      <c r="X959" s="1"/>
    </row>
    <row r="960" spans="8:24" x14ac:dyDescent="0.2">
      <c r="H960" s="1"/>
      <c r="I960" s="1"/>
      <c r="J960" s="1"/>
      <c r="K960" s="1"/>
      <c r="L960" s="1"/>
      <c r="M960" s="1"/>
      <c r="N960" s="1"/>
      <c r="O960" s="1"/>
      <c r="P960" s="1"/>
      <c r="Q960" s="1"/>
      <c r="R960" s="1"/>
      <c r="S960" s="1"/>
      <c r="T960" s="1"/>
      <c r="U960" s="1"/>
      <c r="V960" s="1"/>
      <c r="W960" s="1"/>
      <c r="X960" s="1"/>
    </row>
    <row r="961" spans="8:24" x14ac:dyDescent="0.2">
      <c r="H961" s="1"/>
      <c r="I961" s="1"/>
      <c r="J961" s="1"/>
      <c r="K961" s="1"/>
      <c r="L961" s="1"/>
      <c r="M961" s="1"/>
      <c r="N961" s="1"/>
      <c r="O961" s="1"/>
      <c r="P961" s="1"/>
      <c r="Q961" s="1"/>
      <c r="R961" s="1"/>
      <c r="S961" s="1"/>
      <c r="T961" s="1"/>
      <c r="U961" s="1"/>
      <c r="V961" s="1"/>
      <c r="W961" s="1"/>
      <c r="X961" s="1"/>
    </row>
    <row r="962" spans="8:24" x14ac:dyDescent="0.2">
      <c r="H962" s="1"/>
      <c r="I962" s="1"/>
      <c r="J962" s="1"/>
      <c r="K962" s="1"/>
      <c r="L962" s="1"/>
      <c r="M962" s="1"/>
      <c r="N962" s="1"/>
      <c r="O962" s="1"/>
      <c r="P962" s="1"/>
      <c r="Q962" s="1"/>
      <c r="R962" s="1"/>
      <c r="S962" s="1"/>
      <c r="T962" s="1"/>
      <c r="U962" s="1"/>
      <c r="V962" s="1"/>
      <c r="W962" s="1"/>
      <c r="X962" s="1"/>
    </row>
    <row r="963" spans="8:24" x14ac:dyDescent="0.2">
      <c r="H963" s="1"/>
      <c r="I963" s="1"/>
      <c r="J963" s="1"/>
      <c r="K963" s="1"/>
      <c r="L963" s="1"/>
      <c r="M963" s="1"/>
      <c r="N963" s="1"/>
      <c r="O963" s="1"/>
      <c r="P963" s="1"/>
      <c r="Q963" s="1"/>
      <c r="R963" s="1"/>
      <c r="S963" s="1"/>
      <c r="T963" s="1"/>
      <c r="U963" s="1"/>
      <c r="V963" s="1"/>
      <c r="W963" s="1"/>
      <c r="X963" s="1"/>
    </row>
    <row r="964" spans="8:24" x14ac:dyDescent="0.2">
      <c r="H964" s="1"/>
      <c r="I964" s="1"/>
      <c r="J964" s="1"/>
      <c r="K964" s="1"/>
      <c r="L964" s="1"/>
      <c r="M964" s="1"/>
      <c r="N964" s="1"/>
      <c r="O964" s="1"/>
      <c r="P964" s="1"/>
      <c r="Q964" s="1"/>
      <c r="R964" s="1"/>
      <c r="S964" s="1"/>
      <c r="T964" s="1"/>
      <c r="U964" s="1"/>
      <c r="V964" s="1"/>
      <c r="W964" s="1"/>
      <c r="X964" s="1"/>
    </row>
    <row r="965" spans="8:24" x14ac:dyDescent="0.2">
      <c r="H965" s="1"/>
      <c r="I965" s="1"/>
      <c r="J965" s="1"/>
      <c r="K965" s="1"/>
      <c r="L965" s="1"/>
      <c r="M965" s="1"/>
      <c r="N965" s="1"/>
      <c r="O965" s="1"/>
      <c r="P965" s="1"/>
      <c r="Q965" s="1"/>
      <c r="R965" s="1"/>
      <c r="S965" s="1"/>
      <c r="T965" s="1"/>
      <c r="U965" s="1"/>
      <c r="V965" s="1"/>
      <c r="W965" s="1"/>
      <c r="X965" s="1"/>
    </row>
    <row r="966" spans="8:24" x14ac:dyDescent="0.2">
      <c r="H966" s="1"/>
      <c r="I966" s="1"/>
      <c r="J966" s="1"/>
      <c r="K966" s="1"/>
      <c r="L966" s="1"/>
      <c r="M966" s="1"/>
      <c r="N966" s="1"/>
      <c r="O966" s="1"/>
      <c r="P966" s="1"/>
      <c r="Q966" s="1"/>
      <c r="R966" s="1"/>
      <c r="S966" s="1"/>
      <c r="T966" s="1"/>
      <c r="U966" s="1"/>
      <c r="V966" s="1"/>
      <c r="W966" s="1"/>
      <c r="X966" s="1"/>
    </row>
    <row r="967" spans="8:24" x14ac:dyDescent="0.2">
      <c r="H967" s="1"/>
      <c r="I967" s="1"/>
      <c r="J967" s="1"/>
      <c r="K967" s="1"/>
      <c r="L967" s="1"/>
      <c r="M967" s="1"/>
      <c r="N967" s="1"/>
      <c r="O967" s="1"/>
      <c r="P967" s="1"/>
      <c r="Q967" s="1"/>
      <c r="R967" s="1"/>
      <c r="S967" s="1"/>
      <c r="T967" s="1"/>
      <c r="U967" s="1"/>
      <c r="V967" s="1"/>
      <c r="W967" s="1"/>
      <c r="X967" s="1"/>
    </row>
    <row r="968" spans="8:24" x14ac:dyDescent="0.2">
      <c r="H968" s="1"/>
      <c r="I968" s="1"/>
      <c r="J968" s="1"/>
      <c r="K968" s="1"/>
      <c r="L968" s="1"/>
      <c r="M968" s="1"/>
      <c r="N968" s="1"/>
      <c r="O968" s="1"/>
      <c r="P968" s="1"/>
      <c r="Q968" s="1"/>
      <c r="R968" s="1"/>
      <c r="S968" s="1"/>
      <c r="T968" s="1"/>
      <c r="U968" s="1"/>
      <c r="V968" s="1"/>
      <c r="W968" s="1"/>
      <c r="X968" s="1"/>
    </row>
    <row r="969" spans="8:24" x14ac:dyDescent="0.2">
      <c r="H969" s="1"/>
      <c r="I969" s="1"/>
      <c r="J969" s="1"/>
      <c r="K969" s="1"/>
      <c r="L969" s="1"/>
      <c r="M969" s="1"/>
      <c r="N969" s="1"/>
      <c r="O969" s="1"/>
      <c r="P969" s="1"/>
      <c r="Q969" s="1"/>
      <c r="R969" s="1"/>
      <c r="S969" s="1"/>
      <c r="T969" s="1"/>
      <c r="U969" s="1"/>
      <c r="V969" s="1"/>
      <c r="W969" s="1"/>
      <c r="X969" s="1"/>
    </row>
    <row r="970" spans="8:24" x14ac:dyDescent="0.2">
      <c r="H970" s="1"/>
      <c r="I970" s="1"/>
      <c r="J970" s="1"/>
      <c r="K970" s="1"/>
      <c r="L970" s="1"/>
      <c r="M970" s="1"/>
      <c r="N970" s="1"/>
      <c r="O970" s="1"/>
      <c r="P970" s="1"/>
      <c r="Q970" s="1"/>
      <c r="R970" s="1"/>
      <c r="S970" s="1"/>
      <c r="T970" s="1"/>
      <c r="U970" s="1"/>
      <c r="V970" s="1"/>
      <c r="W970" s="1"/>
      <c r="X970" s="1"/>
    </row>
    <row r="971" spans="8:24" x14ac:dyDescent="0.2">
      <c r="H971" s="1"/>
      <c r="I971" s="1"/>
      <c r="J971" s="1"/>
      <c r="K971" s="1"/>
      <c r="L971" s="1"/>
      <c r="M971" s="1"/>
      <c r="N971" s="1"/>
      <c r="O971" s="1"/>
      <c r="P971" s="1"/>
      <c r="Q971" s="1"/>
      <c r="R971" s="1"/>
      <c r="S971" s="1"/>
      <c r="T971" s="1"/>
      <c r="U971" s="1"/>
      <c r="V971" s="1"/>
      <c r="W971" s="1"/>
      <c r="X971" s="1"/>
    </row>
    <row r="972" spans="8:24" x14ac:dyDescent="0.2">
      <c r="H972" s="1"/>
      <c r="I972" s="1"/>
      <c r="J972" s="1"/>
      <c r="K972" s="1"/>
      <c r="L972" s="1"/>
      <c r="M972" s="1"/>
      <c r="N972" s="1"/>
      <c r="O972" s="1"/>
      <c r="P972" s="1"/>
      <c r="Q972" s="1"/>
      <c r="R972" s="1"/>
      <c r="S972" s="1"/>
      <c r="T972" s="1"/>
      <c r="U972" s="1"/>
      <c r="V972" s="1"/>
      <c r="W972" s="1"/>
      <c r="X972" s="1"/>
    </row>
    <row r="973" spans="8:24" x14ac:dyDescent="0.2">
      <c r="H973" s="1"/>
      <c r="I973" s="1"/>
      <c r="J973" s="1"/>
      <c r="K973" s="1"/>
      <c r="L973" s="1"/>
      <c r="M973" s="1"/>
      <c r="N973" s="1"/>
      <c r="O973" s="1"/>
      <c r="P973" s="1"/>
      <c r="Q973" s="1"/>
      <c r="R973" s="1"/>
      <c r="S973" s="1"/>
      <c r="T973" s="1"/>
      <c r="U973" s="1"/>
      <c r="V973" s="1"/>
      <c r="W973" s="1"/>
      <c r="X973" s="1"/>
    </row>
    <row r="974" spans="8:24" x14ac:dyDescent="0.2">
      <c r="H974" s="1"/>
      <c r="I974" s="1"/>
      <c r="J974" s="1"/>
      <c r="K974" s="1"/>
      <c r="L974" s="1"/>
      <c r="M974" s="1"/>
      <c r="N974" s="1"/>
      <c r="O974" s="1"/>
      <c r="P974" s="1"/>
      <c r="Q974" s="1"/>
      <c r="R974" s="1"/>
      <c r="S974" s="1"/>
      <c r="T974" s="1"/>
      <c r="U974" s="1"/>
      <c r="V974" s="1"/>
      <c r="W974" s="1"/>
      <c r="X974" s="1"/>
    </row>
    <row r="975" spans="8:24" x14ac:dyDescent="0.2">
      <c r="H975" s="1"/>
      <c r="I975" s="1"/>
      <c r="J975" s="1"/>
      <c r="K975" s="1"/>
      <c r="L975" s="1"/>
      <c r="M975" s="1"/>
      <c r="N975" s="1"/>
      <c r="O975" s="1"/>
      <c r="P975" s="1"/>
      <c r="Q975" s="1"/>
      <c r="R975" s="1"/>
      <c r="S975" s="1"/>
      <c r="T975" s="1"/>
      <c r="U975" s="1"/>
      <c r="V975" s="1"/>
      <c r="W975" s="1"/>
      <c r="X975" s="1"/>
    </row>
    <row r="976" spans="8:24" x14ac:dyDescent="0.2">
      <c r="H976" s="1"/>
      <c r="I976" s="1"/>
      <c r="J976" s="1"/>
      <c r="K976" s="1"/>
      <c r="L976" s="1"/>
      <c r="M976" s="1"/>
      <c r="N976" s="1"/>
      <c r="O976" s="1"/>
      <c r="P976" s="1"/>
      <c r="Q976" s="1"/>
      <c r="R976" s="1"/>
      <c r="S976" s="1"/>
      <c r="T976" s="1"/>
      <c r="U976" s="1"/>
      <c r="V976" s="1"/>
      <c r="W976" s="1"/>
      <c r="X976" s="1"/>
    </row>
    <row r="977" spans="8:24" x14ac:dyDescent="0.2">
      <c r="H977" s="1"/>
      <c r="I977" s="1"/>
      <c r="J977" s="1"/>
      <c r="K977" s="1"/>
      <c r="L977" s="1"/>
      <c r="M977" s="1"/>
      <c r="N977" s="1"/>
      <c r="O977" s="1"/>
      <c r="P977" s="1"/>
      <c r="Q977" s="1"/>
      <c r="R977" s="1"/>
      <c r="S977" s="1"/>
      <c r="T977" s="1"/>
      <c r="U977" s="1"/>
      <c r="V977" s="1"/>
      <c r="W977" s="1"/>
      <c r="X977" s="1"/>
    </row>
    <row r="978" spans="8:24" x14ac:dyDescent="0.2">
      <c r="H978" s="1"/>
      <c r="I978" s="1"/>
      <c r="J978" s="1"/>
      <c r="K978" s="1"/>
      <c r="L978" s="1"/>
      <c r="M978" s="1"/>
      <c r="N978" s="1"/>
      <c r="O978" s="1"/>
      <c r="P978" s="1"/>
      <c r="Q978" s="1"/>
      <c r="R978" s="1"/>
      <c r="S978" s="1"/>
      <c r="T978" s="1"/>
      <c r="U978" s="1"/>
      <c r="V978" s="1"/>
      <c r="W978" s="1"/>
      <c r="X978" s="1"/>
    </row>
    <row r="979" spans="8:24" x14ac:dyDescent="0.2">
      <c r="H979" s="1"/>
      <c r="I979" s="1"/>
      <c r="J979" s="1"/>
      <c r="K979" s="1"/>
      <c r="L979" s="1"/>
      <c r="M979" s="1"/>
      <c r="N979" s="1"/>
      <c r="O979" s="1"/>
      <c r="P979" s="1"/>
      <c r="Q979" s="1"/>
      <c r="R979" s="1"/>
      <c r="S979" s="1"/>
      <c r="T979" s="1"/>
      <c r="U979" s="1"/>
      <c r="V979" s="1"/>
      <c r="W979" s="1"/>
      <c r="X979" s="1"/>
    </row>
    <row r="980" spans="8:24" x14ac:dyDescent="0.2">
      <c r="H980" s="1"/>
      <c r="I980" s="1"/>
      <c r="J980" s="1"/>
      <c r="K980" s="1"/>
      <c r="L980" s="1"/>
      <c r="M980" s="1"/>
      <c r="N980" s="1"/>
      <c r="O980" s="1"/>
      <c r="P980" s="1"/>
      <c r="Q980" s="1"/>
      <c r="R980" s="1"/>
      <c r="S980" s="1"/>
      <c r="T980" s="1"/>
      <c r="U980" s="1"/>
      <c r="V980" s="1"/>
      <c r="W980" s="1"/>
      <c r="X980" s="1"/>
    </row>
    <row r="981" spans="8:24" x14ac:dyDescent="0.2">
      <c r="H981" s="1"/>
      <c r="I981" s="1"/>
      <c r="J981" s="1"/>
      <c r="K981" s="1"/>
      <c r="L981" s="1"/>
      <c r="M981" s="1"/>
      <c r="N981" s="1"/>
      <c r="O981" s="1"/>
      <c r="P981" s="1"/>
      <c r="Q981" s="1"/>
      <c r="R981" s="1"/>
      <c r="S981" s="1"/>
      <c r="T981" s="1"/>
      <c r="U981" s="1"/>
      <c r="V981" s="1"/>
      <c r="W981" s="1"/>
      <c r="X981" s="1"/>
    </row>
    <row r="982" spans="8:24" x14ac:dyDescent="0.2">
      <c r="H982" s="1"/>
      <c r="I982" s="1"/>
      <c r="J982" s="1"/>
      <c r="K982" s="1"/>
      <c r="L982" s="1"/>
      <c r="M982" s="1"/>
      <c r="N982" s="1"/>
      <c r="O982" s="1"/>
      <c r="P982" s="1"/>
      <c r="Q982" s="1"/>
      <c r="R982" s="1"/>
      <c r="S982" s="1"/>
      <c r="T982" s="1"/>
      <c r="U982" s="1"/>
      <c r="V982" s="1"/>
      <c r="W982" s="1"/>
      <c r="X982" s="1"/>
    </row>
    <row r="983" spans="8:24" x14ac:dyDescent="0.2">
      <c r="H983" s="1"/>
      <c r="I983" s="1"/>
      <c r="J983" s="1"/>
      <c r="K983" s="1"/>
      <c r="L983" s="1"/>
      <c r="M983" s="1"/>
      <c r="N983" s="1"/>
      <c r="O983" s="1"/>
      <c r="P983" s="1"/>
      <c r="Q983" s="1"/>
      <c r="R983" s="1"/>
      <c r="S983" s="1"/>
      <c r="T983" s="1"/>
      <c r="U983" s="1"/>
      <c r="V983" s="1"/>
      <c r="W983" s="1"/>
      <c r="X983" s="1"/>
    </row>
    <row r="984" spans="8:24" x14ac:dyDescent="0.2">
      <c r="H984" s="1"/>
      <c r="I984" s="1"/>
      <c r="J984" s="1"/>
      <c r="K984" s="1"/>
      <c r="L984" s="1"/>
      <c r="M984" s="1"/>
      <c r="N984" s="1"/>
      <c r="O984" s="1"/>
      <c r="P984" s="1"/>
      <c r="Q984" s="1"/>
      <c r="R984" s="1"/>
      <c r="S984" s="1"/>
      <c r="T984" s="1"/>
      <c r="U984" s="1"/>
      <c r="V984" s="1"/>
      <c r="W984" s="1"/>
      <c r="X984" s="1"/>
    </row>
    <row r="985" spans="8:24" x14ac:dyDescent="0.2">
      <c r="H985" s="1"/>
      <c r="I985" s="1"/>
      <c r="J985" s="1"/>
      <c r="K985" s="1"/>
      <c r="L985" s="1"/>
      <c r="M985" s="1"/>
      <c r="N985" s="1"/>
      <c r="O985" s="1"/>
      <c r="P985" s="1"/>
      <c r="Q985" s="1"/>
      <c r="R985" s="1"/>
      <c r="S985" s="1"/>
      <c r="T985" s="1"/>
      <c r="U985" s="1"/>
      <c r="V985" s="1"/>
      <c r="W985" s="1"/>
      <c r="X985" s="1"/>
    </row>
    <row r="986" spans="8:24" x14ac:dyDescent="0.2">
      <c r="H986" s="1"/>
      <c r="I986" s="1"/>
      <c r="J986" s="1"/>
      <c r="K986" s="1"/>
      <c r="L986" s="1"/>
      <c r="M986" s="1"/>
      <c r="N986" s="1"/>
      <c r="O986" s="1"/>
      <c r="P986" s="1"/>
      <c r="Q986" s="1"/>
      <c r="R986" s="1"/>
      <c r="S986" s="1"/>
      <c r="T986" s="1"/>
      <c r="U986" s="1"/>
      <c r="V986" s="1"/>
      <c r="W986" s="1"/>
      <c r="X986" s="1"/>
    </row>
    <row r="987" spans="8:24" x14ac:dyDescent="0.2">
      <c r="H987" s="1"/>
      <c r="I987" s="1"/>
      <c r="J987" s="1"/>
      <c r="K987" s="1"/>
      <c r="L987" s="1"/>
      <c r="M987" s="1"/>
      <c r="N987" s="1"/>
      <c r="O987" s="1"/>
      <c r="P987" s="1"/>
      <c r="Q987" s="1"/>
      <c r="R987" s="1"/>
      <c r="S987" s="1"/>
      <c r="T987" s="1"/>
      <c r="U987" s="1"/>
      <c r="V987" s="1"/>
      <c r="W987" s="1"/>
      <c r="X987" s="1"/>
    </row>
    <row r="988" spans="8:24" x14ac:dyDescent="0.2">
      <c r="H988" s="1"/>
      <c r="I988" s="1"/>
      <c r="J988" s="1"/>
      <c r="K988" s="1"/>
      <c r="L988" s="1"/>
      <c r="M988" s="1"/>
      <c r="N988" s="1"/>
      <c r="O988" s="1"/>
      <c r="P988" s="1"/>
      <c r="Q988" s="1"/>
      <c r="R988" s="1"/>
      <c r="S988" s="1"/>
      <c r="T988" s="1"/>
      <c r="U988" s="1"/>
      <c r="V988" s="1"/>
      <c r="W988" s="1"/>
      <c r="X988" s="1"/>
    </row>
    <row r="989" spans="8:24" x14ac:dyDescent="0.2">
      <c r="H989" s="1"/>
      <c r="I989" s="1"/>
      <c r="J989" s="1"/>
      <c r="K989" s="1"/>
      <c r="L989" s="1"/>
      <c r="M989" s="1"/>
      <c r="N989" s="1"/>
      <c r="O989" s="1"/>
      <c r="P989" s="1"/>
      <c r="Q989" s="1"/>
      <c r="R989" s="1"/>
      <c r="S989" s="1"/>
      <c r="T989" s="1"/>
      <c r="U989" s="1"/>
      <c r="V989" s="1"/>
      <c r="W989" s="1"/>
      <c r="X989" s="1"/>
    </row>
    <row r="990" spans="8:24" x14ac:dyDescent="0.2">
      <c r="H990" s="1"/>
      <c r="I990" s="1"/>
      <c r="J990" s="1"/>
      <c r="K990" s="1"/>
      <c r="L990" s="1"/>
      <c r="M990" s="1"/>
      <c r="N990" s="1"/>
      <c r="O990" s="1"/>
      <c r="P990" s="1"/>
      <c r="Q990" s="1"/>
      <c r="R990" s="1"/>
      <c r="S990" s="1"/>
      <c r="T990" s="1"/>
      <c r="U990" s="1"/>
      <c r="V990" s="1"/>
      <c r="W990" s="1"/>
      <c r="X990" s="1"/>
    </row>
    <row r="991" spans="8:24" x14ac:dyDescent="0.2">
      <c r="H991" s="1"/>
      <c r="I991" s="1"/>
      <c r="J991" s="1"/>
      <c r="K991" s="1"/>
      <c r="L991" s="1"/>
      <c r="M991" s="1"/>
      <c r="N991" s="1"/>
      <c r="O991" s="1"/>
      <c r="P991" s="1"/>
      <c r="Q991" s="1"/>
      <c r="R991" s="1"/>
      <c r="S991" s="1"/>
      <c r="T991" s="1"/>
      <c r="U991" s="1"/>
      <c r="V991" s="1"/>
      <c r="W991" s="1"/>
      <c r="X991" s="1"/>
    </row>
    <row r="992" spans="8:24" x14ac:dyDescent="0.2">
      <c r="H992" s="1"/>
      <c r="I992" s="1"/>
      <c r="J992" s="1"/>
      <c r="K992" s="1"/>
      <c r="L992" s="1"/>
      <c r="M992" s="1"/>
      <c r="N992" s="1"/>
      <c r="O992" s="1"/>
      <c r="P992" s="1"/>
      <c r="Q992" s="1"/>
      <c r="R992" s="1"/>
      <c r="S992" s="1"/>
      <c r="T992" s="1"/>
      <c r="U992" s="1"/>
      <c r="V992" s="1"/>
      <c r="W992" s="1"/>
      <c r="X992" s="1"/>
    </row>
    <row r="993" spans="8:24" x14ac:dyDescent="0.2">
      <c r="H993" s="1"/>
      <c r="I993" s="1"/>
      <c r="J993" s="1"/>
      <c r="K993" s="1"/>
      <c r="L993" s="1"/>
      <c r="M993" s="1"/>
      <c r="N993" s="1"/>
      <c r="O993" s="1"/>
      <c r="P993" s="1"/>
      <c r="Q993" s="1"/>
      <c r="R993" s="1"/>
      <c r="S993" s="1"/>
      <c r="T993" s="1"/>
      <c r="U993" s="1"/>
      <c r="V993" s="1"/>
      <c r="W993" s="1"/>
      <c r="X993" s="1"/>
    </row>
    <row r="994" spans="8:24" x14ac:dyDescent="0.2">
      <c r="H994" s="1"/>
      <c r="I994" s="1"/>
      <c r="J994" s="1"/>
      <c r="K994" s="1"/>
      <c r="L994" s="1"/>
      <c r="M994" s="1"/>
      <c r="N994" s="1"/>
      <c r="O994" s="1"/>
      <c r="P994" s="1"/>
      <c r="Q994" s="1"/>
      <c r="R994" s="1"/>
      <c r="S994" s="1"/>
      <c r="T994" s="1"/>
      <c r="U994" s="1"/>
      <c r="V994" s="1"/>
      <c r="W994" s="1"/>
      <c r="X994" s="1"/>
    </row>
    <row r="995" spans="8:24" x14ac:dyDescent="0.2">
      <c r="H995" s="1"/>
      <c r="I995" s="1"/>
      <c r="J995" s="1"/>
      <c r="K995" s="1"/>
      <c r="L995" s="1"/>
      <c r="M995" s="1"/>
      <c r="N995" s="1"/>
      <c r="O995" s="1"/>
      <c r="P995" s="1"/>
      <c r="Q995" s="1"/>
      <c r="R995" s="1"/>
      <c r="S995" s="1"/>
      <c r="T995" s="1"/>
      <c r="U995" s="1"/>
      <c r="V995" s="1"/>
      <c r="W995" s="1"/>
      <c r="X995" s="1"/>
    </row>
    <row r="996" spans="8:24" x14ac:dyDescent="0.2">
      <c r="H996" s="1"/>
      <c r="I996" s="1"/>
      <c r="J996" s="1"/>
      <c r="K996" s="1"/>
      <c r="L996" s="1"/>
      <c r="M996" s="1"/>
      <c r="N996" s="1"/>
      <c r="O996" s="1"/>
      <c r="P996" s="1"/>
      <c r="Q996" s="1"/>
      <c r="R996" s="1"/>
      <c r="S996" s="1"/>
      <c r="T996" s="1"/>
      <c r="U996" s="1"/>
      <c r="V996" s="1"/>
      <c r="W996" s="1"/>
      <c r="X996" s="1"/>
    </row>
    <row r="997" spans="8:24" x14ac:dyDescent="0.2">
      <c r="H997" s="1"/>
      <c r="I997" s="1"/>
      <c r="J997" s="1"/>
      <c r="K997" s="1"/>
      <c r="L997" s="1"/>
      <c r="M997" s="1"/>
      <c r="N997" s="1"/>
      <c r="O997" s="1"/>
      <c r="P997" s="1"/>
      <c r="Q997" s="1"/>
      <c r="R997" s="1"/>
      <c r="S997" s="1"/>
      <c r="T997" s="1"/>
      <c r="U997" s="1"/>
      <c r="V997" s="1"/>
      <c r="W997" s="1"/>
      <c r="X997" s="1"/>
    </row>
    <row r="998" spans="8:24" x14ac:dyDescent="0.2">
      <c r="H998" s="1"/>
      <c r="I998" s="1"/>
      <c r="J998" s="1"/>
      <c r="K998" s="1"/>
      <c r="L998" s="1"/>
      <c r="M998" s="1"/>
      <c r="N998" s="1"/>
      <c r="O998" s="1"/>
      <c r="P998" s="1"/>
      <c r="Q998" s="1"/>
      <c r="R998" s="1"/>
      <c r="S998" s="1"/>
      <c r="T998" s="1"/>
      <c r="U998" s="1"/>
      <c r="V998" s="1"/>
      <c r="W998" s="1"/>
      <c r="X998" s="1"/>
    </row>
    <row r="999" spans="8:24" x14ac:dyDescent="0.2">
      <c r="H999" s="1"/>
      <c r="I999" s="1"/>
      <c r="J999" s="1"/>
      <c r="K999" s="1"/>
      <c r="L999" s="1"/>
      <c r="M999" s="1"/>
      <c r="N999" s="1"/>
      <c r="O999" s="1"/>
      <c r="P999" s="1"/>
      <c r="Q999" s="1"/>
      <c r="R999" s="1"/>
      <c r="S999" s="1"/>
      <c r="T999" s="1"/>
      <c r="U999" s="1"/>
      <c r="V999" s="1"/>
      <c r="W999" s="1"/>
      <c r="X999" s="1"/>
    </row>
    <row r="1000" spans="8:24" x14ac:dyDescent="0.2">
      <c r="H1000" s="1"/>
      <c r="I1000" s="1"/>
      <c r="J1000" s="1"/>
      <c r="K1000" s="1"/>
      <c r="L1000" s="1"/>
      <c r="M1000" s="1"/>
      <c r="N1000" s="1"/>
      <c r="O1000" s="1"/>
      <c r="P1000" s="1"/>
      <c r="Q1000" s="1"/>
      <c r="R1000" s="1"/>
      <c r="S1000" s="1"/>
      <c r="T1000" s="1"/>
      <c r="U1000" s="1"/>
      <c r="V1000" s="1"/>
      <c r="W1000" s="1"/>
      <c r="X1000" s="1"/>
    </row>
    <row r="1001" spans="8:24" x14ac:dyDescent="0.2">
      <c r="H1001" s="1"/>
      <c r="I1001" s="1"/>
      <c r="J1001" s="1"/>
      <c r="K1001" s="1"/>
      <c r="L1001" s="1"/>
      <c r="M1001" s="1"/>
      <c r="N1001" s="1"/>
      <c r="O1001" s="1"/>
      <c r="P1001" s="1"/>
      <c r="Q1001" s="1"/>
      <c r="R1001" s="1"/>
      <c r="S1001" s="1"/>
      <c r="T1001" s="1"/>
      <c r="U1001" s="1"/>
      <c r="V1001" s="1"/>
      <c r="W1001" s="1"/>
      <c r="X1001" s="1"/>
    </row>
    <row r="1002" spans="8:24" x14ac:dyDescent="0.2">
      <c r="H1002" s="1"/>
      <c r="I1002" s="1"/>
      <c r="J1002" s="1"/>
      <c r="K1002" s="1"/>
      <c r="L1002" s="1"/>
      <c r="M1002" s="1"/>
      <c r="N1002" s="1"/>
      <c r="O1002" s="1"/>
      <c r="P1002" s="1"/>
      <c r="Q1002" s="1"/>
      <c r="R1002" s="1"/>
      <c r="S1002" s="1"/>
      <c r="T1002" s="1"/>
      <c r="U1002" s="1"/>
      <c r="V1002" s="1"/>
      <c r="W1002" s="1"/>
      <c r="X1002" s="1"/>
    </row>
    <row r="1003" spans="8:24" x14ac:dyDescent="0.2">
      <c r="H1003" s="1"/>
      <c r="I1003" s="1"/>
      <c r="J1003" s="1"/>
      <c r="K1003" s="1"/>
      <c r="L1003" s="1"/>
      <c r="M1003" s="1"/>
      <c r="N1003" s="1"/>
      <c r="O1003" s="1"/>
      <c r="P1003" s="1"/>
      <c r="Q1003" s="1"/>
      <c r="R1003" s="1"/>
      <c r="S1003" s="1"/>
      <c r="T1003" s="1"/>
      <c r="U1003" s="1"/>
      <c r="V1003" s="1"/>
      <c r="W1003" s="1"/>
      <c r="X1003" s="1"/>
    </row>
    <row r="1004" spans="8:24" x14ac:dyDescent="0.2">
      <c r="H1004" s="1"/>
      <c r="I1004" s="1"/>
      <c r="J1004" s="1"/>
      <c r="K1004" s="1"/>
      <c r="L1004" s="1"/>
      <c r="M1004" s="1"/>
      <c r="N1004" s="1"/>
      <c r="O1004" s="1"/>
      <c r="P1004" s="1"/>
      <c r="Q1004" s="1"/>
      <c r="R1004" s="1"/>
      <c r="S1004" s="1"/>
      <c r="T1004" s="1"/>
      <c r="U1004" s="1"/>
      <c r="V1004" s="1"/>
      <c r="W1004" s="1"/>
      <c r="X1004" s="1"/>
    </row>
    <row r="1005" spans="8:24" x14ac:dyDescent="0.2">
      <c r="H1005" s="1"/>
      <c r="I1005" s="1"/>
      <c r="J1005" s="1"/>
      <c r="K1005" s="1"/>
      <c r="L1005" s="1"/>
      <c r="M1005" s="1"/>
      <c r="N1005" s="1"/>
      <c r="O1005" s="1"/>
      <c r="P1005" s="1"/>
      <c r="Q1005" s="1"/>
      <c r="R1005" s="1"/>
      <c r="S1005" s="1"/>
      <c r="T1005" s="1"/>
      <c r="U1005" s="1"/>
      <c r="V1005" s="1"/>
      <c r="W1005" s="1"/>
      <c r="X1005" s="1"/>
    </row>
    <row r="1006" spans="8:24" x14ac:dyDescent="0.2">
      <c r="H1006" s="1"/>
      <c r="I1006" s="1"/>
      <c r="J1006" s="1"/>
      <c r="K1006" s="1"/>
      <c r="L1006" s="1"/>
      <c r="M1006" s="1"/>
      <c r="N1006" s="1"/>
      <c r="O1006" s="1"/>
      <c r="P1006" s="1"/>
      <c r="Q1006" s="1"/>
      <c r="R1006" s="1"/>
      <c r="S1006" s="1"/>
      <c r="T1006" s="1"/>
      <c r="U1006" s="1"/>
      <c r="V1006" s="1"/>
      <c r="W1006" s="1"/>
      <c r="X1006" s="1"/>
    </row>
    <row r="1007" spans="8:24" x14ac:dyDescent="0.2">
      <c r="H1007" s="1"/>
      <c r="I1007" s="1"/>
      <c r="J1007" s="1"/>
      <c r="K1007" s="1"/>
      <c r="L1007" s="1"/>
      <c r="M1007" s="1"/>
      <c r="N1007" s="1"/>
      <c r="O1007" s="1"/>
      <c r="P1007" s="1"/>
      <c r="Q1007" s="1"/>
      <c r="R1007" s="1"/>
      <c r="S1007" s="1"/>
      <c r="T1007" s="1"/>
      <c r="U1007" s="1"/>
      <c r="V1007" s="1"/>
      <c r="W1007" s="1"/>
      <c r="X1007" s="1"/>
    </row>
    <row r="1008" spans="8:24" x14ac:dyDescent="0.2">
      <c r="H1008" s="1"/>
      <c r="I1008" s="1"/>
      <c r="J1008" s="1"/>
      <c r="K1008" s="1"/>
      <c r="L1008" s="1"/>
      <c r="M1008" s="1"/>
      <c r="N1008" s="1"/>
      <c r="O1008" s="1"/>
      <c r="P1008" s="1"/>
      <c r="Q1008" s="1"/>
      <c r="R1008" s="1"/>
      <c r="S1008" s="1"/>
      <c r="T1008" s="1"/>
      <c r="U1008" s="1"/>
      <c r="V1008" s="1"/>
      <c r="W1008" s="1"/>
      <c r="X1008" s="1"/>
    </row>
    <row r="1009" spans="8:24" x14ac:dyDescent="0.2">
      <c r="H1009" s="1"/>
      <c r="I1009" s="1"/>
      <c r="J1009" s="1"/>
      <c r="K1009" s="1"/>
      <c r="L1009" s="1"/>
      <c r="M1009" s="1"/>
      <c r="N1009" s="1"/>
      <c r="O1009" s="1"/>
      <c r="P1009" s="1"/>
      <c r="Q1009" s="1"/>
      <c r="R1009" s="1"/>
      <c r="S1009" s="1"/>
      <c r="T1009" s="1"/>
      <c r="U1009" s="1"/>
      <c r="V1009" s="1"/>
      <c r="W1009" s="1"/>
      <c r="X1009" s="1"/>
    </row>
    <row r="1010" spans="8:24" x14ac:dyDescent="0.2">
      <c r="H1010" s="1"/>
      <c r="I1010" s="1"/>
      <c r="J1010" s="1"/>
      <c r="K1010" s="1"/>
      <c r="L1010" s="1"/>
      <c r="M1010" s="1"/>
      <c r="N1010" s="1"/>
      <c r="O1010" s="1"/>
      <c r="P1010" s="1"/>
      <c r="Q1010" s="1"/>
      <c r="R1010" s="1"/>
      <c r="S1010" s="1"/>
      <c r="T1010" s="1"/>
      <c r="U1010" s="1"/>
      <c r="V1010" s="1"/>
      <c r="W1010" s="1"/>
      <c r="X1010" s="1"/>
    </row>
    <row r="1011" spans="8:24" x14ac:dyDescent="0.2">
      <c r="H1011" s="1"/>
      <c r="I1011" s="1"/>
      <c r="J1011" s="1"/>
      <c r="K1011" s="1"/>
      <c r="L1011" s="1"/>
      <c r="M1011" s="1"/>
      <c r="N1011" s="1"/>
      <c r="O1011" s="1"/>
      <c r="P1011" s="1"/>
      <c r="Q1011" s="1"/>
      <c r="R1011" s="1"/>
      <c r="S1011" s="1"/>
      <c r="T1011" s="1"/>
      <c r="U1011" s="1"/>
      <c r="V1011" s="1"/>
      <c r="W1011" s="1"/>
      <c r="X1011" s="1"/>
    </row>
    <row r="1012" spans="8:24" x14ac:dyDescent="0.2">
      <c r="H1012" s="1"/>
      <c r="I1012" s="1"/>
      <c r="J1012" s="1"/>
      <c r="K1012" s="1"/>
      <c r="L1012" s="1"/>
      <c r="M1012" s="1"/>
      <c r="N1012" s="1"/>
      <c r="O1012" s="1"/>
      <c r="P1012" s="1"/>
      <c r="Q1012" s="1"/>
      <c r="R1012" s="1"/>
      <c r="S1012" s="1"/>
      <c r="T1012" s="1"/>
      <c r="U1012" s="1"/>
      <c r="V1012" s="1"/>
      <c r="W1012" s="1"/>
      <c r="X1012" s="1"/>
    </row>
    <row r="1013" spans="8:24" x14ac:dyDescent="0.2">
      <c r="H1013" s="1"/>
      <c r="I1013" s="1"/>
      <c r="J1013" s="1"/>
      <c r="K1013" s="1"/>
      <c r="L1013" s="1"/>
      <c r="M1013" s="1"/>
      <c r="N1013" s="1"/>
      <c r="O1013" s="1"/>
      <c r="P1013" s="1"/>
      <c r="Q1013" s="1"/>
      <c r="R1013" s="1"/>
      <c r="S1013" s="1"/>
      <c r="T1013" s="1"/>
      <c r="U1013" s="1"/>
      <c r="V1013" s="1"/>
      <c r="W1013" s="1"/>
      <c r="X1013" s="1"/>
    </row>
    <row r="1014" spans="8:24" x14ac:dyDescent="0.2">
      <c r="H1014" s="1"/>
      <c r="I1014" s="1"/>
      <c r="J1014" s="1"/>
      <c r="K1014" s="1"/>
      <c r="L1014" s="1"/>
      <c r="M1014" s="1"/>
      <c r="N1014" s="1"/>
      <c r="O1014" s="1"/>
      <c r="P1014" s="1"/>
      <c r="Q1014" s="1"/>
      <c r="R1014" s="1"/>
      <c r="S1014" s="1"/>
      <c r="T1014" s="1"/>
      <c r="U1014" s="1"/>
      <c r="V1014" s="1"/>
      <c r="W1014" s="1"/>
      <c r="X1014" s="1"/>
    </row>
    <row r="1015" spans="8:24" x14ac:dyDescent="0.2">
      <c r="H1015" s="1"/>
      <c r="I1015" s="1"/>
      <c r="J1015" s="1"/>
      <c r="K1015" s="1"/>
      <c r="L1015" s="1"/>
      <c r="M1015" s="1"/>
      <c r="N1015" s="1"/>
      <c r="O1015" s="1"/>
      <c r="P1015" s="1"/>
      <c r="Q1015" s="1"/>
      <c r="R1015" s="1"/>
      <c r="S1015" s="1"/>
      <c r="T1015" s="1"/>
      <c r="U1015" s="1"/>
      <c r="V1015" s="1"/>
      <c r="W1015" s="1"/>
      <c r="X1015" s="1"/>
    </row>
    <row r="1016" spans="8:24" x14ac:dyDescent="0.2">
      <c r="H1016" s="1"/>
      <c r="I1016" s="1"/>
      <c r="J1016" s="1"/>
      <c r="K1016" s="1"/>
      <c r="L1016" s="1"/>
      <c r="M1016" s="1"/>
      <c r="N1016" s="1"/>
      <c r="O1016" s="1"/>
      <c r="P1016" s="1"/>
      <c r="Q1016" s="1"/>
      <c r="R1016" s="1"/>
      <c r="S1016" s="1"/>
      <c r="T1016" s="1"/>
      <c r="U1016" s="1"/>
      <c r="V1016" s="1"/>
      <c r="W1016" s="1"/>
      <c r="X1016" s="1"/>
    </row>
    <row r="1017" spans="8:24" x14ac:dyDescent="0.2">
      <c r="H1017" s="1"/>
      <c r="I1017" s="1"/>
      <c r="J1017" s="1"/>
      <c r="K1017" s="1"/>
      <c r="L1017" s="1"/>
      <c r="M1017" s="1"/>
      <c r="N1017" s="1"/>
      <c r="O1017" s="1"/>
      <c r="P1017" s="1"/>
      <c r="Q1017" s="1"/>
      <c r="R1017" s="1"/>
      <c r="S1017" s="1"/>
      <c r="T1017" s="1"/>
      <c r="U1017" s="1"/>
      <c r="V1017" s="1"/>
      <c r="W1017" s="1"/>
      <c r="X1017" s="1"/>
    </row>
    <row r="1018" spans="8:24" x14ac:dyDescent="0.2">
      <c r="H1018" s="1"/>
      <c r="I1018" s="1"/>
      <c r="J1018" s="1"/>
      <c r="K1018" s="1"/>
      <c r="L1018" s="1"/>
      <c r="M1018" s="1"/>
      <c r="N1018" s="1"/>
      <c r="O1018" s="1"/>
      <c r="P1018" s="1"/>
      <c r="Q1018" s="1"/>
      <c r="R1018" s="1"/>
      <c r="S1018" s="1"/>
      <c r="T1018" s="1"/>
      <c r="U1018" s="1"/>
      <c r="V1018" s="1"/>
      <c r="W1018" s="1"/>
      <c r="X1018" s="1"/>
    </row>
    <row r="1019" spans="8:24" x14ac:dyDescent="0.2">
      <c r="H1019" s="1"/>
      <c r="I1019" s="1"/>
      <c r="J1019" s="1"/>
      <c r="K1019" s="1"/>
      <c r="L1019" s="1"/>
      <c r="M1019" s="1"/>
      <c r="N1019" s="1"/>
      <c r="O1019" s="1"/>
      <c r="P1019" s="1"/>
      <c r="Q1019" s="1"/>
      <c r="R1019" s="1"/>
      <c r="S1019" s="1"/>
      <c r="T1019" s="1"/>
      <c r="U1019" s="1"/>
      <c r="V1019" s="1"/>
      <c r="W1019" s="1"/>
      <c r="X1019" s="1"/>
    </row>
    <row r="1020" spans="8:24" x14ac:dyDescent="0.2">
      <c r="H1020" s="1"/>
      <c r="I1020" s="1"/>
      <c r="J1020" s="1"/>
      <c r="K1020" s="1"/>
      <c r="L1020" s="1"/>
      <c r="M1020" s="1"/>
      <c r="N1020" s="1"/>
      <c r="O1020" s="1"/>
      <c r="P1020" s="1"/>
      <c r="Q1020" s="1"/>
      <c r="R1020" s="1"/>
      <c r="S1020" s="1"/>
      <c r="T1020" s="1"/>
      <c r="U1020" s="1"/>
      <c r="V1020" s="1"/>
      <c r="W1020" s="1"/>
      <c r="X1020" s="1"/>
    </row>
    <row r="1021" spans="8:24" x14ac:dyDescent="0.2">
      <c r="H1021" s="1"/>
      <c r="I1021" s="1"/>
      <c r="J1021" s="1"/>
      <c r="K1021" s="1"/>
      <c r="L1021" s="1"/>
      <c r="M1021" s="1"/>
      <c r="N1021" s="1"/>
      <c r="O1021" s="1"/>
      <c r="P1021" s="1"/>
      <c r="Q1021" s="1"/>
      <c r="R1021" s="1"/>
      <c r="S1021" s="1"/>
      <c r="T1021" s="1"/>
      <c r="U1021" s="1"/>
      <c r="V1021" s="1"/>
      <c r="W1021" s="1"/>
      <c r="X1021" s="1"/>
    </row>
    <row r="1022" spans="8:24" x14ac:dyDescent="0.2">
      <c r="H1022" s="1"/>
      <c r="I1022" s="1"/>
      <c r="J1022" s="1"/>
      <c r="K1022" s="1"/>
      <c r="L1022" s="1"/>
      <c r="M1022" s="1"/>
      <c r="N1022" s="1"/>
      <c r="O1022" s="1"/>
      <c r="P1022" s="1"/>
      <c r="Q1022" s="1"/>
      <c r="R1022" s="1"/>
      <c r="S1022" s="1"/>
      <c r="T1022" s="1"/>
      <c r="U1022" s="1"/>
      <c r="V1022" s="1"/>
      <c r="W1022" s="1"/>
      <c r="X1022" s="1"/>
    </row>
    <row r="1023" spans="8:24" x14ac:dyDescent="0.2">
      <c r="H1023" s="1"/>
      <c r="I1023" s="1"/>
      <c r="J1023" s="1"/>
      <c r="K1023" s="1"/>
      <c r="L1023" s="1"/>
      <c r="M1023" s="1"/>
      <c r="N1023" s="1"/>
      <c r="O1023" s="1"/>
      <c r="P1023" s="1"/>
      <c r="Q1023" s="1"/>
      <c r="R1023" s="1"/>
      <c r="S1023" s="1"/>
      <c r="T1023" s="1"/>
      <c r="U1023" s="1"/>
      <c r="V1023" s="1"/>
      <c r="W1023" s="1"/>
      <c r="X1023" s="1"/>
    </row>
    <row r="1024" spans="8:24" x14ac:dyDescent="0.2">
      <c r="H1024" s="1"/>
      <c r="I1024" s="1"/>
      <c r="J1024" s="1"/>
      <c r="K1024" s="1"/>
      <c r="L1024" s="1"/>
      <c r="M1024" s="1"/>
      <c r="N1024" s="1"/>
      <c r="O1024" s="1"/>
      <c r="P1024" s="1"/>
      <c r="Q1024" s="1"/>
      <c r="R1024" s="1"/>
      <c r="S1024" s="1"/>
      <c r="T1024" s="1"/>
      <c r="U1024" s="1"/>
      <c r="V1024" s="1"/>
      <c r="W1024" s="1"/>
      <c r="X1024" s="1"/>
    </row>
    <row r="1025" spans="8:24" x14ac:dyDescent="0.2">
      <c r="H1025" s="1"/>
      <c r="I1025" s="1"/>
      <c r="J1025" s="1"/>
      <c r="K1025" s="1"/>
      <c r="L1025" s="1"/>
      <c r="M1025" s="1"/>
      <c r="N1025" s="1"/>
      <c r="O1025" s="1"/>
      <c r="P1025" s="1"/>
      <c r="Q1025" s="1"/>
      <c r="R1025" s="1"/>
      <c r="S1025" s="1"/>
      <c r="T1025" s="1"/>
      <c r="U1025" s="1"/>
      <c r="V1025" s="1"/>
      <c r="W1025" s="1"/>
      <c r="X1025" s="1"/>
    </row>
    <row r="1026" spans="8:24" x14ac:dyDescent="0.2">
      <c r="H1026" s="1"/>
      <c r="I1026" s="1"/>
      <c r="J1026" s="1"/>
      <c r="K1026" s="1"/>
      <c r="L1026" s="1"/>
      <c r="M1026" s="1"/>
      <c r="N1026" s="1"/>
      <c r="O1026" s="1"/>
      <c r="P1026" s="1"/>
      <c r="Q1026" s="1"/>
      <c r="R1026" s="1"/>
      <c r="S1026" s="1"/>
      <c r="T1026" s="1"/>
      <c r="U1026" s="1"/>
      <c r="V1026" s="1"/>
      <c r="W1026" s="1"/>
      <c r="X1026" s="1"/>
    </row>
    <row r="1027" spans="8:24" x14ac:dyDescent="0.2">
      <c r="H1027" s="1"/>
      <c r="I1027" s="1"/>
      <c r="J1027" s="1"/>
      <c r="K1027" s="1"/>
      <c r="L1027" s="1"/>
      <c r="M1027" s="1"/>
      <c r="N1027" s="1"/>
      <c r="O1027" s="1"/>
      <c r="P1027" s="1"/>
      <c r="Q1027" s="1"/>
      <c r="R1027" s="1"/>
      <c r="S1027" s="1"/>
      <c r="T1027" s="1"/>
      <c r="U1027" s="1"/>
      <c r="V1027" s="1"/>
      <c r="W1027" s="1"/>
      <c r="X1027" s="1"/>
    </row>
    <row r="1028" spans="8:24" x14ac:dyDescent="0.2">
      <c r="H1028" s="1"/>
      <c r="I1028" s="1"/>
      <c r="J1028" s="1"/>
      <c r="K1028" s="1"/>
      <c r="L1028" s="1"/>
      <c r="M1028" s="1"/>
      <c r="N1028" s="1"/>
      <c r="O1028" s="1"/>
      <c r="P1028" s="1"/>
      <c r="Q1028" s="1"/>
      <c r="R1028" s="1"/>
      <c r="S1028" s="1"/>
      <c r="T1028" s="1"/>
      <c r="U1028" s="1"/>
      <c r="V1028" s="1"/>
      <c r="W1028" s="1"/>
      <c r="X1028" s="1"/>
    </row>
    <row r="1029" spans="8:24" x14ac:dyDescent="0.2">
      <c r="H1029" s="1"/>
      <c r="I1029" s="1"/>
      <c r="J1029" s="1"/>
      <c r="K1029" s="1"/>
      <c r="L1029" s="1"/>
      <c r="M1029" s="1"/>
      <c r="N1029" s="1"/>
      <c r="O1029" s="1"/>
      <c r="P1029" s="1"/>
      <c r="Q1029" s="1"/>
      <c r="R1029" s="1"/>
      <c r="S1029" s="1"/>
      <c r="T1029" s="1"/>
      <c r="U1029" s="1"/>
      <c r="V1029" s="1"/>
      <c r="W1029" s="1"/>
      <c r="X1029" s="1"/>
    </row>
    <row r="1030" spans="8:24" x14ac:dyDescent="0.2">
      <c r="H1030" s="1"/>
      <c r="I1030" s="1"/>
      <c r="J1030" s="1"/>
      <c r="K1030" s="1"/>
      <c r="L1030" s="1"/>
      <c r="M1030" s="1"/>
      <c r="N1030" s="1"/>
      <c r="O1030" s="1"/>
      <c r="P1030" s="1"/>
      <c r="Q1030" s="1"/>
      <c r="R1030" s="1"/>
      <c r="S1030" s="1"/>
      <c r="T1030" s="1"/>
      <c r="U1030" s="1"/>
      <c r="V1030" s="1"/>
      <c r="W1030" s="1"/>
      <c r="X1030" s="1"/>
    </row>
    <row r="1031" spans="8:24" x14ac:dyDescent="0.2">
      <c r="H1031" s="1"/>
      <c r="I1031" s="1"/>
      <c r="J1031" s="1"/>
      <c r="K1031" s="1"/>
      <c r="L1031" s="1"/>
      <c r="M1031" s="1"/>
      <c r="N1031" s="1"/>
      <c r="O1031" s="1"/>
      <c r="P1031" s="1"/>
      <c r="Q1031" s="1"/>
      <c r="R1031" s="1"/>
      <c r="S1031" s="1"/>
      <c r="T1031" s="1"/>
      <c r="U1031" s="1"/>
      <c r="V1031" s="1"/>
      <c r="W1031" s="1"/>
      <c r="X1031" s="1"/>
    </row>
    <row r="1032" spans="8:24" x14ac:dyDescent="0.2">
      <c r="H1032" s="1"/>
      <c r="I1032" s="1"/>
      <c r="J1032" s="1"/>
      <c r="K1032" s="1"/>
      <c r="L1032" s="1"/>
      <c r="M1032" s="1"/>
      <c r="N1032" s="1"/>
      <c r="O1032" s="1"/>
      <c r="P1032" s="1"/>
      <c r="Q1032" s="1"/>
      <c r="R1032" s="1"/>
      <c r="S1032" s="1"/>
      <c r="T1032" s="1"/>
      <c r="U1032" s="1"/>
      <c r="V1032" s="1"/>
      <c r="W1032" s="1"/>
      <c r="X1032" s="1"/>
    </row>
    <row r="1033" spans="8:24" x14ac:dyDescent="0.2">
      <c r="H1033" s="1"/>
      <c r="I1033" s="1"/>
      <c r="J1033" s="1"/>
      <c r="K1033" s="1"/>
      <c r="L1033" s="1"/>
      <c r="M1033" s="1"/>
      <c r="N1033" s="1"/>
      <c r="O1033" s="1"/>
      <c r="P1033" s="1"/>
      <c r="Q1033" s="1"/>
      <c r="R1033" s="1"/>
      <c r="S1033" s="1"/>
      <c r="T1033" s="1"/>
      <c r="U1033" s="1"/>
      <c r="V1033" s="1"/>
      <c r="W1033" s="1"/>
      <c r="X1033" s="1"/>
    </row>
    <row r="1034" spans="8:24" x14ac:dyDescent="0.2">
      <c r="H1034" s="1"/>
      <c r="I1034" s="1"/>
      <c r="J1034" s="1"/>
      <c r="K1034" s="1"/>
      <c r="L1034" s="1"/>
      <c r="M1034" s="1"/>
      <c r="N1034" s="1"/>
      <c r="O1034" s="1"/>
      <c r="P1034" s="1"/>
      <c r="Q1034" s="1"/>
      <c r="R1034" s="1"/>
      <c r="S1034" s="1"/>
      <c r="T1034" s="1"/>
      <c r="U1034" s="1"/>
      <c r="V1034" s="1"/>
      <c r="W1034" s="1"/>
      <c r="X1034" s="1"/>
    </row>
    <row r="1035" spans="8:24" x14ac:dyDescent="0.2">
      <c r="H1035" s="1"/>
      <c r="I1035" s="1"/>
      <c r="J1035" s="1"/>
      <c r="K1035" s="1"/>
      <c r="L1035" s="1"/>
      <c r="M1035" s="1"/>
      <c r="N1035" s="1"/>
      <c r="O1035" s="1"/>
      <c r="P1035" s="1"/>
      <c r="Q1035" s="1"/>
      <c r="R1035" s="1"/>
      <c r="S1035" s="1"/>
      <c r="T1035" s="1"/>
      <c r="U1035" s="1"/>
      <c r="V1035" s="1"/>
      <c r="W1035" s="1"/>
      <c r="X1035" s="1"/>
    </row>
    <row r="1036" spans="8:24" x14ac:dyDescent="0.2">
      <c r="H1036" s="1"/>
      <c r="I1036" s="1"/>
      <c r="J1036" s="1"/>
      <c r="K1036" s="1"/>
      <c r="L1036" s="1"/>
      <c r="M1036" s="1"/>
      <c r="N1036" s="1"/>
      <c r="O1036" s="1"/>
      <c r="P1036" s="1"/>
      <c r="Q1036" s="1"/>
      <c r="R1036" s="1"/>
      <c r="S1036" s="1"/>
      <c r="T1036" s="1"/>
      <c r="U1036" s="1"/>
      <c r="V1036" s="1"/>
      <c r="W1036" s="1"/>
      <c r="X1036" s="1"/>
    </row>
    <row r="1037" spans="8:24" x14ac:dyDescent="0.2">
      <c r="H1037" s="1"/>
      <c r="I1037" s="1"/>
      <c r="J1037" s="1"/>
      <c r="K1037" s="1"/>
      <c r="L1037" s="1"/>
      <c r="M1037" s="1"/>
      <c r="N1037" s="1"/>
      <c r="O1037" s="1"/>
      <c r="P1037" s="1"/>
      <c r="Q1037" s="1"/>
      <c r="R1037" s="1"/>
      <c r="S1037" s="1"/>
      <c r="T1037" s="1"/>
      <c r="U1037" s="1"/>
      <c r="V1037" s="1"/>
      <c r="W1037" s="1"/>
      <c r="X1037" s="1"/>
    </row>
    <row r="1038" spans="8:24" x14ac:dyDescent="0.2">
      <c r="H1038" s="1"/>
      <c r="I1038" s="1"/>
      <c r="J1038" s="1"/>
      <c r="K1038" s="1"/>
      <c r="L1038" s="1"/>
      <c r="M1038" s="1"/>
      <c r="N1038" s="1"/>
      <c r="O1038" s="1"/>
      <c r="P1038" s="1"/>
      <c r="Q1038" s="1"/>
      <c r="R1038" s="1"/>
      <c r="S1038" s="1"/>
      <c r="T1038" s="1"/>
      <c r="U1038" s="1"/>
      <c r="V1038" s="1"/>
      <c r="W1038" s="1"/>
      <c r="X1038" s="1"/>
    </row>
    <row r="1039" spans="8:24" x14ac:dyDescent="0.2">
      <c r="H1039" s="1"/>
      <c r="I1039" s="1"/>
      <c r="J1039" s="1"/>
      <c r="K1039" s="1"/>
      <c r="L1039" s="1"/>
      <c r="M1039" s="1"/>
      <c r="N1039" s="1"/>
      <c r="O1039" s="1"/>
      <c r="P1039" s="1"/>
      <c r="Q1039" s="1"/>
      <c r="R1039" s="1"/>
      <c r="S1039" s="1"/>
      <c r="T1039" s="1"/>
      <c r="U1039" s="1"/>
      <c r="V1039" s="1"/>
      <c r="W1039" s="1"/>
      <c r="X1039" s="1"/>
    </row>
    <row r="1040" spans="8:24" x14ac:dyDescent="0.2">
      <c r="H1040" s="1"/>
      <c r="I1040" s="1"/>
      <c r="J1040" s="1"/>
      <c r="K1040" s="1"/>
      <c r="L1040" s="1"/>
      <c r="M1040" s="1"/>
      <c r="N1040" s="1"/>
      <c r="O1040" s="1"/>
      <c r="P1040" s="1"/>
      <c r="Q1040" s="1"/>
      <c r="R1040" s="1"/>
      <c r="S1040" s="1"/>
      <c r="T1040" s="1"/>
      <c r="U1040" s="1"/>
      <c r="V1040" s="1"/>
      <c r="W1040" s="1"/>
      <c r="X1040" s="1"/>
    </row>
    <row r="1041" spans="8:24" x14ac:dyDescent="0.2">
      <c r="H1041" s="1"/>
      <c r="I1041" s="1"/>
      <c r="J1041" s="1"/>
      <c r="K1041" s="1"/>
      <c r="L1041" s="1"/>
      <c r="M1041" s="1"/>
      <c r="N1041" s="1"/>
      <c r="O1041" s="1"/>
      <c r="P1041" s="1"/>
      <c r="Q1041" s="1"/>
      <c r="R1041" s="1"/>
      <c r="S1041" s="1"/>
      <c r="T1041" s="1"/>
      <c r="U1041" s="1"/>
      <c r="V1041" s="1"/>
      <c r="W1041" s="1"/>
      <c r="X1041" s="1"/>
    </row>
    <row r="1042" spans="8:24" x14ac:dyDescent="0.2">
      <c r="H1042" s="1"/>
      <c r="I1042" s="1"/>
      <c r="J1042" s="1"/>
      <c r="K1042" s="1"/>
      <c r="L1042" s="1"/>
      <c r="M1042" s="1"/>
      <c r="N1042" s="1"/>
      <c r="O1042" s="1"/>
      <c r="P1042" s="1"/>
      <c r="Q1042" s="1"/>
      <c r="R1042" s="1"/>
      <c r="S1042" s="1"/>
      <c r="T1042" s="1"/>
      <c r="U1042" s="1"/>
      <c r="V1042" s="1"/>
      <c r="W1042" s="1"/>
      <c r="X1042" s="1"/>
    </row>
    <row r="1043" spans="8:24" x14ac:dyDescent="0.2">
      <c r="H1043" s="1"/>
      <c r="I1043" s="1"/>
      <c r="J1043" s="1"/>
      <c r="K1043" s="1"/>
      <c r="L1043" s="1"/>
      <c r="M1043" s="1"/>
      <c r="N1043" s="1"/>
      <c r="O1043" s="1"/>
      <c r="P1043" s="1"/>
      <c r="Q1043" s="1"/>
      <c r="R1043" s="1"/>
      <c r="S1043" s="1"/>
      <c r="T1043" s="1"/>
      <c r="U1043" s="1"/>
      <c r="V1043" s="1"/>
      <c r="W1043" s="1"/>
      <c r="X1043" s="1"/>
    </row>
    <row r="1044" spans="8:24" x14ac:dyDescent="0.2">
      <c r="H1044" s="1"/>
      <c r="I1044" s="1"/>
      <c r="J1044" s="1"/>
      <c r="K1044" s="1"/>
      <c r="L1044" s="1"/>
      <c r="M1044" s="1"/>
      <c r="N1044" s="1"/>
      <c r="O1044" s="1"/>
      <c r="P1044" s="1"/>
      <c r="Q1044" s="1"/>
      <c r="R1044" s="1"/>
      <c r="S1044" s="1"/>
      <c r="T1044" s="1"/>
      <c r="U1044" s="1"/>
      <c r="V1044" s="1"/>
      <c r="W1044" s="1"/>
      <c r="X1044" s="1"/>
    </row>
    <row r="1045" spans="8:24" x14ac:dyDescent="0.2">
      <c r="H1045" s="1"/>
      <c r="I1045" s="1"/>
      <c r="J1045" s="1"/>
      <c r="K1045" s="1"/>
      <c r="L1045" s="1"/>
      <c r="M1045" s="1"/>
      <c r="N1045" s="1"/>
      <c r="O1045" s="1"/>
      <c r="P1045" s="1"/>
      <c r="Q1045" s="1"/>
      <c r="R1045" s="1"/>
      <c r="S1045" s="1"/>
      <c r="T1045" s="1"/>
      <c r="U1045" s="1"/>
      <c r="V1045" s="1"/>
      <c r="W1045" s="1"/>
      <c r="X1045" s="1"/>
    </row>
    <row r="1046" spans="8:24" x14ac:dyDescent="0.2">
      <c r="H1046" s="1"/>
      <c r="I1046" s="1"/>
      <c r="J1046" s="1"/>
      <c r="K1046" s="1"/>
      <c r="L1046" s="1"/>
      <c r="M1046" s="1"/>
      <c r="N1046" s="1"/>
      <c r="O1046" s="1"/>
      <c r="P1046" s="1"/>
      <c r="Q1046" s="1"/>
      <c r="R1046" s="1"/>
      <c r="S1046" s="1"/>
      <c r="T1046" s="1"/>
      <c r="U1046" s="1"/>
      <c r="V1046" s="1"/>
      <c r="W1046" s="1"/>
      <c r="X1046" s="1"/>
    </row>
    <row r="1047" spans="8:24" x14ac:dyDescent="0.2">
      <c r="H1047" s="1"/>
      <c r="I1047" s="1"/>
      <c r="J1047" s="1"/>
      <c r="K1047" s="1"/>
      <c r="L1047" s="1"/>
      <c r="M1047" s="1"/>
      <c r="N1047" s="1"/>
      <c r="O1047" s="1"/>
      <c r="P1047" s="1"/>
      <c r="Q1047" s="1"/>
      <c r="R1047" s="1"/>
      <c r="S1047" s="1"/>
      <c r="T1047" s="1"/>
      <c r="U1047" s="1"/>
      <c r="V1047" s="1"/>
      <c r="W1047" s="1"/>
      <c r="X1047" s="1"/>
    </row>
    <row r="1048" spans="8:24" x14ac:dyDescent="0.2">
      <c r="H1048" s="1"/>
      <c r="I1048" s="1"/>
      <c r="J1048" s="1"/>
      <c r="K1048" s="1"/>
      <c r="L1048" s="1"/>
      <c r="M1048" s="1"/>
      <c r="N1048" s="1"/>
      <c r="O1048" s="1"/>
      <c r="P1048" s="1"/>
      <c r="Q1048" s="1"/>
      <c r="R1048" s="1"/>
      <c r="S1048" s="1"/>
      <c r="T1048" s="1"/>
      <c r="U1048" s="1"/>
      <c r="V1048" s="1"/>
      <c r="W1048" s="1"/>
      <c r="X1048" s="1"/>
    </row>
    <row r="1049" spans="8:24" x14ac:dyDescent="0.2">
      <c r="H1049" s="1"/>
      <c r="I1049" s="1"/>
      <c r="J1049" s="1"/>
      <c r="K1049" s="1"/>
      <c r="L1049" s="1"/>
      <c r="M1049" s="1"/>
      <c r="N1049" s="1"/>
      <c r="O1049" s="1"/>
      <c r="P1049" s="1"/>
      <c r="Q1049" s="1"/>
      <c r="R1049" s="1"/>
      <c r="S1049" s="1"/>
      <c r="T1049" s="1"/>
      <c r="U1049" s="1"/>
      <c r="V1049" s="1"/>
      <c r="W1049" s="1"/>
      <c r="X1049" s="1"/>
    </row>
    <row r="1050" spans="8:24" x14ac:dyDescent="0.2">
      <c r="H1050" s="1"/>
      <c r="I1050" s="1"/>
      <c r="J1050" s="1"/>
      <c r="K1050" s="1"/>
      <c r="L1050" s="1"/>
      <c r="M1050" s="1"/>
      <c r="N1050" s="1"/>
      <c r="O1050" s="1"/>
      <c r="P1050" s="1"/>
      <c r="Q1050" s="1"/>
      <c r="R1050" s="1"/>
      <c r="S1050" s="1"/>
      <c r="T1050" s="1"/>
      <c r="U1050" s="1"/>
      <c r="V1050" s="1"/>
      <c r="W1050" s="1"/>
      <c r="X1050" s="1"/>
    </row>
    <row r="1051" spans="8:24" x14ac:dyDescent="0.2">
      <c r="H1051" s="1"/>
      <c r="I1051" s="1"/>
      <c r="J1051" s="1"/>
      <c r="K1051" s="1"/>
      <c r="L1051" s="1"/>
      <c r="M1051" s="1"/>
      <c r="N1051" s="1"/>
      <c r="O1051" s="1"/>
      <c r="P1051" s="1"/>
      <c r="Q1051" s="1"/>
      <c r="R1051" s="1"/>
      <c r="S1051" s="1"/>
      <c r="T1051" s="1"/>
      <c r="U1051" s="1"/>
      <c r="V1051" s="1"/>
      <c r="W1051" s="1"/>
      <c r="X1051" s="1"/>
    </row>
    <row r="1052" spans="8:24" x14ac:dyDescent="0.2">
      <c r="H1052" s="1"/>
      <c r="I1052" s="1"/>
      <c r="J1052" s="1"/>
      <c r="K1052" s="1"/>
      <c r="L1052" s="1"/>
      <c r="M1052" s="1"/>
      <c r="N1052" s="1"/>
      <c r="O1052" s="1"/>
      <c r="P1052" s="1"/>
      <c r="Q1052" s="1"/>
      <c r="R1052" s="1"/>
      <c r="S1052" s="1"/>
      <c r="T1052" s="1"/>
      <c r="U1052" s="1"/>
      <c r="V1052" s="1"/>
      <c r="W1052" s="1"/>
      <c r="X1052" s="1"/>
    </row>
    <row r="1053" spans="8:24" x14ac:dyDescent="0.2">
      <c r="H1053" s="1"/>
      <c r="I1053" s="1"/>
      <c r="J1053" s="1"/>
      <c r="K1053" s="1"/>
      <c r="L1053" s="1"/>
      <c r="M1053" s="1"/>
      <c r="N1053" s="1"/>
      <c r="O1053" s="1"/>
      <c r="P1053" s="1"/>
      <c r="Q1053" s="1"/>
      <c r="R1053" s="1"/>
      <c r="S1053" s="1"/>
      <c r="T1053" s="1"/>
      <c r="U1053" s="1"/>
      <c r="V1053" s="1"/>
      <c r="W1053" s="1"/>
      <c r="X1053" s="1"/>
    </row>
    <row r="1054" spans="8:24" x14ac:dyDescent="0.2">
      <c r="H1054" s="1"/>
      <c r="I1054" s="1"/>
      <c r="J1054" s="1"/>
      <c r="K1054" s="1"/>
      <c r="L1054" s="1"/>
      <c r="M1054" s="1"/>
      <c r="N1054" s="1"/>
      <c r="O1054" s="1"/>
      <c r="P1054" s="1"/>
      <c r="Q1054" s="1"/>
      <c r="R1054" s="1"/>
      <c r="S1054" s="1"/>
      <c r="T1054" s="1"/>
      <c r="U1054" s="1"/>
      <c r="V1054" s="1"/>
      <c r="W1054" s="1"/>
      <c r="X1054" s="1"/>
    </row>
    <row r="1055" spans="8:24" x14ac:dyDescent="0.2">
      <c r="H1055" s="1"/>
      <c r="I1055" s="1"/>
      <c r="J1055" s="1"/>
      <c r="K1055" s="1"/>
      <c r="L1055" s="1"/>
      <c r="M1055" s="1"/>
      <c r="N1055" s="1"/>
      <c r="O1055" s="1"/>
      <c r="P1055" s="1"/>
      <c r="Q1055" s="1"/>
      <c r="R1055" s="1"/>
      <c r="S1055" s="1"/>
      <c r="T1055" s="1"/>
      <c r="U1055" s="1"/>
      <c r="V1055" s="1"/>
      <c r="W1055" s="1"/>
      <c r="X1055" s="1"/>
    </row>
    <row r="1056" spans="8:24" x14ac:dyDescent="0.2">
      <c r="H1056" s="1"/>
      <c r="I1056" s="1"/>
      <c r="J1056" s="1"/>
      <c r="K1056" s="1"/>
      <c r="L1056" s="1"/>
      <c r="M1056" s="1"/>
      <c r="N1056" s="1"/>
      <c r="O1056" s="1"/>
      <c r="P1056" s="1"/>
      <c r="Q1056" s="1"/>
      <c r="R1056" s="1"/>
      <c r="S1056" s="1"/>
      <c r="T1056" s="1"/>
      <c r="U1056" s="1"/>
      <c r="V1056" s="1"/>
      <c r="W1056" s="1"/>
      <c r="X1056" s="1"/>
    </row>
    <row r="1057" spans="8:24" x14ac:dyDescent="0.2">
      <c r="H1057" s="1"/>
      <c r="I1057" s="1"/>
      <c r="J1057" s="1"/>
      <c r="K1057" s="1"/>
      <c r="L1057" s="1"/>
      <c r="M1057" s="1"/>
      <c r="N1057" s="1"/>
      <c r="O1057" s="1"/>
      <c r="P1057" s="1"/>
      <c r="Q1057" s="1"/>
      <c r="R1057" s="1"/>
      <c r="S1057" s="1"/>
      <c r="T1057" s="1"/>
      <c r="U1057" s="1"/>
      <c r="V1057" s="1"/>
      <c r="W1057" s="1"/>
      <c r="X1057" s="1"/>
    </row>
    <row r="1058" spans="8:24" x14ac:dyDescent="0.2">
      <c r="H1058" s="1"/>
      <c r="I1058" s="1"/>
      <c r="J1058" s="1"/>
      <c r="K1058" s="1"/>
      <c r="L1058" s="1"/>
      <c r="M1058" s="1"/>
      <c r="N1058" s="1"/>
      <c r="O1058" s="1"/>
      <c r="P1058" s="1"/>
      <c r="Q1058" s="1"/>
      <c r="R1058" s="1"/>
      <c r="S1058" s="1"/>
      <c r="T1058" s="1"/>
      <c r="U1058" s="1"/>
      <c r="V1058" s="1"/>
      <c r="W1058" s="1"/>
      <c r="X1058" s="1"/>
    </row>
    <row r="1059" spans="8:24" x14ac:dyDescent="0.2">
      <c r="H1059" s="1"/>
      <c r="I1059" s="1"/>
      <c r="J1059" s="1"/>
      <c r="K1059" s="1"/>
      <c r="L1059" s="1"/>
      <c r="M1059" s="1"/>
      <c r="N1059" s="1"/>
      <c r="O1059" s="1"/>
      <c r="P1059" s="1"/>
      <c r="Q1059" s="1"/>
      <c r="R1059" s="1"/>
      <c r="S1059" s="1"/>
      <c r="T1059" s="1"/>
      <c r="U1059" s="1"/>
      <c r="V1059" s="1"/>
      <c r="W1059" s="1"/>
      <c r="X1059" s="1"/>
    </row>
    <row r="1060" spans="8:24" x14ac:dyDescent="0.2">
      <c r="H1060" s="1"/>
      <c r="I1060" s="1"/>
      <c r="J1060" s="1"/>
      <c r="K1060" s="1"/>
      <c r="L1060" s="1"/>
      <c r="M1060" s="1"/>
      <c r="N1060" s="1"/>
      <c r="O1060" s="1"/>
      <c r="P1060" s="1"/>
      <c r="Q1060" s="1"/>
      <c r="R1060" s="1"/>
      <c r="S1060" s="1"/>
      <c r="T1060" s="1"/>
      <c r="U1060" s="1"/>
      <c r="V1060" s="1"/>
      <c r="W1060" s="1"/>
      <c r="X1060" s="1"/>
    </row>
    <row r="1061" spans="8:24" x14ac:dyDescent="0.2">
      <c r="H1061" s="1"/>
      <c r="I1061" s="1"/>
      <c r="J1061" s="1"/>
      <c r="K1061" s="1"/>
      <c r="L1061" s="1"/>
      <c r="M1061" s="1"/>
      <c r="N1061" s="1"/>
      <c r="O1061" s="1"/>
      <c r="P1061" s="1"/>
      <c r="Q1061" s="1"/>
      <c r="R1061" s="1"/>
      <c r="S1061" s="1"/>
      <c r="T1061" s="1"/>
      <c r="U1061" s="1"/>
      <c r="V1061" s="1"/>
      <c r="W1061" s="1"/>
      <c r="X1061" s="1"/>
    </row>
    <row r="1062" spans="8:24" x14ac:dyDescent="0.2">
      <c r="H1062" s="1"/>
      <c r="I1062" s="1"/>
      <c r="J1062" s="1"/>
      <c r="K1062" s="1"/>
      <c r="L1062" s="1"/>
      <c r="M1062" s="1"/>
      <c r="N1062" s="1"/>
      <c r="O1062" s="1"/>
      <c r="P1062" s="1"/>
      <c r="Q1062" s="1"/>
      <c r="R1062" s="1"/>
      <c r="S1062" s="1"/>
      <c r="T1062" s="1"/>
      <c r="U1062" s="1"/>
      <c r="V1062" s="1"/>
      <c r="W1062" s="1"/>
      <c r="X1062" s="1"/>
    </row>
    <row r="1063" spans="8:24" x14ac:dyDescent="0.2">
      <c r="H1063" s="1"/>
      <c r="I1063" s="1"/>
      <c r="J1063" s="1"/>
      <c r="K1063" s="1"/>
      <c r="L1063" s="1"/>
      <c r="M1063" s="1"/>
      <c r="N1063" s="1"/>
      <c r="O1063" s="1"/>
      <c r="P1063" s="1"/>
      <c r="Q1063" s="1"/>
      <c r="R1063" s="1"/>
      <c r="S1063" s="1"/>
      <c r="T1063" s="1"/>
      <c r="U1063" s="1"/>
      <c r="V1063" s="1"/>
      <c r="W1063" s="1"/>
      <c r="X1063" s="1"/>
    </row>
    <row r="1064" spans="8:24" x14ac:dyDescent="0.2">
      <c r="H1064" s="1"/>
      <c r="I1064" s="1"/>
      <c r="J1064" s="1"/>
      <c r="K1064" s="1"/>
      <c r="L1064" s="1"/>
      <c r="M1064" s="1"/>
      <c r="N1064" s="1"/>
      <c r="O1064" s="1"/>
      <c r="P1064" s="1"/>
      <c r="Q1064" s="1"/>
      <c r="R1064" s="1"/>
      <c r="S1064" s="1"/>
      <c r="T1064" s="1"/>
      <c r="U1064" s="1"/>
      <c r="V1064" s="1"/>
      <c r="W1064" s="1"/>
      <c r="X1064" s="1"/>
    </row>
    <row r="1065" spans="8:24" x14ac:dyDescent="0.2">
      <c r="H1065" s="1"/>
      <c r="I1065" s="1"/>
      <c r="J1065" s="1"/>
      <c r="K1065" s="1"/>
      <c r="L1065" s="1"/>
      <c r="M1065" s="1"/>
      <c r="N1065" s="1"/>
      <c r="O1065" s="1"/>
      <c r="P1065" s="1"/>
      <c r="Q1065" s="1"/>
      <c r="R1065" s="1"/>
      <c r="S1065" s="1"/>
      <c r="T1065" s="1"/>
      <c r="U1065" s="1"/>
      <c r="V1065" s="1"/>
      <c r="W1065" s="1"/>
      <c r="X1065" s="1"/>
    </row>
    <row r="1066" spans="8:24" x14ac:dyDescent="0.2">
      <c r="H1066" s="1"/>
      <c r="I1066" s="1"/>
      <c r="J1066" s="1"/>
      <c r="K1066" s="1"/>
      <c r="L1066" s="1"/>
      <c r="M1066" s="1"/>
      <c r="N1066" s="1"/>
      <c r="O1066" s="1"/>
      <c r="P1066" s="1"/>
      <c r="Q1066" s="1"/>
      <c r="R1066" s="1"/>
      <c r="S1066" s="1"/>
      <c r="T1066" s="1"/>
      <c r="U1066" s="1"/>
      <c r="V1066" s="1"/>
      <c r="W1066" s="1"/>
      <c r="X1066" s="1"/>
    </row>
    <row r="1067" spans="8:24" x14ac:dyDescent="0.2">
      <c r="H1067" s="1"/>
      <c r="I1067" s="1"/>
      <c r="J1067" s="1"/>
      <c r="K1067" s="1"/>
      <c r="L1067" s="1"/>
      <c r="M1067" s="1"/>
      <c r="N1067" s="1"/>
      <c r="O1067" s="1"/>
      <c r="P1067" s="1"/>
      <c r="Q1067" s="1"/>
      <c r="R1067" s="1"/>
      <c r="S1067" s="1"/>
      <c r="T1067" s="1"/>
      <c r="U1067" s="1"/>
      <c r="V1067" s="1"/>
      <c r="W1067" s="1"/>
      <c r="X1067" s="1"/>
    </row>
    <row r="1068" spans="8:24" x14ac:dyDescent="0.2">
      <c r="H1068" s="1"/>
      <c r="I1068" s="1"/>
      <c r="J1068" s="1"/>
      <c r="K1068" s="1"/>
      <c r="L1068" s="1"/>
      <c r="M1068" s="1"/>
      <c r="N1068" s="1"/>
      <c r="O1068" s="1"/>
      <c r="P1068" s="1"/>
      <c r="Q1068" s="1"/>
      <c r="R1068" s="1"/>
      <c r="S1068" s="1"/>
      <c r="T1068" s="1"/>
      <c r="U1068" s="1"/>
      <c r="V1068" s="1"/>
      <c r="W1068" s="1"/>
      <c r="X1068" s="1"/>
    </row>
    <row r="1069" spans="8:24" x14ac:dyDescent="0.2">
      <c r="H1069" s="1"/>
      <c r="I1069" s="1"/>
      <c r="J1069" s="1"/>
      <c r="K1069" s="1"/>
      <c r="L1069" s="1"/>
      <c r="M1069" s="1"/>
      <c r="N1069" s="1"/>
      <c r="O1069" s="1"/>
      <c r="P1069" s="1"/>
      <c r="Q1069" s="1"/>
      <c r="R1069" s="1"/>
      <c r="S1069" s="1"/>
      <c r="T1069" s="1"/>
      <c r="U1069" s="1"/>
      <c r="V1069" s="1"/>
      <c r="W1069" s="1"/>
      <c r="X1069" s="1"/>
    </row>
    <row r="1070" spans="8:24" x14ac:dyDescent="0.2">
      <c r="H1070" s="1"/>
      <c r="I1070" s="1"/>
      <c r="J1070" s="1"/>
      <c r="K1070" s="1"/>
      <c r="L1070" s="1"/>
      <c r="M1070" s="1"/>
      <c r="N1070" s="1"/>
      <c r="O1070" s="1"/>
      <c r="P1070" s="1"/>
      <c r="Q1070" s="1"/>
      <c r="R1070" s="1"/>
      <c r="S1070" s="1"/>
      <c r="T1070" s="1"/>
      <c r="U1070" s="1"/>
      <c r="V1070" s="1"/>
      <c r="W1070" s="1"/>
      <c r="X1070" s="1"/>
    </row>
    <row r="1071" spans="8:24" x14ac:dyDescent="0.2">
      <c r="H1071" s="1"/>
      <c r="I1071" s="1"/>
      <c r="J1071" s="1"/>
      <c r="K1071" s="1"/>
      <c r="L1071" s="1"/>
      <c r="M1071" s="1"/>
      <c r="N1071" s="1"/>
      <c r="O1071" s="1"/>
      <c r="P1071" s="1"/>
      <c r="Q1071" s="1"/>
      <c r="R1071" s="1"/>
      <c r="S1071" s="1"/>
      <c r="T1071" s="1"/>
      <c r="U1071" s="1"/>
      <c r="V1071" s="1"/>
      <c r="W1071" s="1"/>
      <c r="X1071" s="1"/>
    </row>
    <row r="1072" spans="8:24" x14ac:dyDescent="0.2">
      <c r="H1072" s="1"/>
      <c r="I1072" s="1"/>
      <c r="J1072" s="1"/>
      <c r="K1072" s="1"/>
      <c r="L1072" s="1"/>
      <c r="M1072" s="1"/>
      <c r="N1072" s="1"/>
      <c r="O1072" s="1"/>
      <c r="P1072" s="1"/>
      <c r="Q1072" s="1"/>
      <c r="R1072" s="1"/>
      <c r="S1072" s="1"/>
      <c r="T1072" s="1"/>
      <c r="U1072" s="1"/>
      <c r="V1072" s="1"/>
      <c r="W1072" s="1"/>
      <c r="X1072" s="1"/>
    </row>
    <row r="1073" spans="8:24" x14ac:dyDescent="0.2">
      <c r="H1073" s="1"/>
      <c r="I1073" s="1"/>
      <c r="J1073" s="1"/>
      <c r="K1073" s="1"/>
      <c r="L1073" s="1"/>
      <c r="M1073" s="1"/>
      <c r="N1073" s="1"/>
      <c r="O1073" s="1"/>
      <c r="P1073" s="1"/>
      <c r="Q1073" s="1"/>
      <c r="R1073" s="1"/>
      <c r="S1073" s="1"/>
      <c r="T1073" s="1"/>
      <c r="U1073" s="1"/>
      <c r="V1073" s="1"/>
      <c r="W1073" s="1"/>
      <c r="X1073" s="1"/>
    </row>
    <row r="1074" spans="8:24" x14ac:dyDescent="0.2">
      <c r="H1074" s="1"/>
      <c r="I1074" s="1"/>
      <c r="J1074" s="1"/>
      <c r="K1074" s="1"/>
      <c r="L1074" s="1"/>
      <c r="M1074" s="1"/>
      <c r="N1074" s="1"/>
      <c r="O1074" s="1"/>
      <c r="P1074" s="1"/>
      <c r="Q1074" s="1"/>
      <c r="R1074" s="1"/>
      <c r="S1074" s="1"/>
      <c r="T1074" s="1"/>
      <c r="U1074" s="1"/>
      <c r="V1074" s="1"/>
      <c r="W1074" s="1"/>
      <c r="X1074" s="1"/>
    </row>
    <row r="1075" spans="8:24" x14ac:dyDescent="0.2">
      <c r="H1075" s="1"/>
      <c r="I1075" s="1"/>
      <c r="J1075" s="1"/>
      <c r="K1075" s="1"/>
      <c r="L1075" s="1"/>
      <c r="M1075" s="1"/>
      <c r="N1075" s="1"/>
      <c r="O1075" s="1"/>
      <c r="P1075" s="1"/>
      <c r="Q1075" s="1"/>
      <c r="R1075" s="1"/>
      <c r="S1075" s="1"/>
      <c r="T1075" s="1"/>
      <c r="U1075" s="1"/>
      <c r="V1075" s="1"/>
      <c r="W1075" s="1"/>
      <c r="X1075" s="1"/>
    </row>
    <row r="1076" spans="8:24" x14ac:dyDescent="0.2">
      <c r="H1076" s="1"/>
      <c r="I1076" s="1"/>
      <c r="J1076" s="1"/>
      <c r="K1076" s="1"/>
      <c r="L1076" s="1"/>
      <c r="M1076" s="1"/>
      <c r="N1076" s="1"/>
      <c r="O1076" s="1"/>
      <c r="P1076" s="1"/>
      <c r="Q1076" s="1"/>
      <c r="R1076" s="1"/>
      <c r="S1076" s="1"/>
      <c r="T1076" s="1"/>
      <c r="U1076" s="1"/>
      <c r="V1076" s="1"/>
      <c r="W1076" s="1"/>
      <c r="X1076" s="1"/>
    </row>
    <row r="1077" spans="8:24" x14ac:dyDescent="0.2">
      <c r="H1077" s="1"/>
      <c r="I1077" s="1"/>
      <c r="J1077" s="1"/>
      <c r="K1077" s="1"/>
      <c r="L1077" s="1"/>
      <c r="M1077" s="1"/>
      <c r="N1077" s="1"/>
      <c r="O1077" s="1"/>
      <c r="P1077" s="1"/>
      <c r="Q1077" s="1"/>
      <c r="R1077" s="1"/>
      <c r="S1077" s="1"/>
      <c r="T1077" s="1"/>
      <c r="U1077" s="1"/>
      <c r="V1077" s="1"/>
      <c r="W1077" s="1"/>
      <c r="X1077" s="1"/>
    </row>
    <row r="1078" spans="8:24" x14ac:dyDescent="0.2">
      <c r="H1078" s="1"/>
      <c r="I1078" s="1"/>
      <c r="J1078" s="1"/>
      <c r="K1078" s="1"/>
      <c r="L1078" s="1"/>
      <c r="M1078" s="1"/>
      <c r="N1078" s="1"/>
      <c r="O1078" s="1"/>
      <c r="P1078" s="1"/>
      <c r="Q1078" s="1"/>
      <c r="R1078" s="1"/>
      <c r="S1078" s="1"/>
      <c r="T1078" s="1"/>
      <c r="U1078" s="1"/>
      <c r="V1078" s="1"/>
      <c r="W1078" s="1"/>
      <c r="X1078" s="1"/>
    </row>
    <row r="1079" spans="8:24" x14ac:dyDescent="0.2">
      <c r="H1079" s="1"/>
      <c r="I1079" s="1"/>
      <c r="J1079" s="1"/>
      <c r="K1079" s="1"/>
      <c r="L1079" s="1"/>
      <c r="M1079" s="1"/>
      <c r="N1079" s="1"/>
      <c r="O1079" s="1"/>
      <c r="P1079" s="1"/>
      <c r="Q1079" s="1"/>
      <c r="R1079" s="1"/>
      <c r="S1079" s="1"/>
      <c r="T1079" s="1"/>
      <c r="U1079" s="1"/>
      <c r="V1079" s="1"/>
      <c r="W1079" s="1"/>
      <c r="X1079" s="1"/>
    </row>
    <row r="1080" spans="8:24" x14ac:dyDescent="0.2">
      <c r="H1080" s="1"/>
      <c r="I1080" s="1"/>
      <c r="J1080" s="1"/>
      <c r="K1080" s="1"/>
      <c r="L1080" s="1"/>
      <c r="M1080" s="1"/>
      <c r="N1080" s="1"/>
      <c r="O1080" s="1"/>
      <c r="P1080" s="1"/>
      <c r="Q1080" s="1"/>
      <c r="R1080" s="1"/>
      <c r="S1080" s="1"/>
      <c r="T1080" s="1"/>
      <c r="U1080" s="1"/>
      <c r="V1080" s="1"/>
      <c r="W1080" s="1"/>
      <c r="X1080" s="1"/>
    </row>
    <row r="1081" spans="8:24" x14ac:dyDescent="0.2">
      <c r="H1081" s="1"/>
      <c r="I1081" s="1"/>
      <c r="J1081" s="1"/>
      <c r="K1081" s="1"/>
      <c r="L1081" s="1"/>
      <c r="M1081" s="1"/>
      <c r="N1081" s="1"/>
      <c r="O1081" s="1"/>
      <c r="P1081" s="1"/>
      <c r="Q1081" s="1"/>
      <c r="R1081" s="1"/>
      <c r="S1081" s="1"/>
      <c r="T1081" s="1"/>
      <c r="U1081" s="1"/>
      <c r="V1081" s="1"/>
      <c r="W1081" s="1"/>
      <c r="X1081" s="1"/>
    </row>
    <row r="1082" spans="8:24" x14ac:dyDescent="0.2">
      <c r="H1082" s="1"/>
      <c r="I1082" s="1"/>
      <c r="J1082" s="1"/>
      <c r="K1082" s="1"/>
      <c r="L1082" s="1"/>
      <c r="M1082" s="1"/>
      <c r="N1082" s="1"/>
      <c r="O1082" s="1"/>
      <c r="P1082" s="1"/>
      <c r="Q1082" s="1"/>
      <c r="R1082" s="1"/>
      <c r="S1082" s="1"/>
      <c r="T1082" s="1"/>
      <c r="U1082" s="1"/>
      <c r="V1082" s="1"/>
      <c r="W1082" s="1"/>
      <c r="X1082" s="1"/>
    </row>
    <row r="1083" spans="8:24" x14ac:dyDescent="0.2">
      <c r="H1083" s="1"/>
      <c r="I1083" s="1"/>
      <c r="J1083" s="1"/>
      <c r="K1083" s="1"/>
      <c r="L1083" s="1"/>
      <c r="M1083" s="1"/>
      <c r="N1083" s="1"/>
      <c r="O1083" s="1"/>
      <c r="P1083" s="1"/>
      <c r="Q1083" s="1"/>
      <c r="R1083" s="1"/>
      <c r="S1083" s="1"/>
      <c r="T1083" s="1"/>
      <c r="U1083" s="1"/>
      <c r="V1083" s="1"/>
      <c r="W1083" s="1"/>
      <c r="X1083" s="1"/>
    </row>
    <row r="1084" spans="8:24" x14ac:dyDescent="0.2">
      <c r="H1084" s="1"/>
      <c r="I1084" s="1"/>
      <c r="J1084" s="1"/>
      <c r="K1084" s="1"/>
      <c r="L1084" s="1"/>
      <c r="M1084" s="1"/>
      <c r="N1084" s="1"/>
      <c r="O1084" s="1"/>
      <c r="P1084" s="1"/>
      <c r="Q1084" s="1"/>
      <c r="R1084" s="1"/>
      <c r="S1084" s="1"/>
      <c r="T1084" s="1"/>
      <c r="U1084" s="1"/>
      <c r="V1084" s="1"/>
      <c r="W1084" s="1"/>
      <c r="X1084" s="1"/>
    </row>
    <row r="1085" spans="8:24" x14ac:dyDescent="0.2">
      <c r="H1085" s="1"/>
      <c r="I1085" s="1"/>
      <c r="J1085" s="1"/>
      <c r="K1085" s="1"/>
      <c r="L1085" s="1"/>
      <c r="M1085" s="1"/>
      <c r="N1085" s="1"/>
      <c r="O1085" s="1"/>
      <c r="P1085" s="1"/>
      <c r="Q1085" s="1"/>
      <c r="R1085" s="1"/>
      <c r="S1085" s="1"/>
      <c r="T1085" s="1"/>
      <c r="U1085" s="1"/>
      <c r="V1085" s="1"/>
      <c r="W1085" s="1"/>
      <c r="X1085" s="1"/>
    </row>
    <row r="1086" spans="8:24" x14ac:dyDescent="0.2">
      <c r="H1086" s="1"/>
      <c r="I1086" s="1"/>
      <c r="J1086" s="1"/>
      <c r="K1086" s="1"/>
      <c r="L1086" s="1"/>
      <c r="M1086" s="1"/>
      <c r="N1086" s="1"/>
      <c r="O1086" s="1"/>
      <c r="P1086" s="1"/>
      <c r="Q1086" s="1"/>
      <c r="R1086" s="1"/>
      <c r="S1086" s="1"/>
      <c r="T1086" s="1"/>
      <c r="U1086" s="1"/>
      <c r="V1086" s="1"/>
      <c r="W1086" s="1"/>
      <c r="X1086" s="1"/>
    </row>
    <row r="1087" spans="8:24" x14ac:dyDescent="0.2">
      <c r="H1087" s="1"/>
      <c r="I1087" s="1"/>
      <c r="J1087" s="1"/>
      <c r="K1087" s="1"/>
      <c r="L1087" s="1"/>
      <c r="M1087" s="1"/>
      <c r="N1087" s="1"/>
      <c r="O1087" s="1"/>
      <c r="P1087" s="1"/>
      <c r="Q1087" s="1"/>
      <c r="R1087" s="1"/>
      <c r="S1087" s="1"/>
      <c r="T1087" s="1"/>
      <c r="U1087" s="1"/>
      <c r="V1087" s="1"/>
      <c r="W1087" s="1"/>
      <c r="X1087" s="1"/>
    </row>
    <row r="1088" spans="8:24" x14ac:dyDescent="0.2">
      <c r="H1088" s="1"/>
      <c r="I1088" s="1"/>
      <c r="J1088" s="1"/>
      <c r="K1088" s="1"/>
      <c r="L1088" s="1"/>
      <c r="M1088" s="1"/>
      <c r="N1088" s="1"/>
      <c r="O1088" s="1"/>
      <c r="P1088" s="1"/>
      <c r="Q1088" s="1"/>
      <c r="R1088" s="1"/>
      <c r="S1088" s="1"/>
      <c r="T1088" s="1"/>
      <c r="U1088" s="1"/>
      <c r="V1088" s="1"/>
      <c r="W1088" s="1"/>
      <c r="X1088" s="1"/>
    </row>
    <row r="1089" spans="8:24" x14ac:dyDescent="0.2">
      <c r="H1089" s="1"/>
      <c r="I1089" s="1"/>
      <c r="J1089" s="1"/>
      <c r="K1089" s="1"/>
      <c r="L1089" s="1"/>
      <c r="M1089" s="1"/>
      <c r="N1089" s="1"/>
      <c r="O1089" s="1"/>
      <c r="P1089" s="1"/>
      <c r="Q1089" s="1"/>
      <c r="R1089" s="1"/>
      <c r="S1089" s="1"/>
      <c r="T1089" s="1"/>
      <c r="U1089" s="1"/>
      <c r="V1089" s="1"/>
      <c r="W1089" s="1"/>
      <c r="X1089" s="1"/>
    </row>
    <row r="1090" spans="8:24" x14ac:dyDescent="0.2">
      <c r="H1090" s="1"/>
      <c r="I1090" s="1"/>
      <c r="J1090" s="1"/>
      <c r="K1090" s="1"/>
      <c r="L1090" s="1"/>
      <c r="M1090" s="1"/>
      <c r="N1090" s="1"/>
      <c r="O1090" s="1"/>
      <c r="P1090" s="1"/>
      <c r="Q1090" s="1"/>
      <c r="R1090" s="1"/>
      <c r="S1090" s="1"/>
      <c r="T1090" s="1"/>
      <c r="U1090" s="1"/>
      <c r="V1090" s="1"/>
      <c r="W1090" s="1"/>
      <c r="X1090" s="1"/>
    </row>
    <row r="1091" spans="8:24" x14ac:dyDescent="0.2">
      <c r="H1091" s="1"/>
      <c r="I1091" s="1"/>
      <c r="J1091" s="1"/>
      <c r="K1091" s="1"/>
      <c r="L1091" s="1"/>
      <c r="M1091" s="1"/>
      <c r="N1091" s="1"/>
      <c r="O1091" s="1"/>
      <c r="P1091" s="1"/>
      <c r="Q1091" s="1"/>
      <c r="R1091" s="1"/>
      <c r="S1091" s="1"/>
      <c r="T1091" s="1"/>
      <c r="U1091" s="1"/>
      <c r="V1091" s="1"/>
      <c r="W1091" s="1"/>
      <c r="X1091" s="1"/>
    </row>
    <row r="1092" spans="8:24" x14ac:dyDescent="0.2">
      <c r="H1092" s="1"/>
      <c r="I1092" s="1"/>
      <c r="J1092" s="1"/>
      <c r="K1092" s="1"/>
      <c r="L1092" s="1"/>
      <c r="M1092" s="1"/>
      <c r="N1092" s="1"/>
      <c r="O1092" s="1"/>
      <c r="P1092" s="1"/>
      <c r="Q1092" s="1"/>
      <c r="R1092" s="1"/>
      <c r="S1092" s="1"/>
      <c r="T1092" s="1"/>
      <c r="U1092" s="1"/>
      <c r="V1092" s="1"/>
      <c r="W1092" s="1"/>
      <c r="X1092" s="1"/>
    </row>
    <row r="1093" spans="8:24" x14ac:dyDescent="0.2">
      <c r="H1093" s="1"/>
      <c r="I1093" s="1"/>
      <c r="J1093" s="1"/>
      <c r="K1093" s="1"/>
      <c r="L1093" s="1"/>
      <c r="M1093" s="1"/>
      <c r="N1093" s="1"/>
      <c r="O1093" s="1"/>
      <c r="P1093" s="1"/>
      <c r="Q1093" s="1"/>
      <c r="R1093" s="1"/>
      <c r="S1093" s="1"/>
      <c r="T1093" s="1"/>
      <c r="U1093" s="1"/>
      <c r="V1093" s="1"/>
      <c r="W1093" s="1"/>
      <c r="X1093" s="1"/>
    </row>
    <row r="1094" spans="8:24" x14ac:dyDescent="0.2">
      <c r="H1094" s="1"/>
      <c r="I1094" s="1"/>
      <c r="J1094" s="1"/>
      <c r="K1094" s="1"/>
      <c r="L1094" s="1"/>
      <c r="M1094" s="1"/>
      <c r="N1094" s="1"/>
      <c r="O1094" s="1"/>
      <c r="P1094" s="1"/>
      <c r="Q1094" s="1"/>
      <c r="R1094" s="1"/>
      <c r="S1094" s="1"/>
      <c r="T1094" s="1"/>
      <c r="U1094" s="1"/>
      <c r="V1094" s="1"/>
      <c r="W1094" s="1"/>
      <c r="X1094" s="1"/>
    </row>
    <row r="1095" spans="8:24" x14ac:dyDescent="0.2">
      <c r="H1095" s="1"/>
      <c r="I1095" s="1"/>
      <c r="J1095" s="1"/>
      <c r="K1095" s="1"/>
      <c r="L1095" s="1"/>
      <c r="M1095" s="1"/>
      <c r="N1095" s="1"/>
      <c r="O1095" s="1"/>
      <c r="P1095" s="1"/>
      <c r="Q1095" s="1"/>
      <c r="R1095" s="1"/>
      <c r="S1095" s="1"/>
      <c r="T1095" s="1"/>
      <c r="U1095" s="1"/>
      <c r="V1095" s="1"/>
      <c r="W1095" s="1"/>
      <c r="X1095" s="1"/>
    </row>
    <row r="1096" spans="8:24" x14ac:dyDescent="0.2">
      <c r="H1096" s="1"/>
      <c r="I1096" s="1"/>
      <c r="J1096" s="1"/>
      <c r="K1096" s="1"/>
      <c r="L1096" s="1"/>
      <c r="M1096" s="1"/>
      <c r="N1096" s="1"/>
      <c r="O1096" s="1"/>
      <c r="P1096" s="1"/>
      <c r="Q1096" s="1"/>
      <c r="R1096" s="1"/>
      <c r="S1096" s="1"/>
      <c r="T1096" s="1"/>
      <c r="U1096" s="1"/>
      <c r="V1096" s="1"/>
      <c r="W1096" s="1"/>
      <c r="X1096" s="1"/>
    </row>
    <row r="1097" spans="8:24" x14ac:dyDescent="0.2">
      <c r="H1097" s="1"/>
      <c r="I1097" s="1"/>
      <c r="J1097" s="1"/>
      <c r="K1097" s="1"/>
      <c r="L1097" s="1"/>
      <c r="M1097" s="1"/>
      <c r="N1097" s="1"/>
      <c r="O1097" s="1"/>
      <c r="P1097" s="1"/>
      <c r="Q1097" s="1"/>
      <c r="R1097" s="1"/>
      <c r="S1097" s="1"/>
      <c r="T1097" s="1"/>
      <c r="U1097" s="1"/>
      <c r="V1097" s="1"/>
      <c r="W1097" s="1"/>
      <c r="X1097" s="1"/>
    </row>
    <row r="1098" spans="8:24" x14ac:dyDescent="0.2">
      <c r="H1098" s="1"/>
      <c r="I1098" s="1"/>
      <c r="J1098" s="1"/>
      <c r="K1098" s="1"/>
      <c r="L1098" s="1"/>
      <c r="M1098" s="1"/>
      <c r="N1098" s="1"/>
      <c r="O1098" s="1"/>
      <c r="P1098" s="1"/>
      <c r="Q1098" s="1"/>
      <c r="R1098" s="1"/>
      <c r="S1098" s="1"/>
      <c r="T1098" s="1"/>
      <c r="U1098" s="1"/>
      <c r="V1098" s="1"/>
      <c r="W1098" s="1"/>
      <c r="X1098" s="1"/>
    </row>
    <row r="1099" spans="8:24" x14ac:dyDescent="0.2">
      <c r="H1099" s="1"/>
      <c r="I1099" s="1"/>
      <c r="J1099" s="1"/>
      <c r="K1099" s="1"/>
      <c r="L1099" s="1"/>
      <c r="M1099" s="1"/>
      <c r="N1099" s="1"/>
      <c r="O1099" s="1"/>
      <c r="P1099" s="1"/>
      <c r="Q1099" s="1"/>
      <c r="R1099" s="1"/>
      <c r="S1099" s="1"/>
      <c r="T1099" s="1"/>
      <c r="U1099" s="1"/>
      <c r="V1099" s="1"/>
      <c r="W1099" s="1"/>
      <c r="X1099" s="1"/>
    </row>
    <row r="1100" spans="8:24" x14ac:dyDescent="0.2">
      <c r="H1100" s="1"/>
      <c r="I1100" s="1"/>
      <c r="J1100" s="1"/>
      <c r="K1100" s="1"/>
      <c r="L1100" s="1"/>
      <c r="M1100" s="1"/>
      <c r="N1100" s="1"/>
      <c r="O1100" s="1"/>
      <c r="P1100" s="1"/>
      <c r="Q1100" s="1"/>
      <c r="R1100" s="1"/>
      <c r="S1100" s="1"/>
      <c r="T1100" s="1"/>
      <c r="U1100" s="1"/>
      <c r="V1100" s="1"/>
      <c r="W1100" s="1"/>
      <c r="X1100" s="1"/>
    </row>
    <row r="1101" spans="8:24" x14ac:dyDescent="0.2">
      <c r="H1101" s="1"/>
      <c r="I1101" s="1"/>
      <c r="J1101" s="1"/>
      <c r="K1101" s="1"/>
      <c r="L1101" s="1"/>
      <c r="M1101" s="1"/>
      <c r="N1101" s="1"/>
      <c r="O1101" s="1"/>
      <c r="P1101" s="1"/>
      <c r="Q1101" s="1"/>
      <c r="R1101" s="1"/>
      <c r="S1101" s="1"/>
      <c r="T1101" s="1"/>
      <c r="U1101" s="1"/>
      <c r="V1101" s="1"/>
      <c r="W1101" s="1"/>
      <c r="X1101" s="1"/>
    </row>
    <row r="1102" spans="8:24" x14ac:dyDescent="0.2">
      <c r="H1102" s="1"/>
      <c r="I1102" s="1"/>
      <c r="J1102" s="1"/>
      <c r="K1102" s="1"/>
      <c r="L1102" s="1"/>
      <c r="M1102" s="1"/>
      <c r="N1102" s="1"/>
      <c r="O1102" s="1"/>
      <c r="P1102" s="1"/>
      <c r="Q1102" s="1"/>
      <c r="R1102" s="1"/>
      <c r="S1102" s="1"/>
      <c r="T1102" s="1"/>
      <c r="U1102" s="1"/>
      <c r="V1102" s="1"/>
      <c r="W1102" s="1"/>
      <c r="X1102" s="1"/>
    </row>
    <row r="1103" spans="8:24" x14ac:dyDescent="0.2">
      <c r="H1103" s="1"/>
      <c r="I1103" s="1"/>
      <c r="J1103" s="1"/>
      <c r="K1103" s="1"/>
      <c r="L1103" s="1"/>
      <c r="M1103" s="1"/>
      <c r="N1103" s="1"/>
      <c r="O1103" s="1"/>
      <c r="P1103" s="1"/>
      <c r="Q1103" s="1"/>
      <c r="R1103" s="1"/>
      <c r="S1103" s="1"/>
      <c r="T1103" s="1"/>
      <c r="U1103" s="1"/>
      <c r="V1103" s="1"/>
      <c r="W1103" s="1"/>
      <c r="X1103" s="1"/>
    </row>
    <row r="1104" spans="8:24" x14ac:dyDescent="0.2">
      <c r="H1104" s="1"/>
      <c r="I1104" s="1"/>
      <c r="J1104" s="1"/>
      <c r="K1104" s="1"/>
      <c r="L1104" s="1"/>
      <c r="M1104" s="1"/>
      <c r="N1104" s="1"/>
      <c r="O1104" s="1"/>
      <c r="P1104" s="1"/>
      <c r="Q1104" s="1"/>
      <c r="R1104" s="1"/>
      <c r="S1104" s="1"/>
      <c r="T1104" s="1"/>
      <c r="U1104" s="1"/>
      <c r="V1104" s="1"/>
      <c r="W1104" s="1"/>
      <c r="X1104" s="1"/>
    </row>
    <row r="1105" spans="8:24" x14ac:dyDescent="0.2">
      <c r="H1105" s="1"/>
      <c r="I1105" s="1"/>
      <c r="J1105" s="1"/>
      <c r="K1105" s="1"/>
      <c r="L1105" s="1"/>
      <c r="M1105" s="1"/>
      <c r="N1105" s="1"/>
      <c r="O1105" s="1"/>
      <c r="P1105" s="1"/>
      <c r="Q1105" s="1"/>
      <c r="R1105" s="1"/>
      <c r="S1105" s="1"/>
      <c r="T1105" s="1"/>
      <c r="U1105" s="1"/>
      <c r="V1105" s="1"/>
      <c r="W1105" s="1"/>
      <c r="X1105" s="1"/>
    </row>
    <row r="1106" spans="8:24" x14ac:dyDescent="0.2">
      <c r="H1106" s="1"/>
      <c r="I1106" s="1"/>
      <c r="J1106" s="1"/>
      <c r="K1106" s="1"/>
      <c r="L1106" s="1"/>
      <c r="M1106" s="1"/>
      <c r="N1106" s="1"/>
      <c r="O1106" s="1"/>
      <c r="P1106" s="1"/>
      <c r="Q1106" s="1"/>
      <c r="R1106" s="1"/>
      <c r="S1106" s="1"/>
      <c r="T1106" s="1"/>
      <c r="U1106" s="1"/>
      <c r="V1106" s="1"/>
      <c r="W1106" s="1"/>
      <c r="X1106" s="1"/>
    </row>
    <row r="1107" spans="8:24" x14ac:dyDescent="0.2">
      <c r="H1107" s="1"/>
      <c r="I1107" s="1"/>
      <c r="J1107" s="1"/>
      <c r="K1107" s="1"/>
      <c r="L1107" s="1"/>
      <c r="M1107" s="1"/>
      <c r="N1107" s="1"/>
      <c r="O1107" s="1"/>
      <c r="P1107" s="1"/>
      <c r="Q1107" s="1"/>
      <c r="R1107" s="1"/>
      <c r="S1107" s="1"/>
      <c r="T1107" s="1"/>
      <c r="U1107" s="1"/>
      <c r="V1107" s="1"/>
      <c r="W1107" s="1"/>
      <c r="X1107" s="1"/>
    </row>
    <row r="1108" spans="8:24" x14ac:dyDescent="0.2">
      <c r="H1108" s="1"/>
      <c r="I1108" s="1"/>
      <c r="J1108" s="1"/>
      <c r="K1108" s="1"/>
      <c r="L1108" s="1"/>
      <c r="M1108" s="1"/>
      <c r="N1108" s="1"/>
      <c r="O1108" s="1"/>
      <c r="P1108" s="1"/>
      <c r="Q1108" s="1"/>
      <c r="R1108" s="1"/>
      <c r="S1108" s="1"/>
      <c r="T1108" s="1"/>
      <c r="U1108" s="1"/>
      <c r="V1108" s="1"/>
      <c r="W1108" s="1"/>
      <c r="X1108" s="1"/>
    </row>
    <row r="1109" spans="8:24" x14ac:dyDescent="0.2">
      <c r="H1109" s="1"/>
      <c r="I1109" s="1"/>
      <c r="J1109" s="1"/>
      <c r="K1109" s="1"/>
      <c r="L1109" s="1"/>
      <c r="M1109" s="1"/>
      <c r="N1109" s="1"/>
      <c r="O1109" s="1"/>
      <c r="P1109" s="1"/>
      <c r="Q1109" s="1"/>
      <c r="R1109" s="1"/>
      <c r="S1109" s="1"/>
      <c r="T1109" s="1"/>
      <c r="U1109" s="1"/>
      <c r="V1109" s="1"/>
      <c r="W1109" s="1"/>
      <c r="X1109" s="1"/>
    </row>
    <row r="1110" spans="8:24" x14ac:dyDescent="0.2">
      <c r="H1110" s="1"/>
      <c r="I1110" s="1"/>
      <c r="J1110" s="1"/>
      <c r="K1110" s="1"/>
      <c r="L1110" s="1"/>
      <c r="M1110" s="1"/>
      <c r="N1110" s="1"/>
      <c r="O1110" s="1"/>
      <c r="P1110" s="1"/>
      <c r="Q1110" s="1"/>
      <c r="R1110" s="1"/>
      <c r="S1110" s="1"/>
      <c r="T1110" s="1"/>
      <c r="U1110" s="1"/>
      <c r="V1110" s="1"/>
      <c r="W1110" s="1"/>
      <c r="X1110" s="1"/>
    </row>
    <row r="1111" spans="8:24" x14ac:dyDescent="0.2">
      <c r="H1111" s="1"/>
      <c r="I1111" s="1"/>
      <c r="J1111" s="1"/>
      <c r="K1111" s="1"/>
      <c r="L1111" s="1"/>
      <c r="M1111" s="1"/>
      <c r="N1111" s="1"/>
      <c r="O1111" s="1"/>
      <c r="P1111" s="1"/>
      <c r="Q1111" s="1"/>
      <c r="R1111" s="1"/>
      <c r="S1111" s="1"/>
      <c r="T1111" s="1"/>
      <c r="U1111" s="1"/>
      <c r="V1111" s="1"/>
      <c r="W1111" s="1"/>
      <c r="X1111" s="1"/>
    </row>
    <row r="1112" spans="8:24" x14ac:dyDescent="0.2">
      <c r="H1112" s="1"/>
      <c r="I1112" s="1"/>
      <c r="J1112" s="1"/>
      <c r="K1112" s="1"/>
      <c r="L1112" s="1"/>
      <c r="M1112" s="1"/>
      <c r="N1112" s="1"/>
      <c r="O1112" s="1"/>
      <c r="P1112" s="1"/>
      <c r="Q1112" s="1"/>
      <c r="R1112" s="1"/>
      <c r="S1112" s="1"/>
      <c r="T1112" s="1"/>
      <c r="U1112" s="1"/>
      <c r="V1112" s="1"/>
      <c r="W1112" s="1"/>
      <c r="X1112" s="1"/>
    </row>
    <row r="1113" spans="8:24" x14ac:dyDescent="0.2">
      <c r="H1113" s="1"/>
      <c r="I1113" s="1"/>
      <c r="J1113" s="1"/>
      <c r="K1113" s="1"/>
      <c r="L1113" s="1"/>
      <c r="M1113" s="1"/>
      <c r="N1113" s="1"/>
      <c r="O1113" s="1"/>
      <c r="P1113" s="1"/>
      <c r="Q1113" s="1"/>
      <c r="R1113" s="1"/>
      <c r="S1113" s="1"/>
      <c r="T1113" s="1"/>
      <c r="U1113" s="1"/>
      <c r="V1113" s="1"/>
      <c r="W1113" s="1"/>
      <c r="X1113" s="1"/>
    </row>
    <row r="1114" spans="8:24" x14ac:dyDescent="0.2">
      <c r="H1114" s="1"/>
      <c r="I1114" s="1"/>
      <c r="J1114" s="1"/>
      <c r="K1114" s="1"/>
      <c r="L1114" s="1"/>
      <c r="M1114" s="1"/>
      <c r="N1114" s="1"/>
      <c r="O1114" s="1"/>
      <c r="P1114" s="1"/>
      <c r="Q1114" s="1"/>
      <c r="R1114" s="1"/>
      <c r="S1114" s="1"/>
      <c r="T1114" s="1"/>
      <c r="U1114" s="1"/>
      <c r="V1114" s="1"/>
      <c r="W1114" s="1"/>
      <c r="X1114" s="1"/>
    </row>
    <row r="1115" spans="8:24" x14ac:dyDescent="0.2">
      <c r="H1115" s="1"/>
      <c r="I1115" s="1"/>
      <c r="J1115" s="1"/>
      <c r="K1115" s="1"/>
      <c r="L1115" s="1"/>
      <c r="M1115" s="1"/>
      <c r="N1115" s="1"/>
      <c r="O1115" s="1"/>
      <c r="P1115" s="1"/>
      <c r="Q1115" s="1"/>
      <c r="R1115" s="1"/>
      <c r="S1115" s="1"/>
      <c r="T1115" s="1"/>
      <c r="U1115" s="1"/>
      <c r="V1115" s="1"/>
      <c r="W1115" s="1"/>
      <c r="X1115" s="1"/>
    </row>
    <row r="1116" spans="8:24" x14ac:dyDescent="0.2">
      <c r="H1116" s="1"/>
      <c r="I1116" s="1"/>
      <c r="J1116" s="1"/>
      <c r="K1116" s="1"/>
      <c r="L1116" s="1"/>
      <c r="M1116" s="1"/>
      <c r="N1116" s="1"/>
      <c r="O1116" s="1"/>
      <c r="P1116" s="1"/>
      <c r="Q1116" s="1"/>
      <c r="R1116" s="1"/>
      <c r="S1116" s="1"/>
      <c r="T1116" s="1"/>
      <c r="U1116" s="1"/>
      <c r="V1116" s="1"/>
      <c r="W1116" s="1"/>
      <c r="X1116" s="1"/>
    </row>
    <row r="1117" spans="8:24" x14ac:dyDescent="0.2">
      <c r="H1117" s="1"/>
      <c r="I1117" s="1"/>
      <c r="J1117" s="1"/>
      <c r="K1117" s="1"/>
      <c r="L1117" s="1"/>
      <c r="M1117" s="1"/>
      <c r="N1117" s="1"/>
      <c r="O1117" s="1"/>
      <c r="P1117" s="1"/>
      <c r="Q1117" s="1"/>
      <c r="R1117" s="1"/>
      <c r="S1117" s="1"/>
      <c r="T1117" s="1"/>
      <c r="U1117" s="1"/>
      <c r="V1117" s="1"/>
      <c r="W1117" s="1"/>
      <c r="X1117" s="1"/>
    </row>
    <row r="1118" spans="8:24" x14ac:dyDescent="0.2">
      <c r="H1118" s="1"/>
      <c r="I1118" s="1"/>
      <c r="J1118" s="1"/>
      <c r="K1118" s="1"/>
      <c r="L1118" s="1"/>
      <c r="M1118" s="1"/>
      <c r="N1118" s="1"/>
      <c r="O1118" s="1"/>
      <c r="P1118" s="1"/>
      <c r="Q1118" s="1"/>
      <c r="R1118" s="1"/>
      <c r="S1118" s="1"/>
      <c r="T1118" s="1"/>
      <c r="U1118" s="1"/>
      <c r="V1118" s="1"/>
      <c r="W1118" s="1"/>
      <c r="X1118" s="1"/>
    </row>
    <row r="1119" spans="8:24" x14ac:dyDescent="0.2">
      <c r="H1119" s="1"/>
      <c r="I1119" s="1"/>
      <c r="J1119" s="1"/>
      <c r="K1119" s="1"/>
      <c r="L1119" s="1"/>
      <c r="M1119" s="1"/>
      <c r="N1119" s="1"/>
      <c r="O1119" s="1"/>
      <c r="P1119" s="1"/>
      <c r="Q1119" s="1"/>
      <c r="R1119" s="1"/>
      <c r="S1119" s="1"/>
      <c r="T1119" s="1"/>
      <c r="U1119" s="1"/>
      <c r="V1119" s="1"/>
      <c r="W1119" s="1"/>
      <c r="X1119" s="1"/>
    </row>
    <row r="1120" spans="8:24" x14ac:dyDescent="0.2">
      <c r="H1120" s="1"/>
      <c r="I1120" s="1"/>
      <c r="J1120" s="1"/>
      <c r="K1120" s="1"/>
      <c r="L1120" s="1"/>
      <c r="M1120" s="1"/>
      <c r="N1120" s="1"/>
      <c r="O1120" s="1"/>
      <c r="P1120" s="1"/>
      <c r="Q1120" s="1"/>
      <c r="R1120" s="1"/>
      <c r="S1120" s="1"/>
      <c r="T1120" s="1"/>
      <c r="U1120" s="1"/>
      <c r="V1120" s="1"/>
      <c r="W1120" s="1"/>
      <c r="X1120" s="1"/>
    </row>
    <row r="1121" spans="8:24" x14ac:dyDescent="0.2">
      <c r="H1121" s="1"/>
      <c r="I1121" s="1"/>
      <c r="J1121" s="1"/>
      <c r="K1121" s="1"/>
      <c r="L1121" s="1"/>
      <c r="M1121" s="1"/>
      <c r="N1121" s="1"/>
      <c r="O1121" s="1"/>
      <c r="P1121" s="1"/>
      <c r="Q1121" s="1"/>
      <c r="R1121" s="1"/>
      <c r="S1121" s="1"/>
      <c r="T1121" s="1"/>
      <c r="U1121" s="1"/>
      <c r="V1121" s="1"/>
      <c r="W1121" s="1"/>
      <c r="X1121" s="1"/>
    </row>
    <row r="1122" spans="8:24" x14ac:dyDescent="0.2">
      <c r="H1122" s="1"/>
      <c r="I1122" s="1"/>
      <c r="J1122" s="1"/>
      <c r="K1122" s="1"/>
      <c r="L1122" s="1"/>
      <c r="M1122" s="1"/>
      <c r="N1122" s="1"/>
      <c r="O1122" s="1"/>
      <c r="P1122" s="1"/>
      <c r="Q1122" s="1"/>
      <c r="R1122" s="1"/>
      <c r="S1122" s="1"/>
      <c r="T1122" s="1"/>
      <c r="U1122" s="1"/>
      <c r="V1122" s="1"/>
      <c r="W1122" s="1"/>
      <c r="X1122" s="1"/>
    </row>
    <row r="1123" spans="8:24" x14ac:dyDescent="0.2">
      <c r="H1123" s="1"/>
      <c r="I1123" s="1"/>
      <c r="J1123" s="1"/>
      <c r="K1123" s="1"/>
      <c r="L1123" s="1"/>
      <c r="M1123" s="1"/>
      <c r="N1123" s="1"/>
      <c r="O1123" s="1"/>
      <c r="P1123" s="1"/>
      <c r="Q1123" s="1"/>
      <c r="R1123" s="1"/>
      <c r="S1123" s="1"/>
      <c r="T1123" s="1"/>
      <c r="U1123" s="1"/>
      <c r="V1123" s="1"/>
      <c r="W1123" s="1"/>
      <c r="X1123" s="1"/>
    </row>
    <row r="1124" spans="8:24" x14ac:dyDescent="0.2">
      <c r="H1124" s="1"/>
      <c r="I1124" s="1"/>
      <c r="J1124" s="1"/>
      <c r="K1124" s="1"/>
      <c r="L1124" s="1"/>
      <c r="M1124" s="1"/>
      <c r="N1124" s="1"/>
      <c r="O1124" s="1"/>
      <c r="P1124" s="1"/>
      <c r="Q1124" s="1"/>
      <c r="R1124" s="1"/>
      <c r="S1124" s="1"/>
      <c r="T1124" s="1"/>
      <c r="U1124" s="1"/>
      <c r="V1124" s="1"/>
      <c r="W1124" s="1"/>
      <c r="X1124" s="1"/>
    </row>
    <row r="1125" spans="8:24" x14ac:dyDescent="0.2">
      <c r="H1125" s="1"/>
      <c r="I1125" s="1"/>
      <c r="J1125" s="1"/>
      <c r="K1125" s="1"/>
      <c r="L1125" s="1"/>
      <c r="M1125" s="1"/>
      <c r="N1125" s="1"/>
      <c r="O1125" s="1"/>
      <c r="P1125" s="1"/>
      <c r="Q1125" s="1"/>
      <c r="R1125" s="1"/>
      <c r="S1125" s="1"/>
      <c r="T1125" s="1"/>
      <c r="U1125" s="1"/>
      <c r="V1125" s="1"/>
      <c r="W1125" s="1"/>
      <c r="X1125" s="1"/>
    </row>
    <row r="1126" spans="8:24" x14ac:dyDescent="0.2">
      <c r="H1126" s="1"/>
      <c r="I1126" s="1"/>
      <c r="J1126" s="1"/>
      <c r="K1126" s="1"/>
      <c r="L1126" s="1"/>
      <c r="M1126" s="1"/>
      <c r="N1126" s="1"/>
      <c r="O1126" s="1"/>
      <c r="P1126" s="1"/>
      <c r="Q1126" s="1"/>
      <c r="R1126" s="1"/>
      <c r="S1126" s="1"/>
      <c r="T1126" s="1"/>
      <c r="U1126" s="1"/>
      <c r="V1126" s="1"/>
      <c r="W1126" s="1"/>
      <c r="X1126" s="1"/>
    </row>
    <row r="1127" spans="8:24" x14ac:dyDescent="0.2">
      <c r="H1127" s="1"/>
      <c r="I1127" s="1"/>
      <c r="J1127" s="1"/>
      <c r="K1127" s="1"/>
      <c r="L1127" s="1"/>
      <c r="M1127" s="1"/>
      <c r="N1127" s="1"/>
      <c r="O1127" s="1"/>
      <c r="P1127" s="1"/>
      <c r="Q1127" s="1"/>
      <c r="R1127" s="1"/>
      <c r="S1127" s="1"/>
      <c r="T1127" s="1"/>
      <c r="U1127" s="1"/>
      <c r="V1127" s="1"/>
      <c r="W1127" s="1"/>
      <c r="X1127" s="1"/>
    </row>
    <row r="1128" spans="8:24" x14ac:dyDescent="0.2">
      <c r="H1128" s="1"/>
      <c r="I1128" s="1"/>
      <c r="J1128" s="1"/>
      <c r="K1128" s="1"/>
      <c r="L1128" s="1"/>
      <c r="M1128" s="1"/>
      <c r="N1128" s="1"/>
      <c r="O1128" s="1"/>
      <c r="P1128" s="1"/>
      <c r="Q1128" s="1"/>
      <c r="R1128" s="1"/>
      <c r="S1128" s="1"/>
      <c r="T1128" s="1"/>
      <c r="U1128" s="1"/>
      <c r="V1128" s="1"/>
      <c r="W1128" s="1"/>
      <c r="X1128" s="1"/>
    </row>
    <row r="1129" spans="8:24" x14ac:dyDescent="0.2">
      <c r="H1129" s="1"/>
      <c r="I1129" s="1"/>
      <c r="J1129" s="1"/>
      <c r="K1129" s="1"/>
      <c r="L1129" s="1"/>
      <c r="M1129" s="1"/>
      <c r="N1129" s="1"/>
      <c r="O1129" s="1"/>
      <c r="P1129" s="1"/>
      <c r="Q1129" s="1"/>
      <c r="R1129" s="1"/>
      <c r="S1129" s="1"/>
      <c r="T1129" s="1"/>
      <c r="U1129" s="1"/>
      <c r="V1129" s="1"/>
      <c r="W1129" s="1"/>
      <c r="X1129" s="1"/>
    </row>
    <row r="1130" spans="8:24" x14ac:dyDescent="0.2">
      <c r="H1130" s="1"/>
      <c r="I1130" s="1"/>
      <c r="J1130" s="1"/>
      <c r="K1130" s="1"/>
      <c r="L1130" s="1"/>
      <c r="M1130" s="1"/>
      <c r="N1130" s="1"/>
      <c r="O1130" s="1"/>
      <c r="P1130" s="1"/>
      <c r="Q1130" s="1"/>
      <c r="R1130" s="1"/>
      <c r="S1130" s="1"/>
      <c r="T1130" s="1"/>
      <c r="U1130" s="1"/>
      <c r="V1130" s="1"/>
      <c r="W1130" s="1"/>
      <c r="X1130" s="1"/>
    </row>
    <row r="1131" spans="8:24" x14ac:dyDescent="0.2">
      <c r="H1131" s="1"/>
      <c r="I1131" s="1"/>
      <c r="J1131" s="1"/>
      <c r="K1131" s="1"/>
      <c r="L1131" s="1"/>
      <c r="M1131" s="1"/>
      <c r="N1131" s="1"/>
      <c r="O1131" s="1"/>
      <c r="P1131" s="1"/>
      <c r="Q1131" s="1"/>
      <c r="R1131" s="1"/>
      <c r="S1131" s="1"/>
      <c r="T1131" s="1"/>
      <c r="U1131" s="1"/>
      <c r="V1131" s="1"/>
      <c r="W1131" s="1"/>
      <c r="X1131" s="1"/>
    </row>
    <row r="1132" spans="8:24" x14ac:dyDescent="0.2">
      <c r="H1132" s="1"/>
      <c r="I1132" s="1"/>
      <c r="J1132" s="1"/>
      <c r="K1132" s="1"/>
      <c r="L1132" s="1"/>
      <c r="M1132" s="1"/>
      <c r="N1132" s="1"/>
      <c r="O1132" s="1"/>
      <c r="P1132" s="1"/>
      <c r="Q1132" s="1"/>
      <c r="R1132" s="1"/>
      <c r="S1132" s="1"/>
      <c r="T1132" s="1"/>
      <c r="U1132" s="1"/>
      <c r="V1132" s="1"/>
      <c r="W1132" s="1"/>
      <c r="X1132" s="1"/>
    </row>
    <row r="1133" spans="8:24" x14ac:dyDescent="0.2">
      <c r="H1133" s="1"/>
      <c r="I1133" s="1"/>
      <c r="J1133" s="1"/>
      <c r="K1133" s="1"/>
      <c r="L1133" s="1"/>
      <c r="M1133" s="1"/>
      <c r="N1133" s="1"/>
      <c r="O1133" s="1"/>
      <c r="P1133" s="1"/>
      <c r="Q1133" s="1"/>
      <c r="R1133" s="1"/>
      <c r="S1133" s="1"/>
      <c r="T1133" s="1"/>
      <c r="U1133" s="1"/>
      <c r="V1133" s="1"/>
      <c r="W1133" s="1"/>
      <c r="X1133" s="1"/>
    </row>
    <row r="1134" spans="8:24" x14ac:dyDescent="0.2">
      <c r="H1134" s="1"/>
      <c r="I1134" s="1"/>
      <c r="J1134" s="1"/>
      <c r="K1134" s="1"/>
      <c r="L1134" s="1"/>
      <c r="M1134" s="1"/>
      <c r="N1134" s="1"/>
      <c r="O1134" s="1"/>
      <c r="P1134" s="1"/>
      <c r="Q1134" s="1"/>
      <c r="R1134" s="1"/>
      <c r="S1134" s="1"/>
      <c r="T1134" s="1"/>
      <c r="U1134" s="1"/>
      <c r="V1134" s="1"/>
      <c r="W1134" s="1"/>
      <c r="X1134" s="1"/>
    </row>
    <row r="1135" spans="8:24" x14ac:dyDescent="0.2">
      <c r="H1135" s="1"/>
      <c r="I1135" s="1"/>
      <c r="J1135" s="1"/>
      <c r="K1135" s="1"/>
      <c r="L1135" s="1"/>
      <c r="M1135" s="1"/>
      <c r="N1135" s="1"/>
      <c r="O1135" s="1"/>
      <c r="P1135" s="1"/>
      <c r="Q1135" s="1"/>
      <c r="R1135" s="1"/>
      <c r="S1135" s="1"/>
      <c r="T1135" s="1"/>
      <c r="U1135" s="1"/>
      <c r="V1135" s="1"/>
      <c r="W1135" s="1"/>
      <c r="X1135" s="1"/>
    </row>
    <row r="1136" spans="8:24" x14ac:dyDescent="0.2">
      <c r="H1136" s="1"/>
      <c r="I1136" s="1"/>
      <c r="J1136" s="1"/>
      <c r="K1136" s="1"/>
      <c r="L1136" s="1"/>
      <c r="M1136" s="1"/>
      <c r="N1136" s="1"/>
      <c r="O1136" s="1"/>
      <c r="P1136" s="1"/>
      <c r="Q1136" s="1"/>
      <c r="R1136" s="1"/>
      <c r="S1136" s="1"/>
      <c r="T1136" s="1"/>
      <c r="U1136" s="1"/>
      <c r="V1136" s="1"/>
      <c r="W1136" s="1"/>
      <c r="X1136" s="1"/>
    </row>
    <row r="1137" spans="8:24" x14ac:dyDescent="0.2">
      <c r="H1137" s="1"/>
      <c r="I1137" s="1"/>
      <c r="J1137" s="1"/>
      <c r="K1137" s="1"/>
      <c r="L1137" s="1"/>
      <c r="M1137" s="1"/>
      <c r="N1137" s="1"/>
      <c r="O1137" s="1"/>
      <c r="P1137" s="1"/>
      <c r="Q1137" s="1"/>
      <c r="R1137" s="1"/>
      <c r="S1137" s="1"/>
      <c r="T1137" s="1"/>
      <c r="U1137" s="1"/>
      <c r="V1137" s="1"/>
      <c r="W1137" s="1"/>
      <c r="X1137" s="1"/>
    </row>
    <row r="1138" spans="8:24" x14ac:dyDescent="0.2">
      <c r="H1138" s="1"/>
      <c r="I1138" s="1"/>
      <c r="J1138" s="1"/>
      <c r="K1138" s="1"/>
      <c r="L1138" s="1"/>
      <c r="M1138" s="1"/>
      <c r="N1138" s="1"/>
      <c r="O1138" s="1"/>
      <c r="P1138" s="1"/>
      <c r="Q1138" s="1"/>
      <c r="R1138" s="1"/>
      <c r="S1138" s="1"/>
      <c r="T1138" s="1"/>
      <c r="U1138" s="1"/>
      <c r="V1138" s="1"/>
      <c r="W1138" s="1"/>
      <c r="X1138" s="1"/>
    </row>
    <row r="1139" spans="8:24" x14ac:dyDescent="0.2">
      <c r="H1139" s="1"/>
      <c r="I1139" s="1"/>
      <c r="J1139" s="1"/>
      <c r="K1139" s="1"/>
      <c r="L1139" s="1"/>
      <c r="M1139" s="1"/>
      <c r="N1139" s="1"/>
      <c r="O1139" s="1"/>
      <c r="P1139" s="1"/>
      <c r="Q1139" s="1"/>
      <c r="R1139" s="1"/>
      <c r="S1139" s="1"/>
      <c r="T1139" s="1"/>
      <c r="U1139" s="1"/>
      <c r="V1139" s="1"/>
      <c r="W1139" s="1"/>
      <c r="X1139" s="1"/>
    </row>
    <row r="1140" spans="8:24" x14ac:dyDescent="0.2">
      <c r="H1140" s="1"/>
      <c r="I1140" s="1"/>
      <c r="J1140" s="1"/>
      <c r="K1140" s="1"/>
      <c r="L1140" s="1"/>
      <c r="M1140" s="1"/>
      <c r="N1140" s="1"/>
      <c r="O1140" s="1"/>
      <c r="P1140" s="1"/>
      <c r="Q1140" s="1"/>
      <c r="R1140" s="1"/>
      <c r="S1140" s="1"/>
      <c r="T1140" s="1"/>
      <c r="U1140" s="1"/>
      <c r="V1140" s="1"/>
      <c r="W1140" s="1"/>
      <c r="X1140" s="1"/>
    </row>
    <row r="1141" spans="8:24" x14ac:dyDescent="0.2">
      <c r="H1141" s="1"/>
      <c r="I1141" s="1"/>
      <c r="J1141" s="1"/>
      <c r="K1141" s="1"/>
      <c r="L1141" s="1"/>
      <c r="M1141" s="1"/>
      <c r="N1141" s="1"/>
      <c r="O1141" s="1"/>
      <c r="P1141" s="1"/>
      <c r="Q1141" s="1"/>
      <c r="R1141" s="1"/>
      <c r="S1141" s="1"/>
      <c r="T1141" s="1"/>
      <c r="U1141" s="1"/>
      <c r="V1141" s="1"/>
      <c r="W1141" s="1"/>
      <c r="X1141" s="1"/>
    </row>
    <row r="1142" spans="8:24" x14ac:dyDescent="0.2">
      <c r="H1142" s="1"/>
      <c r="I1142" s="1"/>
      <c r="J1142" s="1"/>
      <c r="K1142" s="1"/>
      <c r="L1142" s="1"/>
      <c r="M1142" s="1"/>
      <c r="N1142" s="1"/>
      <c r="O1142" s="1"/>
      <c r="P1142" s="1"/>
      <c r="Q1142" s="1"/>
      <c r="R1142" s="1"/>
      <c r="S1142" s="1"/>
      <c r="T1142" s="1"/>
      <c r="U1142" s="1"/>
      <c r="V1142" s="1"/>
      <c r="W1142" s="1"/>
      <c r="X1142" s="1"/>
    </row>
    <row r="1143" spans="8:24" x14ac:dyDescent="0.2">
      <c r="H1143" s="1"/>
      <c r="I1143" s="1"/>
      <c r="J1143" s="1"/>
      <c r="K1143" s="1"/>
      <c r="L1143" s="1"/>
      <c r="M1143" s="1"/>
      <c r="N1143" s="1"/>
      <c r="O1143" s="1"/>
      <c r="P1143" s="1"/>
      <c r="Q1143" s="1"/>
      <c r="R1143" s="1"/>
      <c r="S1143" s="1"/>
      <c r="T1143" s="1"/>
      <c r="U1143" s="1"/>
      <c r="V1143" s="1"/>
      <c r="W1143" s="1"/>
      <c r="X1143" s="1"/>
    </row>
    <row r="1144" spans="8:24" x14ac:dyDescent="0.2">
      <c r="H1144" s="1"/>
      <c r="I1144" s="1"/>
      <c r="J1144" s="1"/>
      <c r="K1144" s="1"/>
      <c r="L1144" s="1"/>
      <c r="M1144" s="1"/>
      <c r="N1144" s="1"/>
      <c r="O1144" s="1"/>
      <c r="P1144" s="1"/>
      <c r="Q1144" s="1"/>
      <c r="R1144" s="1"/>
      <c r="S1144" s="1"/>
      <c r="T1144" s="1"/>
      <c r="U1144" s="1"/>
      <c r="V1144" s="1"/>
      <c r="W1144" s="1"/>
      <c r="X1144" s="1"/>
    </row>
    <row r="1145" spans="8:24" x14ac:dyDescent="0.2">
      <c r="H1145" s="1"/>
      <c r="I1145" s="1"/>
      <c r="J1145" s="1"/>
      <c r="K1145" s="1"/>
      <c r="L1145" s="1"/>
      <c r="M1145" s="1"/>
      <c r="N1145" s="1"/>
      <c r="O1145" s="1"/>
      <c r="P1145" s="1"/>
      <c r="Q1145" s="1"/>
      <c r="R1145" s="1"/>
      <c r="S1145" s="1"/>
      <c r="T1145" s="1"/>
      <c r="U1145" s="1"/>
      <c r="V1145" s="1"/>
      <c r="W1145" s="1"/>
      <c r="X1145" s="1"/>
    </row>
    <row r="1146" spans="8:24" x14ac:dyDescent="0.2">
      <c r="H1146" s="1"/>
      <c r="I1146" s="1"/>
      <c r="J1146" s="1"/>
      <c r="K1146" s="1"/>
      <c r="L1146" s="1"/>
      <c r="M1146" s="1"/>
      <c r="N1146" s="1"/>
      <c r="O1146" s="1"/>
      <c r="P1146" s="1"/>
      <c r="Q1146" s="1"/>
      <c r="R1146" s="1"/>
      <c r="S1146" s="1"/>
      <c r="T1146" s="1"/>
      <c r="U1146" s="1"/>
      <c r="V1146" s="1"/>
      <c r="W1146" s="1"/>
      <c r="X1146" s="1"/>
    </row>
    <row r="1147" spans="8:24" x14ac:dyDescent="0.2">
      <c r="H1147" s="1"/>
      <c r="I1147" s="1"/>
      <c r="J1147" s="1"/>
      <c r="K1147" s="1"/>
      <c r="L1147" s="1"/>
      <c r="M1147" s="1"/>
      <c r="N1147" s="1"/>
      <c r="O1147" s="1"/>
      <c r="P1147" s="1"/>
      <c r="Q1147" s="1"/>
      <c r="R1147" s="1"/>
      <c r="S1147" s="1"/>
      <c r="T1147" s="1"/>
      <c r="U1147" s="1"/>
      <c r="V1147" s="1"/>
      <c r="W1147" s="1"/>
      <c r="X1147" s="1"/>
    </row>
    <row r="1148" spans="8:24" x14ac:dyDescent="0.2">
      <c r="H1148" s="1"/>
      <c r="I1148" s="1"/>
      <c r="J1148" s="1"/>
      <c r="K1148" s="1"/>
      <c r="L1148" s="1"/>
      <c r="M1148" s="1"/>
      <c r="N1148" s="1"/>
      <c r="O1148" s="1"/>
      <c r="P1148" s="1"/>
      <c r="Q1148" s="1"/>
      <c r="R1148" s="1"/>
      <c r="S1148" s="1"/>
      <c r="T1148" s="1"/>
      <c r="U1148" s="1"/>
      <c r="V1148" s="1"/>
      <c r="W1148" s="1"/>
      <c r="X1148" s="1"/>
    </row>
    <row r="1149" spans="8:24" x14ac:dyDescent="0.2">
      <c r="H1149" s="1"/>
      <c r="I1149" s="1"/>
      <c r="J1149" s="1"/>
      <c r="K1149" s="1"/>
      <c r="L1149" s="1"/>
      <c r="M1149" s="1"/>
      <c r="N1149" s="1"/>
      <c r="O1149" s="1"/>
      <c r="P1149" s="1"/>
      <c r="Q1149" s="1"/>
      <c r="R1149" s="1"/>
      <c r="S1149" s="1"/>
      <c r="T1149" s="1"/>
      <c r="U1149" s="1"/>
      <c r="V1149" s="1"/>
      <c r="W1149" s="1"/>
      <c r="X1149" s="1"/>
    </row>
    <row r="1150" spans="8:24" x14ac:dyDescent="0.2">
      <c r="H1150" s="1"/>
      <c r="I1150" s="1"/>
      <c r="J1150" s="1"/>
      <c r="K1150" s="1"/>
      <c r="L1150" s="1"/>
      <c r="M1150" s="1"/>
      <c r="N1150" s="1"/>
      <c r="O1150" s="1"/>
      <c r="P1150" s="1"/>
      <c r="Q1150" s="1"/>
      <c r="R1150" s="1"/>
      <c r="S1150" s="1"/>
      <c r="T1150" s="1"/>
      <c r="U1150" s="1"/>
      <c r="V1150" s="1"/>
      <c r="W1150" s="1"/>
      <c r="X1150" s="1"/>
    </row>
    <row r="1151" spans="8:24" x14ac:dyDescent="0.2">
      <c r="H1151" s="1"/>
      <c r="I1151" s="1"/>
      <c r="J1151" s="1"/>
      <c r="K1151" s="1"/>
      <c r="L1151" s="1"/>
      <c r="M1151" s="1"/>
      <c r="N1151" s="1"/>
      <c r="O1151" s="1"/>
      <c r="P1151" s="1"/>
      <c r="Q1151" s="1"/>
      <c r="R1151" s="1"/>
      <c r="S1151" s="1"/>
      <c r="T1151" s="1"/>
      <c r="U1151" s="1"/>
      <c r="V1151" s="1"/>
      <c r="W1151" s="1"/>
      <c r="X1151" s="1"/>
    </row>
    <row r="1152" spans="8:24" x14ac:dyDescent="0.2">
      <c r="H1152" s="1"/>
      <c r="I1152" s="1"/>
      <c r="J1152" s="1"/>
      <c r="K1152" s="1"/>
      <c r="L1152" s="1"/>
      <c r="M1152" s="1"/>
      <c r="N1152" s="1"/>
      <c r="O1152" s="1"/>
      <c r="P1152" s="1"/>
      <c r="Q1152" s="1"/>
      <c r="R1152" s="1"/>
      <c r="S1152" s="1"/>
      <c r="T1152" s="1"/>
      <c r="U1152" s="1"/>
      <c r="V1152" s="1"/>
      <c r="W1152" s="1"/>
      <c r="X1152" s="1"/>
    </row>
    <row r="1153" spans="8:24" x14ac:dyDescent="0.2">
      <c r="H1153" s="1"/>
      <c r="I1153" s="1"/>
      <c r="J1153" s="1"/>
      <c r="K1153" s="1"/>
      <c r="L1153" s="1"/>
      <c r="M1153" s="1"/>
      <c r="N1153" s="1"/>
      <c r="O1153" s="1"/>
      <c r="P1153" s="1"/>
      <c r="Q1153" s="1"/>
      <c r="R1153" s="1"/>
      <c r="S1153" s="1"/>
      <c r="T1153" s="1"/>
      <c r="U1153" s="1"/>
      <c r="V1153" s="1"/>
      <c r="W1153" s="1"/>
      <c r="X1153" s="1"/>
    </row>
    <row r="1154" spans="8:24" x14ac:dyDescent="0.2">
      <c r="H1154" s="1"/>
      <c r="I1154" s="1"/>
      <c r="J1154" s="1"/>
      <c r="K1154" s="1"/>
      <c r="L1154" s="1"/>
      <c r="M1154" s="1"/>
      <c r="N1154" s="1"/>
      <c r="O1154" s="1"/>
      <c r="P1154" s="1"/>
      <c r="Q1154" s="1"/>
      <c r="R1154" s="1"/>
      <c r="S1154" s="1"/>
      <c r="T1154" s="1"/>
      <c r="U1154" s="1"/>
      <c r="V1154" s="1"/>
      <c r="W1154" s="1"/>
      <c r="X1154" s="1"/>
    </row>
    <row r="1155" spans="8:24" x14ac:dyDescent="0.2">
      <c r="H1155" s="1"/>
      <c r="I1155" s="1"/>
      <c r="J1155" s="1"/>
      <c r="K1155" s="1"/>
      <c r="L1155" s="1"/>
      <c r="M1155" s="1"/>
      <c r="N1155" s="1"/>
      <c r="O1155" s="1"/>
      <c r="P1155" s="1"/>
      <c r="Q1155" s="1"/>
      <c r="R1155" s="1"/>
      <c r="S1155" s="1"/>
      <c r="T1155" s="1"/>
      <c r="U1155" s="1"/>
      <c r="V1155" s="1"/>
      <c r="W1155" s="1"/>
      <c r="X1155" s="1"/>
    </row>
    <row r="1156" spans="8:24" x14ac:dyDescent="0.2">
      <c r="H1156" s="1"/>
      <c r="I1156" s="1"/>
      <c r="J1156" s="1"/>
      <c r="K1156" s="1"/>
      <c r="L1156" s="1"/>
      <c r="M1156" s="1"/>
      <c r="N1156" s="1"/>
      <c r="O1156" s="1"/>
      <c r="P1156" s="1"/>
      <c r="Q1156" s="1"/>
      <c r="R1156" s="1"/>
      <c r="S1156" s="1"/>
      <c r="T1156" s="1"/>
      <c r="U1156" s="1"/>
      <c r="V1156" s="1"/>
      <c r="W1156" s="1"/>
      <c r="X1156" s="1"/>
    </row>
    <row r="1157" spans="8:24" x14ac:dyDescent="0.2">
      <c r="H1157" s="1"/>
      <c r="I1157" s="1"/>
      <c r="J1157" s="1"/>
      <c r="K1157" s="1"/>
      <c r="L1157" s="1"/>
      <c r="M1157" s="1"/>
      <c r="N1157" s="1"/>
      <c r="O1157" s="1"/>
      <c r="P1157" s="1"/>
      <c r="Q1157" s="1"/>
      <c r="R1157" s="1"/>
      <c r="S1157" s="1"/>
      <c r="T1157" s="1"/>
      <c r="U1157" s="1"/>
      <c r="V1157" s="1"/>
      <c r="W1157" s="1"/>
      <c r="X1157" s="1"/>
    </row>
    <row r="1158" spans="8:24" x14ac:dyDescent="0.2">
      <c r="H1158" s="1"/>
      <c r="I1158" s="1"/>
      <c r="J1158" s="1"/>
      <c r="K1158" s="1"/>
      <c r="L1158" s="1"/>
      <c r="M1158" s="1"/>
      <c r="N1158" s="1"/>
      <c r="O1158" s="1"/>
      <c r="P1158" s="1"/>
      <c r="Q1158" s="1"/>
      <c r="R1158" s="1"/>
      <c r="S1158" s="1"/>
      <c r="T1158" s="1"/>
      <c r="U1158" s="1"/>
      <c r="V1158" s="1"/>
      <c r="W1158" s="1"/>
      <c r="X1158" s="1"/>
    </row>
    <row r="1159" spans="8:24" x14ac:dyDescent="0.2">
      <c r="H1159" s="1"/>
      <c r="I1159" s="1"/>
      <c r="J1159" s="1"/>
      <c r="K1159" s="1"/>
      <c r="L1159" s="1"/>
      <c r="M1159" s="1"/>
      <c r="N1159" s="1"/>
      <c r="O1159" s="1"/>
      <c r="P1159" s="1"/>
      <c r="Q1159" s="1"/>
      <c r="R1159" s="1"/>
      <c r="S1159" s="1"/>
      <c r="T1159" s="1"/>
      <c r="U1159" s="1"/>
      <c r="V1159" s="1"/>
      <c r="W1159" s="1"/>
      <c r="X1159" s="1"/>
    </row>
    <row r="1160" spans="8:24" x14ac:dyDescent="0.2">
      <c r="H1160" s="1"/>
      <c r="I1160" s="1"/>
      <c r="J1160" s="1"/>
      <c r="K1160" s="1"/>
      <c r="L1160" s="1"/>
      <c r="M1160" s="1"/>
      <c r="N1160" s="1"/>
      <c r="O1160" s="1"/>
      <c r="P1160" s="1"/>
      <c r="Q1160" s="1"/>
      <c r="R1160" s="1"/>
      <c r="S1160" s="1"/>
      <c r="T1160" s="1"/>
      <c r="U1160" s="1"/>
      <c r="V1160" s="1"/>
      <c r="W1160" s="1"/>
      <c r="X1160" s="1"/>
    </row>
    <row r="1161" spans="8:24" x14ac:dyDescent="0.2">
      <c r="H1161" s="1"/>
      <c r="I1161" s="1"/>
      <c r="J1161" s="1"/>
      <c r="K1161" s="1"/>
      <c r="L1161" s="1"/>
      <c r="M1161" s="1"/>
      <c r="N1161" s="1"/>
      <c r="O1161" s="1"/>
      <c r="P1161" s="1"/>
      <c r="Q1161" s="1"/>
      <c r="R1161" s="1"/>
      <c r="S1161" s="1"/>
      <c r="T1161" s="1"/>
      <c r="U1161" s="1"/>
      <c r="V1161" s="1"/>
      <c r="W1161" s="1"/>
      <c r="X1161" s="1"/>
    </row>
    <row r="1162" spans="8:24" x14ac:dyDescent="0.2">
      <c r="H1162" s="1"/>
      <c r="I1162" s="1"/>
      <c r="J1162" s="1"/>
      <c r="K1162" s="1"/>
      <c r="L1162" s="1"/>
      <c r="M1162" s="1"/>
      <c r="N1162" s="1"/>
      <c r="O1162" s="1"/>
      <c r="P1162" s="1"/>
      <c r="Q1162" s="1"/>
      <c r="R1162" s="1"/>
      <c r="S1162" s="1"/>
      <c r="T1162" s="1"/>
      <c r="U1162" s="1"/>
      <c r="V1162" s="1"/>
      <c r="W1162" s="1"/>
      <c r="X1162" s="1"/>
    </row>
    <row r="1163" spans="8:24" x14ac:dyDescent="0.2">
      <c r="H1163" s="1"/>
      <c r="I1163" s="1"/>
      <c r="J1163" s="1"/>
      <c r="K1163" s="1"/>
      <c r="L1163" s="1"/>
      <c r="M1163" s="1"/>
      <c r="N1163" s="1"/>
      <c r="O1163" s="1"/>
      <c r="P1163" s="1"/>
      <c r="Q1163" s="1"/>
      <c r="R1163" s="1"/>
      <c r="S1163" s="1"/>
      <c r="T1163" s="1"/>
      <c r="U1163" s="1"/>
      <c r="V1163" s="1"/>
      <c r="W1163" s="1"/>
      <c r="X1163" s="1"/>
    </row>
    <row r="1164" spans="8:24" x14ac:dyDescent="0.2">
      <c r="H1164" s="1"/>
      <c r="I1164" s="1"/>
      <c r="J1164" s="1"/>
      <c r="K1164" s="1"/>
      <c r="L1164" s="1"/>
      <c r="M1164" s="1"/>
      <c r="N1164" s="1"/>
      <c r="O1164" s="1"/>
      <c r="P1164" s="1"/>
      <c r="Q1164" s="1"/>
      <c r="R1164" s="1"/>
      <c r="S1164" s="1"/>
      <c r="T1164" s="1"/>
      <c r="U1164" s="1"/>
      <c r="V1164" s="1"/>
      <c r="W1164" s="1"/>
      <c r="X1164" s="1"/>
    </row>
    <row r="1165" spans="8:24" x14ac:dyDescent="0.2">
      <c r="H1165" s="1"/>
      <c r="I1165" s="1"/>
      <c r="J1165" s="1"/>
      <c r="K1165" s="1"/>
      <c r="L1165" s="1"/>
      <c r="M1165" s="1"/>
      <c r="N1165" s="1"/>
      <c r="O1165" s="1"/>
      <c r="P1165" s="1"/>
      <c r="Q1165" s="1"/>
      <c r="R1165" s="1"/>
      <c r="S1165" s="1"/>
      <c r="T1165" s="1"/>
      <c r="U1165" s="1"/>
      <c r="V1165" s="1"/>
      <c r="W1165" s="1"/>
      <c r="X1165" s="1"/>
    </row>
    <row r="1166" spans="8:24" x14ac:dyDescent="0.2">
      <c r="H1166" s="1"/>
      <c r="I1166" s="1"/>
      <c r="J1166" s="1"/>
      <c r="K1166" s="1"/>
      <c r="L1166" s="1"/>
      <c r="M1166" s="1"/>
      <c r="N1166" s="1"/>
      <c r="O1166" s="1"/>
      <c r="P1166" s="1"/>
      <c r="Q1166" s="1"/>
      <c r="R1166" s="1"/>
      <c r="S1166" s="1"/>
      <c r="T1166" s="1"/>
      <c r="U1166" s="1"/>
      <c r="V1166" s="1"/>
      <c r="W1166" s="1"/>
      <c r="X1166" s="1"/>
    </row>
    <row r="1167" spans="8:24" x14ac:dyDescent="0.2">
      <c r="H1167" s="1"/>
      <c r="I1167" s="1"/>
      <c r="J1167" s="1"/>
      <c r="K1167" s="1"/>
      <c r="L1167" s="1"/>
      <c r="M1167" s="1"/>
      <c r="N1167" s="1"/>
      <c r="O1167" s="1"/>
      <c r="P1167" s="1"/>
      <c r="Q1167" s="1"/>
      <c r="R1167" s="1"/>
      <c r="S1167" s="1"/>
      <c r="T1167" s="1"/>
      <c r="U1167" s="1"/>
      <c r="V1167" s="1"/>
      <c r="W1167" s="1"/>
      <c r="X1167" s="1"/>
    </row>
    <row r="1168" spans="8:24" x14ac:dyDescent="0.2">
      <c r="H1168" s="1"/>
      <c r="I1168" s="1"/>
      <c r="J1168" s="1"/>
      <c r="K1168" s="1"/>
      <c r="L1168" s="1"/>
      <c r="M1168" s="1"/>
      <c r="N1168" s="1"/>
      <c r="O1168" s="1"/>
      <c r="P1168" s="1"/>
      <c r="Q1168" s="1"/>
      <c r="R1168" s="1"/>
      <c r="S1168" s="1"/>
      <c r="T1168" s="1"/>
      <c r="U1168" s="1"/>
      <c r="V1168" s="1"/>
      <c r="W1168" s="1"/>
      <c r="X1168" s="1"/>
    </row>
    <row r="1169" spans="8:24" x14ac:dyDescent="0.2">
      <c r="H1169" s="1"/>
      <c r="I1169" s="1"/>
      <c r="J1169" s="1"/>
      <c r="K1169" s="1"/>
      <c r="L1169" s="1"/>
      <c r="M1169" s="1"/>
      <c r="N1169" s="1"/>
      <c r="O1169" s="1"/>
      <c r="P1169" s="1"/>
      <c r="Q1169" s="1"/>
      <c r="R1169" s="1"/>
      <c r="S1169" s="1"/>
      <c r="T1169" s="1"/>
      <c r="U1169" s="1"/>
      <c r="V1169" s="1"/>
      <c r="W1169" s="1"/>
      <c r="X1169" s="1"/>
    </row>
    <row r="1170" spans="8:24" x14ac:dyDescent="0.2">
      <c r="H1170" s="1"/>
      <c r="I1170" s="1"/>
      <c r="J1170" s="1"/>
      <c r="K1170" s="1"/>
      <c r="L1170" s="1"/>
      <c r="M1170" s="1"/>
      <c r="N1170" s="1"/>
      <c r="O1170" s="1"/>
      <c r="P1170" s="1"/>
      <c r="Q1170" s="1"/>
      <c r="R1170" s="1"/>
      <c r="S1170" s="1"/>
      <c r="T1170" s="1"/>
      <c r="U1170" s="1"/>
      <c r="V1170" s="1"/>
      <c r="W1170" s="1"/>
      <c r="X1170" s="1"/>
    </row>
    <row r="1171" spans="8:24" x14ac:dyDescent="0.2">
      <c r="H1171" s="1"/>
      <c r="I1171" s="1"/>
      <c r="J1171" s="1"/>
      <c r="K1171" s="1"/>
      <c r="L1171" s="1"/>
      <c r="M1171" s="1"/>
      <c r="N1171" s="1"/>
      <c r="O1171" s="1"/>
      <c r="P1171" s="1"/>
      <c r="Q1171" s="1"/>
      <c r="R1171" s="1"/>
      <c r="S1171" s="1"/>
      <c r="T1171" s="1"/>
      <c r="U1171" s="1"/>
      <c r="V1171" s="1"/>
      <c r="W1171" s="1"/>
      <c r="X1171" s="1"/>
    </row>
    <row r="1172" spans="8:24" x14ac:dyDescent="0.2">
      <c r="H1172" s="1"/>
      <c r="I1172" s="1"/>
      <c r="J1172" s="1"/>
      <c r="K1172" s="1"/>
      <c r="L1172" s="1"/>
      <c r="M1172" s="1"/>
      <c r="N1172" s="1"/>
      <c r="O1172" s="1"/>
      <c r="P1172" s="1"/>
      <c r="Q1172" s="1"/>
      <c r="R1172" s="1"/>
      <c r="S1172" s="1"/>
      <c r="T1172" s="1"/>
      <c r="U1172" s="1"/>
      <c r="V1172" s="1"/>
      <c r="W1172" s="1"/>
      <c r="X1172" s="1"/>
    </row>
    <row r="1173" spans="8:24" x14ac:dyDescent="0.2">
      <c r="H1173" s="1"/>
      <c r="I1173" s="1"/>
      <c r="J1173" s="1"/>
      <c r="K1173" s="1"/>
      <c r="L1173" s="1"/>
      <c r="M1173" s="1"/>
      <c r="N1173" s="1"/>
      <c r="O1173" s="1"/>
      <c r="P1173" s="1"/>
      <c r="Q1173" s="1"/>
      <c r="R1173" s="1"/>
      <c r="S1173" s="1"/>
      <c r="T1173" s="1"/>
      <c r="U1173" s="1"/>
      <c r="V1173" s="1"/>
      <c r="W1173" s="1"/>
      <c r="X1173" s="1"/>
    </row>
    <row r="1174" spans="8:24" x14ac:dyDescent="0.2">
      <c r="H1174" s="1"/>
      <c r="I1174" s="1"/>
      <c r="J1174" s="1"/>
      <c r="K1174" s="1"/>
      <c r="L1174" s="1"/>
      <c r="M1174" s="1"/>
      <c r="N1174" s="1"/>
      <c r="O1174" s="1"/>
      <c r="P1174" s="1"/>
      <c r="Q1174" s="1"/>
      <c r="R1174" s="1"/>
      <c r="S1174" s="1"/>
      <c r="T1174" s="1"/>
      <c r="U1174" s="1"/>
      <c r="V1174" s="1"/>
      <c r="W1174" s="1"/>
      <c r="X1174" s="1"/>
    </row>
    <row r="1175" spans="8:24" x14ac:dyDescent="0.2">
      <c r="H1175" s="1"/>
      <c r="I1175" s="1"/>
      <c r="J1175" s="1"/>
      <c r="K1175" s="1"/>
      <c r="L1175" s="1"/>
      <c r="M1175" s="1"/>
      <c r="N1175" s="1"/>
      <c r="O1175" s="1"/>
      <c r="P1175" s="1"/>
      <c r="Q1175" s="1"/>
      <c r="R1175" s="1"/>
      <c r="S1175" s="1"/>
      <c r="T1175" s="1"/>
      <c r="U1175" s="1"/>
      <c r="V1175" s="1"/>
      <c r="W1175" s="1"/>
      <c r="X1175" s="1"/>
    </row>
    <row r="1176" spans="8:24" x14ac:dyDescent="0.2">
      <c r="H1176" s="1"/>
      <c r="I1176" s="1"/>
      <c r="J1176" s="1"/>
      <c r="K1176" s="1"/>
      <c r="L1176" s="1"/>
      <c r="M1176" s="1"/>
      <c r="N1176" s="1"/>
      <c r="O1176" s="1"/>
      <c r="P1176" s="1"/>
      <c r="Q1176" s="1"/>
      <c r="R1176" s="1"/>
      <c r="S1176" s="1"/>
      <c r="T1176" s="1"/>
      <c r="U1176" s="1"/>
      <c r="V1176" s="1"/>
      <c r="W1176" s="1"/>
      <c r="X1176" s="1"/>
    </row>
    <row r="1177" spans="8:24" x14ac:dyDescent="0.2">
      <c r="H1177" s="1"/>
      <c r="I1177" s="1"/>
      <c r="J1177" s="1"/>
      <c r="K1177" s="1"/>
      <c r="L1177" s="1"/>
      <c r="M1177" s="1"/>
      <c r="N1177" s="1"/>
      <c r="O1177" s="1"/>
      <c r="P1177" s="1"/>
      <c r="Q1177" s="1"/>
      <c r="R1177" s="1"/>
      <c r="S1177" s="1"/>
      <c r="T1177" s="1"/>
      <c r="U1177" s="1"/>
      <c r="V1177" s="1"/>
      <c r="W1177" s="1"/>
      <c r="X1177" s="1"/>
    </row>
    <row r="1178" spans="8:24" x14ac:dyDescent="0.2">
      <c r="H1178" s="1"/>
      <c r="I1178" s="1"/>
      <c r="J1178" s="1"/>
      <c r="K1178" s="1"/>
      <c r="L1178" s="1"/>
      <c r="M1178" s="1"/>
      <c r="N1178" s="1"/>
      <c r="O1178" s="1"/>
      <c r="P1178" s="1"/>
      <c r="Q1178" s="1"/>
      <c r="R1178" s="1"/>
      <c r="S1178" s="1"/>
      <c r="T1178" s="1"/>
      <c r="U1178" s="1"/>
      <c r="V1178" s="1"/>
      <c r="W1178" s="1"/>
      <c r="X1178" s="1"/>
    </row>
    <row r="1179" spans="8:24" x14ac:dyDescent="0.2">
      <c r="H1179" s="1"/>
      <c r="I1179" s="1"/>
      <c r="J1179" s="1"/>
      <c r="K1179" s="1"/>
      <c r="L1179" s="1"/>
      <c r="M1179" s="1"/>
      <c r="N1179" s="1"/>
      <c r="O1179" s="1"/>
      <c r="P1179" s="1"/>
      <c r="Q1179" s="1"/>
      <c r="R1179" s="1"/>
      <c r="S1179" s="1"/>
      <c r="T1179" s="1"/>
      <c r="U1179" s="1"/>
      <c r="V1179" s="1"/>
      <c r="W1179" s="1"/>
      <c r="X1179" s="1"/>
    </row>
    <row r="1180" spans="8:24" x14ac:dyDescent="0.2">
      <c r="H1180" s="1"/>
      <c r="I1180" s="1"/>
      <c r="J1180" s="1"/>
      <c r="K1180" s="1"/>
      <c r="L1180" s="1"/>
      <c r="M1180" s="1"/>
      <c r="N1180" s="1"/>
      <c r="O1180" s="1"/>
      <c r="P1180" s="1"/>
      <c r="Q1180" s="1"/>
      <c r="R1180" s="1"/>
      <c r="S1180" s="1"/>
      <c r="T1180" s="1"/>
      <c r="U1180" s="1"/>
      <c r="V1180" s="1"/>
      <c r="W1180" s="1"/>
      <c r="X1180" s="1"/>
    </row>
    <row r="1181" spans="8:24" x14ac:dyDescent="0.2">
      <c r="H1181" s="1"/>
      <c r="I1181" s="1"/>
      <c r="J1181" s="1"/>
      <c r="K1181" s="1"/>
      <c r="L1181" s="1"/>
      <c r="M1181" s="1"/>
      <c r="N1181" s="1"/>
      <c r="O1181" s="1"/>
      <c r="P1181" s="1"/>
      <c r="Q1181" s="1"/>
      <c r="R1181" s="1"/>
      <c r="S1181" s="1"/>
      <c r="T1181" s="1"/>
      <c r="U1181" s="1"/>
      <c r="V1181" s="1"/>
      <c r="W1181" s="1"/>
      <c r="X1181" s="1"/>
    </row>
    <row r="1182" spans="8:24" x14ac:dyDescent="0.2">
      <c r="H1182" s="1"/>
      <c r="I1182" s="1"/>
      <c r="J1182" s="1"/>
      <c r="K1182" s="1"/>
      <c r="L1182" s="1"/>
      <c r="M1182" s="1"/>
      <c r="N1182" s="1"/>
      <c r="O1182" s="1"/>
      <c r="P1182" s="1"/>
      <c r="Q1182" s="1"/>
      <c r="R1182" s="1"/>
      <c r="S1182" s="1"/>
      <c r="T1182" s="1"/>
      <c r="U1182" s="1"/>
      <c r="V1182" s="1"/>
      <c r="W1182" s="1"/>
      <c r="X1182" s="1"/>
    </row>
    <row r="1183" spans="8:24" x14ac:dyDescent="0.2">
      <c r="H1183" s="1"/>
      <c r="I1183" s="1"/>
      <c r="J1183" s="1"/>
      <c r="K1183" s="1"/>
      <c r="L1183" s="1"/>
      <c r="M1183" s="1"/>
      <c r="N1183" s="1"/>
      <c r="O1183" s="1"/>
      <c r="P1183" s="1"/>
      <c r="Q1183" s="1"/>
      <c r="R1183" s="1"/>
      <c r="S1183" s="1"/>
      <c r="T1183" s="1"/>
      <c r="U1183" s="1"/>
      <c r="V1183" s="1"/>
      <c r="W1183" s="1"/>
      <c r="X1183" s="1"/>
    </row>
    <row r="1184" spans="8:24" x14ac:dyDescent="0.2">
      <c r="H1184" s="1"/>
      <c r="I1184" s="1"/>
      <c r="J1184" s="1"/>
      <c r="K1184" s="1"/>
      <c r="L1184" s="1"/>
      <c r="M1184" s="1"/>
      <c r="N1184" s="1"/>
      <c r="O1184" s="1"/>
      <c r="P1184" s="1"/>
      <c r="Q1184" s="1"/>
      <c r="R1184" s="1"/>
      <c r="S1184" s="1"/>
      <c r="T1184" s="1"/>
      <c r="U1184" s="1"/>
      <c r="V1184" s="1"/>
      <c r="W1184" s="1"/>
      <c r="X1184" s="1"/>
    </row>
    <row r="1185" spans="8:24" x14ac:dyDescent="0.2">
      <c r="H1185" s="1"/>
      <c r="I1185" s="1"/>
      <c r="J1185" s="1"/>
      <c r="K1185" s="1"/>
      <c r="L1185" s="1"/>
      <c r="M1185" s="1"/>
      <c r="N1185" s="1"/>
      <c r="O1185" s="1"/>
      <c r="P1185" s="1"/>
      <c r="Q1185" s="1"/>
      <c r="R1185" s="1"/>
      <c r="S1185" s="1"/>
      <c r="T1185" s="1"/>
      <c r="U1185" s="1"/>
      <c r="V1185" s="1"/>
      <c r="W1185" s="1"/>
      <c r="X1185" s="1"/>
    </row>
    <row r="1186" spans="8:24" x14ac:dyDescent="0.2">
      <c r="H1186" s="1"/>
      <c r="I1186" s="1"/>
      <c r="J1186" s="1"/>
      <c r="K1186" s="1"/>
      <c r="L1186" s="1"/>
      <c r="M1186" s="1"/>
      <c r="N1186" s="1"/>
      <c r="O1186" s="1"/>
      <c r="P1186" s="1"/>
      <c r="Q1186" s="1"/>
      <c r="R1186" s="1"/>
      <c r="S1186" s="1"/>
      <c r="T1186" s="1"/>
      <c r="U1186" s="1"/>
      <c r="V1186" s="1"/>
      <c r="W1186" s="1"/>
      <c r="X1186" s="1"/>
    </row>
    <row r="1187" spans="8:24" x14ac:dyDescent="0.2">
      <c r="H1187" s="1"/>
      <c r="I1187" s="1"/>
      <c r="J1187" s="1"/>
      <c r="K1187" s="1"/>
      <c r="L1187" s="1"/>
      <c r="M1187" s="1"/>
      <c r="N1187" s="1"/>
      <c r="O1187" s="1"/>
      <c r="P1187" s="1"/>
      <c r="Q1187" s="1"/>
      <c r="R1187" s="1"/>
      <c r="S1187" s="1"/>
      <c r="T1187" s="1"/>
      <c r="U1187" s="1"/>
      <c r="V1187" s="1"/>
      <c r="W1187" s="1"/>
      <c r="X1187" s="1"/>
    </row>
    <row r="1188" spans="8:24" x14ac:dyDescent="0.2">
      <c r="H1188" s="1"/>
      <c r="I1188" s="1"/>
      <c r="J1188" s="1"/>
      <c r="K1188" s="1"/>
      <c r="L1188" s="1"/>
      <c r="M1188" s="1"/>
      <c r="N1188" s="1"/>
      <c r="O1188" s="1"/>
      <c r="P1188" s="1"/>
      <c r="Q1188" s="1"/>
      <c r="R1188" s="1"/>
      <c r="S1188" s="1"/>
      <c r="T1188" s="1"/>
      <c r="U1188" s="1"/>
      <c r="V1188" s="1"/>
      <c r="W1188" s="1"/>
      <c r="X1188" s="1"/>
    </row>
    <row r="1189" spans="8:24" x14ac:dyDescent="0.2">
      <c r="H1189" s="1"/>
      <c r="I1189" s="1"/>
      <c r="J1189" s="1"/>
      <c r="K1189" s="1"/>
      <c r="L1189" s="1"/>
      <c r="M1189" s="1"/>
      <c r="N1189" s="1"/>
      <c r="O1189" s="1"/>
      <c r="P1189" s="1"/>
      <c r="Q1189" s="1"/>
      <c r="R1189" s="1"/>
      <c r="S1189" s="1"/>
      <c r="T1189" s="1"/>
      <c r="U1189" s="1"/>
      <c r="V1189" s="1"/>
      <c r="W1189" s="1"/>
      <c r="X1189" s="1"/>
    </row>
    <row r="1190" spans="8:24" x14ac:dyDescent="0.2">
      <c r="H1190" s="1"/>
      <c r="I1190" s="1"/>
      <c r="J1190" s="1"/>
      <c r="K1190" s="1"/>
      <c r="L1190" s="1"/>
      <c r="M1190" s="1"/>
      <c r="N1190" s="1"/>
      <c r="O1190" s="1"/>
      <c r="P1190" s="1"/>
      <c r="Q1190" s="1"/>
      <c r="R1190" s="1"/>
      <c r="S1190" s="1"/>
      <c r="T1190" s="1"/>
      <c r="U1190" s="1"/>
      <c r="V1190" s="1"/>
      <c r="W1190" s="1"/>
      <c r="X1190" s="1"/>
    </row>
    <row r="1191" spans="8:24" x14ac:dyDescent="0.2">
      <c r="H1191" s="1"/>
      <c r="I1191" s="1"/>
      <c r="J1191" s="1"/>
      <c r="K1191" s="1"/>
      <c r="L1191" s="1"/>
      <c r="M1191" s="1"/>
      <c r="N1191" s="1"/>
      <c r="O1191" s="1"/>
      <c r="P1191" s="1"/>
      <c r="Q1191" s="1"/>
      <c r="R1191" s="1"/>
      <c r="S1191" s="1"/>
      <c r="T1191" s="1"/>
      <c r="U1191" s="1"/>
      <c r="V1191" s="1"/>
      <c r="W1191" s="1"/>
      <c r="X1191" s="1"/>
    </row>
    <row r="1192" spans="8:24" x14ac:dyDescent="0.2">
      <c r="H1192" s="1"/>
      <c r="I1192" s="1"/>
      <c r="J1192" s="1"/>
      <c r="K1192" s="1"/>
      <c r="L1192" s="1"/>
      <c r="M1192" s="1"/>
      <c r="N1192" s="1"/>
      <c r="O1192" s="1"/>
      <c r="P1192" s="1"/>
      <c r="Q1192" s="1"/>
      <c r="R1192" s="1"/>
      <c r="S1192" s="1"/>
      <c r="T1192" s="1"/>
      <c r="U1192" s="1"/>
      <c r="V1192" s="1"/>
      <c r="W1192" s="1"/>
      <c r="X1192" s="1"/>
    </row>
    <row r="1193" spans="8:24" x14ac:dyDescent="0.2">
      <c r="H1193" s="1"/>
      <c r="I1193" s="1"/>
      <c r="J1193" s="1"/>
      <c r="K1193" s="1"/>
      <c r="L1193" s="1"/>
      <c r="M1193" s="1"/>
      <c r="N1193" s="1"/>
      <c r="O1193" s="1"/>
      <c r="P1193" s="1"/>
      <c r="Q1193" s="1"/>
      <c r="R1193" s="1"/>
      <c r="S1193" s="1"/>
      <c r="T1193" s="1"/>
      <c r="U1193" s="1"/>
      <c r="V1193" s="1"/>
      <c r="W1193" s="1"/>
      <c r="X1193" s="1"/>
    </row>
    <row r="1194" spans="8:24" x14ac:dyDescent="0.2">
      <c r="H1194" s="1"/>
      <c r="I1194" s="1"/>
      <c r="J1194" s="1"/>
      <c r="K1194" s="1"/>
      <c r="L1194" s="1"/>
      <c r="M1194" s="1"/>
      <c r="N1194" s="1"/>
      <c r="O1194" s="1"/>
      <c r="P1194" s="1"/>
      <c r="Q1194" s="1"/>
      <c r="R1194" s="1"/>
      <c r="S1194" s="1"/>
      <c r="T1194" s="1"/>
      <c r="U1194" s="1"/>
      <c r="V1194" s="1"/>
      <c r="W1194" s="1"/>
      <c r="X1194" s="1"/>
    </row>
    <row r="1195" spans="8:24" x14ac:dyDescent="0.2">
      <c r="H1195" s="1"/>
      <c r="I1195" s="1"/>
      <c r="J1195" s="1"/>
      <c r="K1195" s="1"/>
      <c r="L1195" s="1"/>
      <c r="M1195" s="1"/>
      <c r="N1195" s="1"/>
      <c r="O1195" s="1"/>
      <c r="P1195" s="1"/>
      <c r="Q1195" s="1"/>
      <c r="R1195" s="1"/>
      <c r="S1195" s="1"/>
      <c r="T1195" s="1"/>
      <c r="U1195" s="1"/>
      <c r="V1195" s="1"/>
      <c r="W1195" s="1"/>
      <c r="X1195" s="1"/>
    </row>
    <row r="1196" spans="8:24" x14ac:dyDescent="0.2">
      <c r="H1196" s="1"/>
      <c r="I1196" s="1"/>
      <c r="J1196" s="1"/>
      <c r="K1196" s="1"/>
      <c r="L1196" s="1"/>
      <c r="M1196" s="1"/>
      <c r="N1196" s="1"/>
      <c r="O1196" s="1"/>
      <c r="P1196" s="1"/>
      <c r="Q1196" s="1"/>
      <c r="R1196" s="1"/>
      <c r="S1196" s="1"/>
      <c r="T1196" s="1"/>
      <c r="U1196" s="1"/>
      <c r="V1196" s="1"/>
      <c r="W1196" s="1"/>
      <c r="X1196" s="1"/>
    </row>
    <row r="1197" spans="8:24" x14ac:dyDescent="0.2">
      <c r="H1197" s="1"/>
      <c r="I1197" s="1"/>
      <c r="J1197" s="1"/>
      <c r="K1197" s="1"/>
      <c r="L1197" s="1"/>
      <c r="M1197" s="1"/>
      <c r="N1197" s="1"/>
      <c r="O1197" s="1"/>
      <c r="P1197" s="1"/>
      <c r="Q1197" s="1"/>
      <c r="R1197" s="1"/>
      <c r="S1197" s="1"/>
      <c r="T1197" s="1"/>
      <c r="U1197" s="1"/>
      <c r="V1197" s="1"/>
      <c r="W1197" s="1"/>
      <c r="X1197" s="1"/>
    </row>
    <row r="1198" spans="8:24" x14ac:dyDescent="0.2">
      <c r="H1198" s="1"/>
      <c r="I1198" s="1"/>
      <c r="J1198" s="1"/>
      <c r="K1198" s="1"/>
      <c r="L1198" s="1"/>
      <c r="M1198" s="1"/>
      <c r="N1198" s="1"/>
      <c r="O1198" s="1"/>
      <c r="P1198" s="1"/>
      <c r="Q1198" s="1"/>
      <c r="R1198" s="1"/>
      <c r="S1198" s="1"/>
      <c r="T1198" s="1"/>
      <c r="U1198" s="1"/>
      <c r="V1198" s="1"/>
      <c r="W1198" s="1"/>
      <c r="X1198" s="1"/>
    </row>
    <row r="1199" spans="8:24" x14ac:dyDescent="0.2">
      <c r="H1199" s="1"/>
      <c r="I1199" s="1"/>
      <c r="J1199" s="1"/>
      <c r="K1199" s="1"/>
      <c r="L1199" s="1"/>
      <c r="M1199" s="1"/>
      <c r="N1199" s="1"/>
      <c r="O1199" s="1"/>
      <c r="P1199" s="1"/>
      <c r="Q1199" s="1"/>
      <c r="R1199" s="1"/>
      <c r="S1199" s="1"/>
      <c r="T1199" s="1"/>
      <c r="U1199" s="1"/>
      <c r="V1199" s="1"/>
      <c r="W1199" s="1"/>
      <c r="X1199" s="1"/>
    </row>
    <row r="1200" spans="8:24" x14ac:dyDescent="0.2">
      <c r="H1200" s="1"/>
      <c r="I1200" s="1"/>
      <c r="J1200" s="1"/>
      <c r="K1200" s="1"/>
      <c r="L1200" s="1"/>
      <c r="M1200" s="1"/>
      <c r="N1200" s="1"/>
      <c r="O1200" s="1"/>
      <c r="P1200" s="1"/>
      <c r="Q1200" s="1"/>
      <c r="R1200" s="1"/>
      <c r="S1200" s="1"/>
      <c r="T1200" s="1"/>
      <c r="U1200" s="1"/>
      <c r="V1200" s="1"/>
      <c r="W1200" s="1"/>
      <c r="X1200" s="1"/>
    </row>
    <row r="1201" spans="8:24" x14ac:dyDescent="0.2">
      <c r="H1201" s="1"/>
      <c r="I1201" s="1"/>
      <c r="J1201" s="1"/>
      <c r="K1201" s="1"/>
      <c r="L1201" s="1"/>
      <c r="M1201" s="1"/>
      <c r="N1201" s="1"/>
      <c r="O1201" s="1"/>
      <c r="P1201" s="1"/>
      <c r="Q1201" s="1"/>
      <c r="R1201" s="1"/>
      <c r="S1201" s="1"/>
      <c r="T1201" s="1"/>
      <c r="U1201" s="1"/>
      <c r="V1201" s="1"/>
      <c r="W1201" s="1"/>
      <c r="X1201" s="1"/>
    </row>
    <row r="1202" spans="8:24" x14ac:dyDescent="0.2">
      <c r="H1202" s="1"/>
      <c r="I1202" s="1"/>
      <c r="J1202" s="1"/>
      <c r="K1202" s="1"/>
      <c r="L1202" s="1"/>
      <c r="M1202" s="1"/>
      <c r="N1202" s="1"/>
      <c r="O1202" s="1"/>
      <c r="P1202" s="1"/>
      <c r="Q1202" s="1"/>
      <c r="R1202" s="1"/>
      <c r="S1202" s="1"/>
      <c r="T1202" s="1"/>
      <c r="U1202" s="1"/>
      <c r="V1202" s="1"/>
      <c r="W1202" s="1"/>
      <c r="X1202" s="1"/>
    </row>
    <row r="1203" spans="8:24" x14ac:dyDescent="0.2">
      <c r="H1203" s="1"/>
      <c r="I1203" s="1"/>
      <c r="J1203" s="1"/>
      <c r="K1203" s="1"/>
      <c r="L1203" s="1"/>
      <c r="M1203" s="1"/>
      <c r="N1203" s="1"/>
      <c r="O1203" s="1"/>
      <c r="P1203" s="1"/>
      <c r="Q1203" s="1"/>
      <c r="R1203" s="1"/>
      <c r="S1203" s="1"/>
      <c r="T1203" s="1"/>
      <c r="U1203" s="1"/>
      <c r="V1203" s="1"/>
      <c r="W1203" s="1"/>
      <c r="X1203" s="1"/>
    </row>
    <row r="1204" spans="8:24" x14ac:dyDescent="0.2">
      <c r="H1204" s="1"/>
      <c r="I1204" s="1"/>
      <c r="J1204" s="1"/>
      <c r="K1204" s="1"/>
      <c r="L1204" s="1"/>
      <c r="M1204" s="1"/>
      <c r="N1204" s="1"/>
      <c r="O1204" s="1"/>
      <c r="P1204" s="1"/>
      <c r="Q1204" s="1"/>
      <c r="R1204" s="1"/>
      <c r="S1204" s="1"/>
      <c r="T1204" s="1"/>
      <c r="U1204" s="1"/>
      <c r="V1204" s="1"/>
      <c r="W1204" s="1"/>
      <c r="X1204" s="1"/>
    </row>
    <row r="1205" spans="8:24" x14ac:dyDescent="0.2">
      <c r="H1205" s="1"/>
      <c r="I1205" s="1"/>
      <c r="J1205" s="1"/>
      <c r="K1205" s="1"/>
      <c r="L1205" s="1"/>
      <c r="M1205" s="1"/>
      <c r="N1205" s="1"/>
      <c r="O1205" s="1"/>
      <c r="P1205" s="1"/>
      <c r="Q1205" s="1"/>
      <c r="R1205" s="1"/>
      <c r="S1205" s="1"/>
      <c r="T1205" s="1"/>
      <c r="U1205" s="1"/>
      <c r="V1205" s="1"/>
      <c r="W1205" s="1"/>
      <c r="X1205" s="1"/>
    </row>
    <row r="1206" spans="8:24" x14ac:dyDescent="0.2">
      <c r="H1206" s="1"/>
      <c r="I1206" s="1"/>
      <c r="J1206" s="1"/>
      <c r="K1206" s="1"/>
      <c r="L1206" s="1"/>
      <c r="M1206" s="1"/>
      <c r="N1206" s="1"/>
      <c r="O1206" s="1"/>
      <c r="P1206" s="1"/>
      <c r="Q1206" s="1"/>
      <c r="R1206" s="1"/>
      <c r="S1206" s="1"/>
      <c r="T1206" s="1"/>
      <c r="U1206" s="1"/>
      <c r="V1206" s="1"/>
      <c r="W1206" s="1"/>
      <c r="X1206" s="1"/>
    </row>
    <row r="1207" spans="8:24" x14ac:dyDescent="0.2">
      <c r="H1207" s="1"/>
      <c r="I1207" s="1"/>
      <c r="J1207" s="1"/>
      <c r="K1207" s="1"/>
      <c r="L1207" s="1"/>
      <c r="M1207" s="1"/>
      <c r="N1207" s="1"/>
      <c r="O1207" s="1"/>
      <c r="P1207" s="1"/>
      <c r="Q1207" s="1"/>
      <c r="R1207" s="1"/>
      <c r="S1207" s="1"/>
      <c r="T1207" s="1"/>
      <c r="U1207" s="1"/>
      <c r="V1207" s="1"/>
      <c r="W1207" s="1"/>
      <c r="X1207" s="1"/>
    </row>
    <row r="1208" spans="8:24" x14ac:dyDescent="0.2">
      <c r="H1208" s="1"/>
      <c r="I1208" s="1"/>
      <c r="J1208" s="1"/>
      <c r="K1208" s="1"/>
      <c r="L1208" s="1"/>
      <c r="M1208" s="1"/>
      <c r="N1208" s="1"/>
      <c r="O1208" s="1"/>
      <c r="P1208" s="1"/>
      <c r="Q1208" s="1"/>
      <c r="R1208" s="1"/>
      <c r="S1208" s="1"/>
      <c r="T1208" s="1"/>
      <c r="U1208" s="1"/>
      <c r="V1208" s="1"/>
      <c r="W1208" s="1"/>
      <c r="X1208" s="1"/>
    </row>
    <row r="1209" spans="8:24" x14ac:dyDescent="0.2">
      <c r="H1209" s="1"/>
      <c r="I1209" s="1"/>
      <c r="J1209" s="1"/>
      <c r="K1209" s="1"/>
      <c r="L1209" s="1"/>
      <c r="M1209" s="1"/>
      <c r="N1209" s="1"/>
      <c r="O1209" s="1"/>
      <c r="P1209" s="1"/>
      <c r="Q1209" s="1"/>
      <c r="R1209" s="1"/>
      <c r="S1209" s="1"/>
      <c r="T1209" s="1"/>
      <c r="U1209" s="1"/>
      <c r="V1209" s="1"/>
      <c r="W1209" s="1"/>
      <c r="X1209" s="1"/>
    </row>
    <row r="1210" spans="8:24" x14ac:dyDescent="0.2">
      <c r="H1210" s="1"/>
      <c r="I1210" s="1"/>
      <c r="J1210" s="1"/>
      <c r="K1210" s="1"/>
      <c r="L1210" s="1"/>
      <c r="M1210" s="1"/>
      <c r="N1210" s="1"/>
      <c r="O1210" s="1"/>
      <c r="P1210" s="1"/>
      <c r="Q1210" s="1"/>
      <c r="R1210" s="1"/>
      <c r="S1210" s="1"/>
      <c r="T1210" s="1"/>
      <c r="U1210" s="1"/>
      <c r="V1210" s="1"/>
      <c r="W1210" s="1"/>
      <c r="X1210" s="1"/>
    </row>
    <row r="1211" spans="8:24" x14ac:dyDescent="0.2">
      <c r="H1211" s="1"/>
      <c r="I1211" s="1"/>
      <c r="J1211" s="1"/>
      <c r="K1211" s="1"/>
      <c r="L1211" s="1"/>
      <c r="M1211" s="1"/>
      <c r="N1211" s="1"/>
      <c r="O1211" s="1"/>
      <c r="P1211" s="1"/>
      <c r="Q1211" s="1"/>
      <c r="R1211" s="1"/>
      <c r="S1211" s="1"/>
      <c r="T1211" s="1"/>
      <c r="U1211" s="1"/>
      <c r="V1211" s="1"/>
      <c r="W1211" s="1"/>
      <c r="X1211" s="1"/>
    </row>
    <row r="1212" spans="8:24" x14ac:dyDescent="0.2">
      <c r="H1212" s="1"/>
      <c r="I1212" s="1"/>
      <c r="J1212" s="1"/>
      <c r="K1212" s="1"/>
      <c r="L1212" s="1"/>
      <c r="M1212" s="1"/>
      <c r="N1212" s="1"/>
      <c r="O1212" s="1"/>
      <c r="P1212" s="1"/>
      <c r="Q1212" s="1"/>
      <c r="R1212" s="1"/>
      <c r="S1212" s="1"/>
      <c r="T1212" s="1"/>
      <c r="U1212" s="1"/>
      <c r="V1212" s="1"/>
      <c r="W1212" s="1"/>
      <c r="X1212" s="1"/>
    </row>
    <row r="1213" spans="8:24" x14ac:dyDescent="0.2">
      <c r="H1213" s="1"/>
      <c r="I1213" s="1"/>
      <c r="J1213" s="1"/>
      <c r="K1213" s="1"/>
      <c r="L1213" s="1"/>
      <c r="M1213" s="1"/>
      <c r="N1213" s="1"/>
      <c r="O1213" s="1"/>
      <c r="P1213" s="1"/>
      <c r="Q1213" s="1"/>
      <c r="R1213" s="1"/>
      <c r="S1213" s="1"/>
      <c r="T1213" s="1"/>
      <c r="U1213" s="1"/>
      <c r="V1213" s="1"/>
      <c r="W1213" s="1"/>
      <c r="X1213" s="1"/>
    </row>
    <row r="1214" spans="8:24" x14ac:dyDescent="0.2">
      <c r="H1214" s="1"/>
      <c r="I1214" s="1"/>
      <c r="J1214" s="1"/>
      <c r="K1214" s="1"/>
      <c r="L1214" s="1"/>
      <c r="M1214" s="1"/>
      <c r="N1214" s="1"/>
      <c r="O1214" s="1"/>
      <c r="P1214" s="1"/>
      <c r="Q1214" s="1"/>
      <c r="R1214" s="1"/>
      <c r="S1214" s="1"/>
      <c r="T1214" s="1"/>
      <c r="U1214" s="1"/>
      <c r="V1214" s="1"/>
      <c r="W1214" s="1"/>
      <c r="X1214" s="1"/>
    </row>
    <row r="1215" spans="8:24" x14ac:dyDescent="0.2">
      <c r="H1215" s="1"/>
      <c r="I1215" s="1"/>
      <c r="J1215" s="1"/>
      <c r="K1215" s="1"/>
      <c r="L1215" s="1"/>
      <c r="M1215" s="1"/>
      <c r="N1215" s="1"/>
      <c r="O1215" s="1"/>
      <c r="P1215" s="1"/>
      <c r="Q1215" s="1"/>
      <c r="R1215" s="1"/>
      <c r="S1215" s="1"/>
      <c r="T1215" s="1"/>
      <c r="U1215" s="1"/>
      <c r="V1215" s="1"/>
      <c r="W1215" s="1"/>
      <c r="X1215" s="1"/>
    </row>
    <row r="1216" spans="8:24" x14ac:dyDescent="0.2">
      <c r="H1216" s="1"/>
      <c r="I1216" s="1"/>
      <c r="J1216" s="1"/>
      <c r="K1216" s="1"/>
      <c r="L1216" s="1"/>
      <c r="M1216" s="1"/>
      <c r="N1216" s="1"/>
      <c r="O1216" s="1"/>
      <c r="P1216" s="1"/>
      <c r="Q1216" s="1"/>
      <c r="R1216" s="1"/>
      <c r="S1216" s="1"/>
      <c r="T1216" s="1"/>
      <c r="U1216" s="1"/>
      <c r="V1216" s="1"/>
      <c r="W1216" s="1"/>
      <c r="X1216" s="1"/>
    </row>
    <row r="1217" spans="8:24" x14ac:dyDescent="0.2">
      <c r="H1217" s="1"/>
      <c r="I1217" s="1"/>
      <c r="J1217" s="1"/>
      <c r="K1217" s="1"/>
      <c r="L1217" s="1"/>
      <c r="M1217" s="1"/>
      <c r="N1217" s="1"/>
      <c r="O1217" s="1"/>
      <c r="P1217" s="1"/>
      <c r="Q1217" s="1"/>
      <c r="R1217" s="1"/>
      <c r="S1217" s="1"/>
      <c r="T1217" s="1"/>
      <c r="U1217" s="1"/>
      <c r="V1217" s="1"/>
      <c r="W1217" s="1"/>
      <c r="X1217" s="1"/>
    </row>
    <row r="1218" spans="8:24" x14ac:dyDescent="0.2">
      <c r="H1218" s="1"/>
      <c r="I1218" s="1"/>
      <c r="J1218" s="1"/>
      <c r="K1218" s="1"/>
      <c r="L1218" s="1"/>
      <c r="M1218" s="1"/>
      <c r="N1218" s="1"/>
      <c r="O1218" s="1"/>
      <c r="P1218" s="1"/>
      <c r="Q1218" s="1"/>
      <c r="R1218" s="1"/>
      <c r="S1218" s="1"/>
      <c r="T1218" s="1"/>
      <c r="U1218" s="1"/>
      <c r="V1218" s="1"/>
      <c r="W1218" s="1"/>
      <c r="X1218" s="1"/>
    </row>
    <row r="1219" spans="8:24" x14ac:dyDescent="0.2">
      <c r="H1219" s="1"/>
      <c r="I1219" s="1"/>
      <c r="J1219" s="1"/>
      <c r="K1219" s="1"/>
      <c r="L1219" s="1"/>
      <c r="M1219" s="1"/>
      <c r="N1219" s="1"/>
      <c r="O1219" s="1"/>
      <c r="P1219" s="1"/>
      <c r="Q1219" s="1"/>
      <c r="R1219" s="1"/>
      <c r="S1219" s="1"/>
      <c r="T1219" s="1"/>
      <c r="U1219" s="1"/>
      <c r="V1219" s="1"/>
      <c r="W1219" s="1"/>
      <c r="X1219" s="1"/>
    </row>
    <row r="1220" spans="8:24" x14ac:dyDescent="0.2">
      <c r="H1220" s="1"/>
      <c r="I1220" s="1"/>
      <c r="J1220" s="1"/>
      <c r="K1220" s="1"/>
      <c r="L1220" s="1"/>
      <c r="M1220" s="1"/>
      <c r="N1220" s="1"/>
      <c r="O1220" s="1"/>
      <c r="P1220" s="1"/>
      <c r="Q1220" s="1"/>
      <c r="R1220" s="1"/>
      <c r="S1220" s="1"/>
      <c r="T1220" s="1"/>
      <c r="U1220" s="1"/>
      <c r="V1220" s="1"/>
      <c r="W1220" s="1"/>
      <c r="X1220" s="1"/>
    </row>
    <row r="1221" spans="8:24" x14ac:dyDescent="0.2">
      <c r="H1221" s="1"/>
      <c r="I1221" s="1"/>
      <c r="J1221" s="1"/>
      <c r="K1221" s="1"/>
      <c r="L1221" s="1"/>
      <c r="M1221" s="1"/>
      <c r="N1221" s="1"/>
      <c r="O1221" s="1"/>
      <c r="P1221" s="1"/>
      <c r="Q1221" s="1"/>
      <c r="R1221" s="1"/>
      <c r="S1221" s="1"/>
      <c r="T1221" s="1"/>
      <c r="U1221" s="1"/>
      <c r="V1221" s="1"/>
      <c r="W1221" s="1"/>
      <c r="X1221" s="1"/>
    </row>
    <row r="1222" spans="8:24" x14ac:dyDescent="0.2">
      <c r="H1222" s="1"/>
      <c r="I1222" s="1"/>
      <c r="J1222" s="1"/>
      <c r="K1222" s="1"/>
      <c r="L1222" s="1"/>
      <c r="M1222" s="1"/>
      <c r="N1222" s="1"/>
      <c r="O1222" s="1"/>
      <c r="P1222" s="1"/>
      <c r="Q1222" s="1"/>
      <c r="R1222" s="1"/>
      <c r="S1222" s="1"/>
      <c r="T1222" s="1"/>
      <c r="U1222" s="1"/>
      <c r="V1222" s="1"/>
      <c r="W1222" s="1"/>
      <c r="X1222" s="1"/>
    </row>
    <row r="1223" spans="8:24" x14ac:dyDescent="0.2">
      <c r="H1223" s="1"/>
      <c r="I1223" s="1"/>
      <c r="J1223" s="1"/>
      <c r="K1223" s="1"/>
      <c r="L1223" s="1"/>
      <c r="M1223" s="1"/>
      <c r="N1223" s="1"/>
      <c r="O1223" s="1"/>
      <c r="P1223" s="1"/>
      <c r="Q1223" s="1"/>
      <c r="R1223" s="1"/>
      <c r="S1223" s="1"/>
      <c r="T1223" s="1"/>
      <c r="U1223" s="1"/>
      <c r="V1223" s="1"/>
      <c r="W1223" s="1"/>
      <c r="X1223" s="1"/>
    </row>
    <row r="1224" spans="8:24" x14ac:dyDescent="0.2">
      <c r="H1224" s="1"/>
      <c r="I1224" s="1"/>
      <c r="J1224" s="1"/>
      <c r="K1224" s="1"/>
      <c r="L1224" s="1"/>
      <c r="M1224" s="1"/>
      <c r="N1224" s="1"/>
      <c r="O1224" s="1"/>
      <c r="P1224" s="1"/>
      <c r="Q1224" s="1"/>
      <c r="R1224" s="1"/>
      <c r="S1224" s="1"/>
      <c r="T1224" s="1"/>
      <c r="U1224" s="1"/>
      <c r="V1224" s="1"/>
      <c r="W1224" s="1"/>
      <c r="X1224" s="1"/>
    </row>
    <row r="1225" spans="8:24" x14ac:dyDescent="0.2">
      <c r="H1225" s="1"/>
      <c r="I1225" s="1"/>
      <c r="J1225" s="1"/>
      <c r="K1225" s="1"/>
      <c r="L1225" s="1"/>
      <c r="M1225" s="1"/>
      <c r="N1225" s="1"/>
      <c r="O1225" s="1"/>
      <c r="P1225" s="1"/>
      <c r="Q1225" s="1"/>
      <c r="R1225" s="1"/>
      <c r="S1225" s="1"/>
      <c r="T1225" s="1"/>
      <c r="U1225" s="1"/>
      <c r="V1225" s="1"/>
      <c r="W1225" s="1"/>
      <c r="X1225" s="1"/>
    </row>
    <row r="1226" spans="8:24" x14ac:dyDescent="0.2">
      <c r="H1226" s="1"/>
      <c r="I1226" s="1"/>
      <c r="J1226" s="1"/>
      <c r="K1226" s="1"/>
      <c r="L1226" s="1"/>
      <c r="M1226" s="1"/>
      <c r="N1226" s="1"/>
      <c r="O1226" s="1"/>
      <c r="P1226" s="1"/>
      <c r="Q1226" s="1"/>
      <c r="R1226" s="1"/>
      <c r="S1226" s="1"/>
      <c r="T1226" s="1"/>
      <c r="U1226" s="1"/>
      <c r="V1226" s="1"/>
      <c r="W1226" s="1"/>
      <c r="X1226" s="1"/>
    </row>
    <row r="1227" spans="8:24" x14ac:dyDescent="0.2">
      <c r="H1227" s="1"/>
      <c r="I1227" s="1"/>
      <c r="J1227" s="1"/>
      <c r="K1227" s="1"/>
      <c r="L1227" s="1"/>
      <c r="M1227" s="1"/>
      <c r="N1227" s="1"/>
      <c r="O1227" s="1"/>
      <c r="P1227" s="1"/>
      <c r="Q1227" s="1"/>
      <c r="R1227" s="1"/>
      <c r="S1227" s="1"/>
      <c r="T1227" s="1"/>
      <c r="U1227" s="1"/>
      <c r="V1227" s="1"/>
      <c r="W1227" s="1"/>
      <c r="X1227" s="1"/>
    </row>
    <row r="1228" spans="8:24" x14ac:dyDescent="0.2">
      <c r="H1228" s="1"/>
      <c r="I1228" s="1"/>
      <c r="J1228" s="1"/>
      <c r="K1228" s="1"/>
      <c r="L1228" s="1"/>
      <c r="M1228" s="1"/>
      <c r="N1228" s="1"/>
      <c r="O1228" s="1"/>
      <c r="P1228" s="1"/>
      <c r="Q1228" s="1"/>
      <c r="R1228" s="1"/>
      <c r="S1228" s="1"/>
      <c r="T1228" s="1"/>
      <c r="U1228" s="1"/>
      <c r="V1228" s="1"/>
      <c r="W1228" s="1"/>
      <c r="X1228" s="1"/>
    </row>
    <row r="1229" spans="8:24" x14ac:dyDescent="0.2">
      <c r="H1229" s="1"/>
      <c r="I1229" s="1"/>
      <c r="J1229" s="1"/>
      <c r="K1229" s="1"/>
      <c r="L1229" s="1"/>
      <c r="M1229" s="1"/>
      <c r="N1229" s="1"/>
      <c r="O1229" s="1"/>
      <c r="P1229" s="1"/>
      <c r="Q1229" s="1"/>
      <c r="R1229" s="1"/>
      <c r="S1229" s="1"/>
      <c r="T1229" s="1"/>
      <c r="U1229" s="1"/>
      <c r="V1229" s="1"/>
      <c r="W1229" s="1"/>
      <c r="X1229" s="1"/>
    </row>
    <row r="1230" spans="8:24" x14ac:dyDescent="0.2">
      <c r="H1230" s="1"/>
      <c r="I1230" s="1"/>
      <c r="J1230" s="1"/>
      <c r="K1230" s="1"/>
      <c r="L1230" s="1"/>
      <c r="M1230" s="1"/>
      <c r="N1230" s="1"/>
      <c r="O1230" s="1"/>
      <c r="P1230" s="1"/>
      <c r="Q1230" s="1"/>
      <c r="R1230" s="1"/>
      <c r="S1230" s="1"/>
      <c r="T1230" s="1"/>
      <c r="U1230" s="1"/>
      <c r="V1230" s="1"/>
      <c r="W1230" s="1"/>
      <c r="X1230" s="1"/>
    </row>
    <row r="1231" spans="8:24" x14ac:dyDescent="0.2">
      <c r="H1231" s="1"/>
      <c r="I1231" s="1"/>
      <c r="J1231" s="1"/>
      <c r="K1231" s="1"/>
      <c r="L1231" s="1"/>
      <c r="M1231" s="1"/>
      <c r="N1231" s="1"/>
      <c r="O1231" s="1"/>
      <c r="P1231" s="1"/>
      <c r="Q1231" s="1"/>
      <c r="R1231" s="1"/>
      <c r="S1231" s="1"/>
      <c r="T1231" s="1"/>
      <c r="U1231" s="1"/>
      <c r="V1231" s="1"/>
      <c r="W1231" s="1"/>
      <c r="X1231" s="1"/>
    </row>
    <row r="1232" spans="8:24" x14ac:dyDescent="0.2">
      <c r="H1232" s="1"/>
      <c r="I1232" s="1"/>
      <c r="J1232" s="1"/>
      <c r="K1232" s="1"/>
      <c r="L1232" s="1"/>
      <c r="M1232" s="1"/>
      <c r="N1232" s="1"/>
      <c r="O1232" s="1"/>
      <c r="P1232" s="1"/>
      <c r="Q1232" s="1"/>
      <c r="R1232" s="1"/>
      <c r="S1232" s="1"/>
      <c r="T1232" s="1"/>
      <c r="U1232" s="1"/>
      <c r="V1232" s="1"/>
      <c r="W1232" s="1"/>
      <c r="X1232" s="1"/>
    </row>
    <row r="1233" spans="8:24" x14ac:dyDescent="0.2">
      <c r="H1233" s="1"/>
      <c r="I1233" s="1"/>
      <c r="J1233" s="1"/>
      <c r="K1233" s="1"/>
      <c r="L1233" s="1"/>
      <c r="M1233" s="1"/>
      <c r="N1233" s="1"/>
      <c r="O1233" s="1"/>
      <c r="P1233" s="1"/>
      <c r="Q1233" s="1"/>
      <c r="R1233" s="1"/>
      <c r="S1233" s="1"/>
      <c r="T1233" s="1"/>
      <c r="U1233" s="1"/>
      <c r="V1233" s="1"/>
      <c r="W1233" s="1"/>
      <c r="X1233" s="1"/>
    </row>
    <row r="1234" spans="8:24" x14ac:dyDescent="0.2">
      <c r="H1234" s="1"/>
      <c r="I1234" s="1"/>
      <c r="J1234" s="1"/>
      <c r="K1234" s="1"/>
      <c r="L1234" s="1"/>
      <c r="M1234" s="1"/>
      <c r="N1234" s="1"/>
      <c r="O1234" s="1"/>
      <c r="P1234" s="1"/>
      <c r="Q1234" s="1"/>
      <c r="R1234" s="1"/>
      <c r="S1234" s="1"/>
      <c r="T1234" s="1"/>
      <c r="U1234" s="1"/>
      <c r="V1234" s="1"/>
      <c r="W1234" s="1"/>
      <c r="X1234" s="1"/>
    </row>
    <row r="1235" spans="8:24" x14ac:dyDescent="0.2">
      <c r="H1235" s="1"/>
      <c r="I1235" s="1"/>
      <c r="J1235" s="1"/>
      <c r="K1235" s="1"/>
      <c r="L1235" s="1"/>
      <c r="M1235" s="1"/>
      <c r="N1235" s="1"/>
      <c r="O1235" s="1"/>
      <c r="P1235" s="1"/>
      <c r="Q1235" s="1"/>
      <c r="R1235" s="1"/>
      <c r="S1235" s="1"/>
      <c r="T1235" s="1"/>
      <c r="U1235" s="1"/>
      <c r="V1235" s="1"/>
      <c r="W1235" s="1"/>
      <c r="X1235" s="1"/>
    </row>
    <row r="1236" spans="8:24" x14ac:dyDescent="0.2">
      <c r="H1236" s="1"/>
      <c r="I1236" s="1"/>
      <c r="J1236" s="1"/>
      <c r="K1236" s="1"/>
      <c r="L1236" s="1"/>
      <c r="M1236" s="1"/>
      <c r="N1236" s="1"/>
      <c r="O1236" s="1"/>
      <c r="P1236" s="1"/>
      <c r="Q1236" s="1"/>
      <c r="R1236" s="1"/>
      <c r="S1236" s="1"/>
      <c r="T1236" s="1"/>
      <c r="U1236" s="1"/>
      <c r="V1236" s="1"/>
      <c r="W1236" s="1"/>
      <c r="X1236" s="1"/>
    </row>
    <row r="1237" spans="8:24" x14ac:dyDescent="0.2">
      <c r="H1237" s="1"/>
      <c r="I1237" s="1"/>
      <c r="J1237" s="1"/>
      <c r="K1237" s="1"/>
      <c r="L1237" s="1"/>
      <c r="M1237" s="1"/>
      <c r="N1237" s="1"/>
      <c r="O1237" s="1"/>
      <c r="P1237" s="1"/>
      <c r="Q1237" s="1"/>
      <c r="R1237" s="1"/>
      <c r="S1237" s="1"/>
      <c r="T1237" s="1"/>
      <c r="U1237" s="1"/>
      <c r="V1237" s="1"/>
      <c r="W1237" s="1"/>
      <c r="X1237" s="1"/>
    </row>
    <row r="1238" spans="8:24" x14ac:dyDescent="0.2">
      <c r="H1238" s="1"/>
      <c r="I1238" s="1"/>
      <c r="J1238" s="1"/>
      <c r="K1238" s="1"/>
      <c r="L1238" s="1"/>
      <c r="M1238" s="1"/>
      <c r="N1238" s="1"/>
      <c r="O1238" s="1"/>
      <c r="P1238" s="1"/>
      <c r="Q1238" s="1"/>
      <c r="R1238" s="1"/>
      <c r="S1238" s="1"/>
      <c r="T1238" s="1"/>
      <c r="U1238" s="1"/>
      <c r="V1238" s="1"/>
      <c r="W1238" s="1"/>
      <c r="X1238" s="1"/>
    </row>
    <row r="1239" spans="8:24" x14ac:dyDescent="0.2">
      <c r="H1239" s="1"/>
      <c r="I1239" s="1"/>
      <c r="J1239" s="1"/>
      <c r="K1239" s="1"/>
      <c r="L1239" s="1"/>
      <c r="M1239" s="1"/>
      <c r="N1239" s="1"/>
      <c r="O1239" s="1"/>
      <c r="P1239" s="1"/>
      <c r="Q1239" s="1"/>
      <c r="R1239" s="1"/>
      <c r="S1239" s="1"/>
      <c r="T1239" s="1"/>
      <c r="U1239" s="1"/>
      <c r="V1239" s="1"/>
      <c r="W1239" s="1"/>
      <c r="X1239" s="1"/>
    </row>
    <row r="1240" spans="8:24" x14ac:dyDescent="0.2">
      <c r="H1240" s="1"/>
      <c r="I1240" s="1"/>
      <c r="J1240" s="1"/>
      <c r="K1240" s="1"/>
      <c r="L1240" s="1"/>
      <c r="M1240" s="1"/>
      <c r="N1240" s="1"/>
      <c r="O1240" s="1"/>
      <c r="P1240" s="1"/>
      <c r="Q1240" s="1"/>
      <c r="R1240" s="1"/>
      <c r="S1240" s="1"/>
      <c r="T1240" s="1"/>
      <c r="U1240" s="1"/>
      <c r="V1240" s="1"/>
      <c r="W1240" s="1"/>
      <c r="X1240" s="1"/>
    </row>
    <row r="1241" spans="8:24" x14ac:dyDescent="0.2">
      <c r="H1241" s="1"/>
      <c r="I1241" s="1"/>
      <c r="J1241" s="1"/>
      <c r="K1241" s="1"/>
      <c r="L1241" s="1"/>
      <c r="M1241" s="1"/>
      <c r="N1241" s="1"/>
      <c r="O1241" s="1"/>
      <c r="P1241" s="1"/>
      <c r="Q1241" s="1"/>
      <c r="R1241" s="1"/>
      <c r="S1241" s="1"/>
      <c r="T1241" s="1"/>
      <c r="U1241" s="1"/>
      <c r="V1241" s="1"/>
      <c r="W1241" s="1"/>
      <c r="X1241" s="1"/>
    </row>
    <row r="1242" spans="8:24" x14ac:dyDescent="0.2">
      <c r="H1242" s="1"/>
      <c r="I1242" s="1"/>
      <c r="J1242" s="1"/>
      <c r="K1242" s="1"/>
      <c r="L1242" s="1"/>
      <c r="M1242" s="1"/>
      <c r="N1242" s="1"/>
      <c r="O1242" s="1"/>
      <c r="P1242" s="1"/>
      <c r="Q1242" s="1"/>
      <c r="R1242" s="1"/>
      <c r="S1242" s="1"/>
      <c r="T1242" s="1"/>
      <c r="U1242" s="1"/>
      <c r="V1242" s="1"/>
      <c r="W1242" s="1"/>
      <c r="X1242" s="1"/>
    </row>
    <row r="1243" spans="8:24" x14ac:dyDescent="0.2">
      <c r="H1243" s="1"/>
      <c r="I1243" s="1"/>
      <c r="J1243" s="1"/>
      <c r="K1243" s="1"/>
      <c r="L1243" s="1"/>
      <c r="M1243" s="1"/>
      <c r="N1243" s="1"/>
      <c r="O1243" s="1"/>
      <c r="P1243" s="1"/>
      <c r="Q1243" s="1"/>
      <c r="R1243" s="1"/>
      <c r="S1243" s="1"/>
      <c r="T1243" s="1"/>
      <c r="U1243" s="1"/>
      <c r="V1243" s="1"/>
      <c r="W1243" s="1"/>
      <c r="X1243" s="1"/>
    </row>
    <row r="1244" spans="8:24" x14ac:dyDescent="0.2">
      <c r="H1244" s="1"/>
      <c r="I1244" s="1"/>
      <c r="J1244" s="1"/>
      <c r="K1244" s="1"/>
      <c r="L1244" s="1"/>
      <c r="M1244" s="1"/>
      <c r="N1244" s="1"/>
      <c r="O1244" s="1"/>
      <c r="P1244" s="1"/>
      <c r="Q1244" s="1"/>
      <c r="R1244" s="1"/>
      <c r="S1244" s="1"/>
      <c r="T1244" s="1"/>
      <c r="U1244" s="1"/>
      <c r="V1244" s="1"/>
      <c r="W1244" s="1"/>
      <c r="X1244" s="1"/>
    </row>
    <row r="1245" spans="8:24" x14ac:dyDescent="0.2">
      <c r="H1245" s="1"/>
      <c r="I1245" s="1"/>
      <c r="J1245" s="1"/>
      <c r="K1245" s="1"/>
      <c r="L1245" s="1"/>
      <c r="M1245" s="1"/>
      <c r="N1245" s="1"/>
      <c r="O1245" s="1"/>
      <c r="P1245" s="1"/>
      <c r="Q1245" s="1"/>
      <c r="R1245" s="1"/>
      <c r="S1245" s="1"/>
      <c r="T1245" s="1"/>
      <c r="U1245" s="1"/>
      <c r="V1245" s="1"/>
      <c r="W1245" s="1"/>
      <c r="X1245" s="1"/>
    </row>
    <row r="1246" spans="8:24" x14ac:dyDescent="0.2">
      <c r="H1246" s="1"/>
      <c r="I1246" s="1"/>
      <c r="J1246" s="1"/>
      <c r="K1246" s="1"/>
      <c r="L1246" s="1"/>
      <c r="M1246" s="1"/>
      <c r="N1246" s="1"/>
      <c r="O1246" s="1"/>
      <c r="P1246" s="1"/>
      <c r="Q1246" s="1"/>
      <c r="R1246" s="1"/>
      <c r="S1246" s="1"/>
      <c r="T1246" s="1"/>
      <c r="U1246" s="1"/>
      <c r="V1246" s="1"/>
      <c r="W1246" s="1"/>
      <c r="X1246" s="1"/>
    </row>
    <row r="1247" spans="8:24" x14ac:dyDescent="0.2">
      <c r="H1247" s="1"/>
      <c r="I1247" s="1"/>
      <c r="J1247" s="1"/>
      <c r="K1247" s="1"/>
      <c r="L1247" s="1"/>
      <c r="M1247" s="1"/>
      <c r="N1247" s="1"/>
      <c r="O1247" s="1"/>
      <c r="P1247" s="1"/>
      <c r="Q1247" s="1"/>
      <c r="R1247" s="1"/>
      <c r="S1247" s="1"/>
      <c r="T1247" s="1"/>
      <c r="U1247" s="1"/>
      <c r="V1247" s="1"/>
      <c r="W1247" s="1"/>
      <c r="X1247" s="1"/>
    </row>
    <row r="1248" spans="8:24" x14ac:dyDescent="0.2">
      <c r="H1248" s="1"/>
      <c r="I1248" s="1"/>
      <c r="J1248" s="1"/>
      <c r="K1248" s="1"/>
      <c r="L1248" s="1"/>
      <c r="M1248" s="1"/>
      <c r="N1248" s="1"/>
      <c r="O1248" s="1"/>
      <c r="P1248" s="1"/>
      <c r="Q1248" s="1"/>
      <c r="R1248" s="1"/>
      <c r="S1248" s="1"/>
      <c r="T1248" s="1"/>
      <c r="U1248" s="1"/>
      <c r="V1248" s="1"/>
      <c r="W1248" s="1"/>
      <c r="X1248" s="1"/>
    </row>
    <row r="1249" spans="8:24" x14ac:dyDescent="0.2">
      <c r="H1249" s="1"/>
      <c r="I1249" s="1"/>
      <c r="J1249" s="1"/>
      <c r="K1249" s="1"/>
      <c r="L1249" s="1"/>
      <c r="M1249" s="1"/>
      <c r="N1249" s="1"/>
      <c r="O1249" s="1"/>
      <c r="P1249" s="1"/>
      <c r="Q1249" s="1"/>
      <c r="R1249" s="1"/>
      <c r="S1249" s="1"/>
      <c r="T1249" s="1"/>
      <c r="U1249" s="1"/>
      <c r="V1249" s="1"/>
      <c r="W1249" s="1"/>
      <c r="X1249" s="1"/>
    </row>
    <row r="1250" spans="8:24" x14ac:dyDescent="0.2">
      <c r="H1250" s="1"/>
      <c r="I1250" s="1"/>
      <c r="J1250" s="1"/>
      <c r="K1250" s="1"/>
      <c r="L1250" s="1"/>
      <c r="M1250" s="1"/>
      <c r="N1250" s="1"/>
      <c r="O1250" s="1"/>
      <c r="P1250" s="1"/>
      <c r="Q1250" s="1"/>
      <c r="R1250" s="1"/>
      <c r="S1250" s="1"/>
      <c r="T1250" s="1"/>
      <c r="U1250" s="1"/>
      <c r="V1250" s="1"/>
      <c r="W1250" s="1"/>
      <c r="X1250" s="1"/>
    </row>
    <row r="1251" spans="8:24" x14ac:dyDescent="0.2">
      <c r="H1251" s="1"/>
      <c r="I1251" s="1"/>
      <c r="J1251" s="1"/>
      <c r="K1251" s="1"/>
      <c r="L1251" s="1"/>
      <c r="M1251" s="1"/>
      <c r="N1251" s="1"/>
      <c r="O1251" s="1"/>
      <c r="P1251" s="1"/>
      <c r="Q1251" s="1"/>
      <c r="R1251" s="1"/>
      <c r="S1251" s="1"/>
      <c r="T1251" s="1"/>
      <c r="U1251" s="1"/>
      <c r="V1251" s="1"/>
      <c r="W1251" s="1"/>
      <c r="X1251" s="1"/>
    </row>
    <row r="1252" spans="8:24" x14ac:dyDescent="0.2">
      <c r="H1252" s="1"/>
      <c r="I1252" s="1"/>
      <c r="J1252" s="1"/>
      <c r="K1252" s="1"/>
      <c r="L1252" s="1"/>
      <c r="M1252" s="1"/>
      <c r="N1252" s="1"/>
      <c r="O1252" s="1"/>
      <c r="P1252" s="1"/>
      <c r="Q1252" s="1"/>
      <c r="R1252" s="1"/>
      <c r="S1252" s="1"/>
      <c r="T1252" s="1"/>
      <c r="U1252" s="1"/>
      <c r="V1252" s="1"/>
      <c r="W1252" s="1"/>
      <c r="X1252" s="1"/>
    </row>
    <row r="1253" spans="8:24" x14ac:dyDescent="0.2">
      <c r="H1253" s="1"/>
      <c r="I1253" s="1"/>
      <c r="J1253" s="1"/>
      <c r="K1253" s="1"/>
      <c r="L1253" s="1"/>
      <c r="M1253" s="1"/>
      <c r="N1253" s="1"/>
      <c r="O1253" s="1"/>
      <c r="P1253" s="1"/>
      <c r="Q1253" s="1"/>
      <c r="R1253" s="1"/>
      <c r="S1253" s="1"/>
      <c r="T1253" s="1"/>
      <c r="U1253" s="1"/>
      <c r="V1253" s="1"/>
      <c r="W1253" s="1"/>
      <c r="X1253" s="1"/>
    </row>
    <row r="1254" spans="8:24" x14ac:dyDescent="0.2">
      <c r="H1254" s="1"/>
      <c r="I1254" s="1"/>
      <c r="J1254" s="1"/>
      <c r="K1254" s="1"/>
      <c r="L1254" s="1"/>
      <c r="M1254" s="1"/>
      <c r="N1254" s="1"/>
      <c r="O1254" s="1"/>
      <c r="P1254" s="1"/>
      <c r="Q1254" s="1"/>
      <c r="R1254" s="1"/>
      <c r="S1254" s="1"/>
      <c r="T1254" s="1"/>
      <c r="U1254" s="1"/>
      <c r="V1254" s="1"/>
      <c r="W1254" s="1"/>
      <c r="X1254" s="1"/>
    </row>
    <row r="1255" spans="8:24" x14ac:dyDescent="0.2">
      <c r="H1255" s="1"/>
      <c r="I1255" s="1"/>
      <c r="J1255" s="1"/>
      <c r="K1255" s="1"/>
      <c r="L1255" s="1"/>
      <c r="M1255" s="1"/>
      <c r="N1255" s="1"/>
      <c r="O1255" s="1"/>
      <c r="P1255" s="1"/>
      <c r="Q1255" s="1"/>
      <c r="R1255" s="1"/>
      <c r="S1255" s="1"/>
      <c r="T1255" s="1"/>
      <c r="U1255" s="1"/>
      <c r="V1255" s="1"/>
      <c r="W1255" s="1"/>
      <c r="X1255" s="1"/>
    </row>
    <row r="1256" spans="8:24" x14ac:dyDescent="0.2">
      <c r="H1256" s="1"/>
      <c r="I1256" s="1"/>
      <c r="J1256" s="1"/>
      <c r="K1256" s="1"/>
      <c r="L1256" s="1"/>
      <c r="M1256" s="1"/>
      <c r="N1256" s="1"/>
      <c r="O1256" s="1"/>
      <c r="P1256" s="1"/>
      <c r="Q1256" s="1"/>
      <c r="R1256" s="1"/>
      <c r="S1256" s="1"/>
      <c r="T1256" s="1"/>
      <c r="U1256" s="1"/>
      <c r="V1256" s="1"/>
      <c r="W1256" s="1"/>
      <c r="X1256" s="1"/>
    </row>
    <row r="1257" spans="8:24" x14ac:dyDescent="0.2">
      <c r="H1257" s="1"/>
      <c r="I1257" s="1"/>
      <c r="J1257" s="1"/>
      <c r="K1257" s="1"/>
      <c r="L1257" s="1"/>
      <c r="M1257" s="1"/>
      <c r="N1257" s="1"/>
      <c r="O1257" s="1"/>
      <c r="P1257" s="1"/>
      <c r="Q1257" s="1"/>
      <c r="R1257" s="1"/>
      <c r="S1257" s="1"/>
      <c r="T1257" s="1"/>
      <c r="U1257" s="1"/>
      <c r="V1257" s="1"/>
      <c r="W1257" s="1"/>
      <c r="X1257" s="1"/>
    </row>
    <row r="1258" spans="8:24" x14ac:dyDescent="0.2">
      <c r="H1258" s="1"/>
      <c r="I1258" s="1"/>
      <c r="J1258" s="1"/>
      <c r="K1258" s="1"/>
      <c r="L1258" s="1"/>
      <c r="M1258" s="1"/>
      <c r="N1258" s="1"/>
      <c r="O1258" s="1"/>
      <c r="P1258" s="1"/>
      <c r="Q1258" s="1"/>
      <c r="R1258" s="1"/>
      <c r="S1258" s="1"/>
      <c r="T1258" s="1"/>
      <c r="U1258" s="1"/>
      <c r="V1258" s="1"/>
      <c r="W1258" s="1"/>
      <c r="X1258" s="1"/>
    </row>
    <row r="1259" spans="8:24" x14ac:dyDescent="0.2">
      <c r="H1259" s="1"/>
      <c r="I1259" s="1"/>
      <c r="J1259" s="1"/>
      <c r="K1259" s="1"/>
      <c r="L1259" s="1"/>
      <c r="M1259" s="1"/>
      <c r="N1259" s="1"/>
      <c r="O1259" s="1"/>
      <c r="P1259" s="1"/>
      <c r="Q1259" s="1"/>
      <c r="R1259" s="1"/>
      <c r="S1259" s="1"/>
      <c r="T1259" s="1"/>
      <c r="U1259" s="1"/>
      <c r="V1259" s="1"/>
      <c r="W1259" s="1"/>
      <c r="X1259" s="1"/>
    </row>
    <row r="1260" spans="8:24" x14ac:dyDescent="0.2">
      <c r="H1260" s="1"/>
      <c r="I1260" s="1"/>
      <c r="J1260" s="1"/>
      <c r="K1260" s="1"/>
      <c r="L1260" s="1"/>
      <c r="M1260" s="1"/>
      <c r="N1260" s="1"/>
      <c r="O1260" s="1"/>
      <c r="P1260" s="1"/>
      <c r="Q1260" s="1"/>
      <c r="R1260" s="1"/>
      <c r="S1260" s="1"/>
      <c r="T1260" s="1"/>
      <c r="U1260" s="1"/>
      <c r="V1260" s="1"/>
      <c r="W1260" s="1"/>
      <c r="X1260" s="1"/>
    </row>
    <row r="1261" spans="8:24" x14ac:dyDescent="0.2">
      <c r="H1261" s="1"/>
      <c r="I1261" s="1"/>
      <c r="J1261" s="1"/>
      <c r="K1261" s="1"/>
      <c r="L1261" s="1"/>
      <c r="M1261" s="1"/>
      <c r="N1261" s="1"/>
      <c r="O1261" s="1"/>
      <c r="P1261" s="1"/>
      <c r="Q1261" s="1"/>
      <c r="R1261" s="1"/>
      <c r="S1261" s="1"/>
      <c r="T1261" s="1"/>
      <c r="U1261" s="1"/>
      <c r="V1261" s="1"/>
      <c r="W1261" s="1"/>
      <c r="X1261" s="1"/>
    </row>
    <row r="1262" spans="8:24" x14ac:dyDescent="0.2">
      <c r="H1262" s="1"/>
      <c r="I1262" s="1"/>
      <c r="J1262" s="1"/>
      <c r="K1262" s="1"/>
      <c r="L1262" s="1"/>
      <c r="M1262" s="1"/>
      <c r="N1262" s="1"/>
      <c r="O1262" s="1"/>
      <c r="P1262" s="1"/>
      <c r="Q1262" s="1"/>
      <c r="R1262" s="1"/>
      <c r="S1262" s="1"/>
      <c r="T1262" s="1"/>
      <c r="U1262" s="1"/>
      <c r="V1262" s="1"/>
      <c r="W1262" s="1"/>
      <c r="X1262" s="1"/>
    </row>
    <row r="1263" spans="8:24" x14ac:dyDescent="0.2">
      <c r="H1263" s="1"/>
      <c r="I1263" s="1"/>
      <c r="J1263" s="1"/>
      <c r="K1263" s="1"/>
      <c r="L1263" s="1"/>
      <c r="M1263" s="1"/>
      <c r="N1263" s="1"/>
      <c r="O1263" s="1"/>
      <c r="P1263" s="1"/>
      <c r="Q1263" s="1"/>
      <c r="R1263" s="1"/>
      <c r="S1263" s="1"/>
      <c r="T1263" s="1"/>
      <c r="U1263" s="1"/>
      <c r="V1263" s="1"/>
      <c r="W1263" s="1"/>
      <c r="X1263" s="1"/>
    </row>
    <row r="1264" spans="8:24" x14ac:dyDescent="0.2">
      <c r="H1264" s="1"/>
      <c r="I1264" s="1"/>
      <c r="J1264" s="1"/>
      <c r="K1264" s="1"/>
      <c r="L1264" s="1"/>
      <c r="M1264" s="1"/>
      <c r="N1264" s="1"/>
      <c r="O1264" s="1"/>
      <c r="P1264" s="1"/>
      <c r="Q1264" s="1"/>
      <c r="R1264" s="1"/>
      <c r="S1264" s="1"/>
      <c r="T1264" s="1"/>
      <c r="U1264" s="1"/>
      <c r="V1264" s="1"/>
      <c r="W1264" s="1"/>
      <c r="X1264" s="1"/>
    </row>
    <row r="1265" spans="8:24" x14ac:dyDescent="0.2">
      <c r="H1265" s="1"/>
      <c r="I1265" s="1"/>
      <c r="J1265" s="1"/>
      <c r="K1265" s="1"/>
      <c r="L1265" s="1"/>
      <c r="M1265" s="1"/>
      <c r="N1265" s="1"/>
      <c r="O1265" s="1"/>
      <c r="P1265" s="1"/>
      <c r="Q1265" s="1"/>
      <c r="R1265" s="1"/>
      <c r="S1265" s="1"/>
      <c r="T1265" s="1"/>
      <c r="U1265" s="1"/>
      <c r="V1265" s="1"/>
      <c r="W1265" s="1"/>
      <c r="X1265" s="1"/>
    </row>
    <row r="1266" spans="8:24" x14ac:dyDescent="0.2">
      <c r="H1266" s="1"/>
      <c r="I1266" s="1"/>
      <c r="J1266" s="1"/>
      <c r="K1266" s="1"/>
      <c r="L1266" s="1"/>
      <c r="M1266" s="1"/>
      <c r="N1266" s="1"/>
      <c r="O1266" s="1"/>
      <c r="P1266" s="1"/>
      <c r="Q1266" s="1"/>
      <c r="R1266" s="1"/>
      <c r="S1266" s="1"/>
      <c r="T1266" s="1"/>
      <c r="U1266" s="1"/>
      <c r="V1266" s="1"/>
      <c r="W1266" s="1"/>
      <c r="X1266" s="1"/>
    </row>
    <row r="1267" spans="8:24" x14ac:dyDescent="0.2">
      <c r="H1267" s="1"/>
      <c r="I1267" s="1"/>
      <c r="J1267" s="1"/>
      <c r="K1267" s="1"/>
      <c r="L1267" s="1"/>
      <c r="M1267" s="1"/>
      <c r="N1267" s="1"/>
      <c r="O1267" s="1"/>
      <c r="P1267" s="1"/>
      <c r="Q1267" s="1"/>
      <c r="R1267" s="1"/>
      <c r="S1267" s="1"/>
      <c r="T1267" s="1"/>
      <c r="U1267" s="1"/>
      <c r="V1267" s="1"/>
      <c r="W1267" s="1"/>
      <c r="X1267" s="1"/>
    </row>
    <row r="1268" spans="8:24" x14ac:dyDescent="0.2">
      <c r="H1268" s="1"/>
      <c r="I1268" s="1"/>
      <c r="J1268" s="1"/>
      <c r="K1268" s="1"/>
      <c r="L1268" s="1"/>
      <c r="M1268" s="1"/>
      <c r="N1268" s="1"/>
      <c r="O1268" s="1"/>
      <c r="P1268" s="1"/>
      <c r="Q1268" s="1"/>
      <c r="R1268" s="1"/>
      <c r="S1268" s="1"/>
      <c r="T1268" s="1"/>
      <c r="U1268" s="1"/>
      <c r="V1268" s="1"/>
      <c r="W1268" s="1"/>
      <c r="X1268" s="1"/>
    </row>
    <row r="1269" spans="8:24" x14ac:dyDescent="0.2">
      <c r="H1269" s="1"/>
      <c r="I1269" s="1"/>
      <c r="J1269" s="1"/>
      <c r="K1269" s="1"/>
      <c r="L1269" s="1"/>
      <c r="M1269" s="1"/>
      <c r="N1269" s="1"/>
      <c r="O1269" s="1"/>
      <c r="P1269" s="1"/>
      <c r="Q1269" s="1"/>
      <c r="R1269" s="1"/>
      <c r="S1269" s="1"/>
      <c r="T1269" s="1"/>
      <c r="U1269" s="1"/>
      <c r="V1269" s="1"/>
      <c r="W1269" s="1"/>
      <c r="X1269" s="1"/>
    </row>
    <row r="1270" spans="8:24" x14ac:dyDescent="0.2">
      <c r="H1270" s="1"/>
      <c r="I1270" s="1"/>
      <c r="J1270" s="1"/>
      <c r="K1270" s="1"/>
      <c r="L1270" s="1"/>
      <c r="M1270" s="1"/>
      <c r="N1270" s="1"/>
      <c r="O1270" s="1"/>
      <c r="P1270" s="1"/>
      <c r="Q1270" s="1"/>
      <c r="R1270" s="1"/>
      <c r="S1270" s="1"/>
      <c r="T1270" s="1"/>
      <c r="U1270" s="1"/>
      <c r="V1270" s="1"/>
      <c r="W1270" s="1"/>
      <c r="X1270" s="1"/>
    </row>
    <row r="1271" spans="8:24" x14ac:dyDescent="0.2">
      <c r="H1271" s="1"/>
      <c r="I1271" s="1"/>
      <c r="J1271" s="1"/>
      <c r="K1271" s="1"/>
      <c r="L1271" s="1"/>
      <c r="M1271" s="1"/>
      <c r="N1271" s="1"/>
      <c r="O1271" s="1"/>
      <c r="P1271" s="1"/>
      <c r="Q1271" s="1"/>
      <c r="R1271" s="1"/>
      <c r="S1271" s="1"/>
      <c r="T1271" s="1"/>
      <c r="U1271" s="1"/>
      <c r="V1271" s="1"/>
      <c r="W1271" s="1"/>
      <c r="X1271" s="1"/>
    </row>
    <row r="1272" spans="8:24" x14ac:dyDescent="0.2">
      <c r="H1272" s="1"/>
      <c r="I1272" s="1"/>
      <c r="J1272" s="1"/>
      <c r="K1272" s="1"/>
      <c r="L1272" s="1"/>
      <c r="M1272" s="1"/>
      <c r="N1272" s="1"/>
      <c r="O1272" s="1"/>
      <c r="P1272" s="1"/>
      <c r="Q1272" s="1"/>
      <c r="R1272" s="1"/>
      <c r="S1272" s="1"/>
      <c r="T1272" s="1"/>
      <c r="U1272" s="1"/>
      <c r="V1272" s="1"/>
      <c r="W1272" s="1"/>
      <c r="X1272" s="1"/>
    </row>
    <row r="1273" spans="8:24" x14ac:dyDescent="0.2">
      <c r="H1273" s="1"/>
      <c r="I1273" s="1"/>
      <c r="J1273" s="1"/>
      <c r="K1273" s="1"/>
      <c r="L1273" s="1"/>
      <c r="M1273" s="1"/>
      <c r="N1273" s="1"/>
      <c r="O1273" s="1"/>
      <c r="P1273" s="1"/>
      <c r="Q1273" s="1"/>
      <c r="R1273" s="1"/>
      <c r="S1273" s="1"/>
      <c r="T1273" s="1"/>
      <c r="U1273" s="1"/>
      <c r="V1273" s="1"/>
      <c r="W1273" s="1"/>
      <c r="X1273" s="1"/>
    </row>
    <row r="1274" spans="8:24" x14ac:dyDescent="0.2">
      <c r="H1274" s="1"/>
      <c r="I1274" s="1"/>
      <c r="J1274" s="1"/>
      <c r="K1274" s="1"/>
      <c r="L1274" s="1"/>
      <c r="M1274" s="1"/>
      <c r="N1274" s="1"/>
      <c r="O1274" s="1"/>
      <c r="P1274" s="1"/>
      <c r="Q1274" s="1"/>
      <c r="R1274" s="1"/>
      <c r="S1274" s="1"/>
      <c r="T1274" s="1"/>
      <c r="U1274" s="1"/>
      <c r="V1274" s="1"/>
      <c r="W1274" s="1"/>
      <c r="X1274" s="1"/>
    </row>
    <row r="1275" spans="8:24" x14ac:dyDescent="0.2">
      <c r="H1275" s="1"/>
      <c r="I1275" s="1"/>
      <c r="J1275" s="1"/>
      <c r="K1275" s="1"/>
      <c r="L1275" s="1"/>
      <c r="M1275" s="1"/>
      <c r="N1275" s="1"/>
      <c r="O1275" s="1"/>
      <c r="P1275" s="1"/>
      <c r="Q1275" s="1"/>
      <c r="R1275" s="1"/>
      <c r="S1275" s="1"/>
      <c r="T1275" s="1"/>
      <c r="U1275" s="1"/>
      <c r="V1275" s="1"/>
      <c r="W1275" s="1"/>
      <c r="X1275" s="1"/>
    </row>
    <row r="1276" spans="8:24" x14ac:dyDescent="0.2">
      <c r="H1276" s="1"/>
      <c r="I1276" s="1"/>
      <c r="J1276" s="1"/>
      <c r="K1276" s="1"/>
      <c r="L1276" s="1"/>
      <c r="M1276" s="1"/>
      <c r="N1276" s="1"/>
      <c r="O1276" s="1"/>
      <c r="P1276" s="1"/>
      <c r="Q1276" s="1"/>
      <c r="R1276" s="1"/>
      <c r="S1276" s="1"/>
      <c r="T1276" s="1"/>
      <c r="U1276" s="1"/>
      <c r="V1276" s="1"/>
      <c r="W1276" s="1"/>
      <c r="X1276" s="1"/>
    </row>
    <row r="1277" spans="8:24" x14ac:dyDescent="0.2">
      <c r="H1277" s="1"/>
      <c r="I1277" s="1"/>
      <c r="J1277" s="1"/>
      <c r="K1277" s="1"/>
      <c r="L1277" s="1"/>
      <c r="M1277" s="1"/>
      <c r="N1277" s="1"/>
      <c r="O1277" s="1"/>
      <c r="P1277" s="1"/>
      <c r="Q1277" s="1"/>
      <c r="R1277" s="1"/>
      <c r="S1277" s="1"/>
      <c r="T1277" s="1"/>
      <c r="U1277" s="1"/>
      <c r="V1277" s="1"/>
      <c r="W1277" s="1"/>
      <c r="X1277" s="1"/>
    </row>
    <row r="1278" spans="8:24" x14ac:dyDescent="0.2">
      <c r="H1278" s="1"/>
      <c r="I1278" s="1"/>
      <c r="J1278" s="1"/>
      <c r="K1278" s="1"/>
      <c r="L1278" s="1"/>
      <c r="M1278" s="1"/>
      <c r="N1278" s="1"/>
      <c r="O1278" s="1"/>
      <c r="P1278" s="1"/>
      <c r="Q1278" s="1"/>
      <c r="R1278" s="1"/>
      <c r="S1278" s="1"/>
      <c r="T1278" s="1"/>
      <c r="U1278" s="1"/>
      <c r="V1278" s="1"/>
      <c r="W1278" s="1"/>
      <c r="X1278" s="1"/>
    </row>
    <row r="1279" spans="8:24" x14ac:dyDescent="0.2">
      <c r="H1279" s="1"/>
      <c r="I1279" s="1"/>
      <c r="J1279" s="1"/>
      <c r="K1279" s="1"/>
      <c r="L1279" s="1"/>
      <c r="M1279" s="1"/>
      <c r="N1279" s="1"/>
      <c r="O1279" s="1"/>
      <c r="P1279" s="1"/>
      <c r="Q1279" s="1"/>
      <c r="R1279" s="1"/>
      <c r="S1279" s="1"/>
      <c r="T1279" s="1"/>
      <c r="U1279" s="1"/>
      <c r="V1279" s="1"/>
      <c r="W1279" s="1"/>
      <c r="X1279" s="1"/>
    </row>
    <row r="1280" spans="8:24" x14ac:dyDescent="0.2">
      <c r="H1280" s="1"/>
      <c r="I1280" s="1"/>
      <c r="J1280" s="1"/>
      <c r="K1280" s="1"/>
      <c r="L1280" s="1"/>
      <c r="M1280" s="1"/>
      <c r="N1280" s="1"/>
      <c r="O1280" s="1"/>
      <c r="P1280" s="1"/>
      <c r="Q1280" s="1"/>
      <c r="R1280" s="1"/>
      <c r="S1280" s="1"/>
      <c r="T1280" s="1"/>
      <c r="U1280" s="1"/>
      <c r="V1280" s="1"/>
      <c r="W1280" s="1"/>
      <c r="X1280" s="1"/>
    </row>
    <row r="1281" spans="8:24" x14ac:dyDescent="0.2">
      <c r="H1281" s="1"/>
      <c r="I1281" s="1"/>
      <c r="J1281" s="1"/>
      <c r="K1281" s="1"/>
      <c r="L1281" s="1"/>
      <c r="M1281" s="1"/>
      <c r="N1281" s="1"/>
      <c r="O1281" s="1"/>
      <c r="P1281" s="1"/>
      <c r="Q1281" s="1"/>
      <c r="R1281" s="1"/>
      <c r="S1281" s="1"/>
      <c r="T1281" s="1"/>
      <c r="U1281" s="1"/>
      <c r="V1281" s="1"/>
      <c r="W1281" s="1"/>
      <c r="X1281" s="1"/>
    </row>
    <row r="1282" spans="8:24" x14ac:dyDescent="0.2">
      <c r="H1282" s="1"/>
      <c r="I1282" s="1"/>
      <c r="J1282" s="1"/>
      <c r="K1282" s="1"/>
      <c r="L1282" s="1"/>
      <c r="M1282" s="1"/>
      <c r="N1282" s="1"/>
      <c r="O1282" s="1"/>
      <c r="P1282" s="1"/>
      <c r="Q1282" s="1"/>
      <c r="R1282" s="1"/>
      <c r="S1282" s="1"/>
      <c r="T1282" s="1"/>
      <c r="U1282" s="1"/>
      <c r="V1282" s="1"/>
      <c r="W1282" s="1"/>
      <c r="X1282" s="1"/>
    </row>
    <row r="1283" spans="8:24" x14ac:dyDescent="0.2">
      <c r="H1283" s="1"/>
      <c r="I1283" s="1"/>
      <c r="J1283" s="1"/>
      <c r="K1283" s="1"/>
      <c r="L1283" s="1"/>
      <c r="M1283" s="1"/>
      <c r="N1283" s="1"/>
      <c r="O1283" s="1"/>
      <c r="P1283" s="1"/>
      <c r="Q1283" s="1"/>
      <c r="R1283" s="1"/>
      <c r="S1283" s="1"/>
      <c r="T1283" s="1"/>
      <c r="U1283" s="1"/>
      <c r="V1283" s="1"/>
      <c r="W1283" s="1"/>
      <c r="X1283" s="1"/>
    </row>
    <row r="1284" spans="8:24" x14ac:dyDescent="0.2">
      <c r="H1284" s="1"/>
      <c r="I1284" s="1"/>
      <c r="J1284" s="1"/>
      <c r="K1284" s="1"/>
      <c r="L1284" s="1"/>
      <c r="M1284" s="1"/>
      <c r="N1284" s="1"/>
      <c r="O1284" s="1"/>
      <c r="P1284" s="1"/>
      <c r="Q1284" s="1"/>
      <c r="R1284" s="1"/>
      <c r="S1284" s="1"/>
      <c r="T1284" s="1"/>
      <c r="U1284" s="1"/>
      <c r="V1284" s="1"/>
      <c r="W1284" s="1"/>
      <c r="X1284" s="1"/>
    </row>
    <row r="1285" spans="8:24" x14ac:dyDescent="0.2">
      <c r="H1285" s="1"/>
      <c r="I1285" s="1"/>
      <c r="J1285" s="1"/>
      <c r="K1285" s="1"/>
      <c r="L1285" s="1"/>
      <c r="M1285" s="1"/>
      <c r="N1285" s="1"/>
      <c r="O1285" s="1"/>
      <c r="P1285" s="1"/>
      <c r="Q1285" s="1"/>
      <c r="R1285" s="1"/>
      <c r="S1285" s="1"/>
      <c r="T1285" s="1"/>
      <c r="U1285" s="1"/>
      <c r="V1285" s="1"/>
      <c r="W1285" s="1"/>
      <c r="X1285" s="1"/>
    </row>
    <row r="1286" spans="8:24" x14ac:dyDescent="0.2">
      <c r="H1286" s="1"/>
      <c r="I1286" s="1"/>
      <c r="J1286" s="1"/>
      <c r="K1286" s="1"/>
      <c r="L1286" s="1"/>
      <c r="M1286" s="1"/>
      <c r="N1286" s="1"/>
      <c r="O1286" s="1"/>
      <c r="P1286" s="1"/>
      <c r="Q1286" s="1"/>
      <c r="R1286" s="1"/>
      <c r="S1286" s="1"/>
      <c r="T1286" s="1"/>
      <c r="U1286" s="1"/>
      <c r="V1286" s="1"/>
      <c r="W1286" s="1"/>
      <c r="X1286" s="1"/>
    </row>
    <row r="1287" spans="8:24" x14ac:dyDescent="0.2">
      <c r="H1287" s="1"/>
      <c r="I1287" s="1"/>
      <c r="J1287" s="1"/>
      <c r="K1287" s="1"/>
      <c r="L1287" s="1"/>
      <c r="M1287" s="1"/>
      <c r="N1287" s="1"/>
      <c r="O1287" s="1"/>
      <c r="P1287" s="1"/>
      <c r="Q1287" s="1"/>
      <c r="R1287" s="1"/>
      <c r="S1287" s="1"/>
      <c r="T1287" s="1"/>
      <c r="U1287" s="1"/>
      <c r="V1287" s="1"/>
      <c r="W1287" s="1"/>
      <c r="X1287" s="1"/>
    </row>
    <row r="1288" spans="8:24" x14ac:dyDescent="0.2">
      <c r="H1288" s="1"/>
      <c r="I1288" s="1"/>
      <c r="J1288" s="1"/>
      <c r="K1288" s="1"/>
      <c r="L1288" s="1"/>
      <c r="M1288" s="1"/>
      <c r="N1288" s="1"/>
      <c r="O1288" s="1"/>
      <c r="P1288" s="1"/>
      <c r="Q1288" s="1"/>
      <c r="R1288" s="1"/>
      <c r="S1288" s="1"/>
      <c r="T1288" s="1"/>
      <c r="U1288" s="1"/>
      <c r="V1288" s="1"/>
      <c r="W1288" s="1"/>
      <c r="X1288" s="1"/>
    </row>
    <row r="1289" spans="8:24" x14ac:dyDescent="0.2">
      <c r="H1289" s="1"/>
      <c r="I1289" s="1"/>
      <c r="J1289" s="1"/>
      <c r="K1289" s="1"/>
      <c r="L1289" s="1"/>
      <c r="M1289" s="1"/>
      <c r="N1289" s="1"/>
      <c r="O1289" s="1"/>
      <c r="P1289" s="1"/>
      <c r="Q1289" s="1"/>
      <c r="R1289" s="1"/>
      <c r="S1289" s="1"/>
      <c r="T1289" s="1"/>
      <c r="U1289" s="1"/>
      <c r="V1289" s="1"/>
      <c r="W1289" s="1"/>
      <c r="X1289" s="1"/>
    </row>
    <row r="1290" spans="8:24" x14ac:dyDescent="0.2">
      <c r="H1290" s="1"/>
      <c r="I1290" s="1"/>
      <c r="J1290" s="1"/>
      <c r="K1290" s="1"/>
      <c r="L1290" s="1"/>
      <c r="M1290" s="1"/>
      <c r="N1290" s="1"/>
      <c r="O1290" s="1"/>
      <c r="P1290" s="1"/>
      <c r="Q1290" s="1"/>
      <c r="R1290" s="1"/>
      <c r="S1290" s="1"/>
      <c r="T1290" s="1"/>
      <c r="U1290" s="1"/>
      <c r="V1290" s="1"/>
      <c r="W1290" s="1"/>
      <c r="X1290" s="1"/>
    </row>
    <row r="1291" spans="8:24" x14ac:dyDescent="0.2">
      <c r="H1291" s="1"/>
      <c r="I1291" s="1"/>
      <c r="J1291" s="1"/>
      <c r="K1291" s="1"/>
      <c r="L1291" s="1"/>
      <c r="M1291" s="1"/>
      <c r="N1291" s="1"/>
      <c r="O1291" s="1"/>
      <c r="P1291" s="1"/>
      <c r="Q1291" s="1"/>
      <c r="R1291" s="1"/>
      <c r="S1291" s="1"/>
      <c r="T1291" s="1"/>
      <c r="U1291" s="1"/>
      <c r="V1291" s="1"/>
      <c r="W1291" s="1"/>
      <c r="X1291" s="1"/>
    </row>
    <row r="1292" spans="8:24" x14ac:dyDescent="0.2">
      <c r="H1292" s="1"/>
      <c r="I1292" s="1"/>
      <c r="J1292" s="1"/>
      <c r="K1292" s="1"/>
      <c r="L1292" s="1"/>
      <c r="M1292" s="1"/>
      <c r="N1292" s="1"/>
      <c r="O1292" s="1"/>
      <c r="P1292" s="1"/>
      <c r="Q1292" s="1"/>
      <c r="R1292" s="1"/>
      <c r="S1292" s="1"/>
      <c r="T1292" s="1"/>
      <c r="U1292" s="1"/>
      <c r="V1292" s="1"/>
      <c r="W1292" s="1"/>
      <c r="X1292" s="1"/>
    </row>
    <row r="1293" spans="8:24" x14ac:dyDescent="0.2">
      <c r="H1293" s="1"/>
      <c r="I1293" s="1"/>
      <c r="J1293" s="1"/>
      <c r="K1293" s="1"/>
      <c r="L1293" s="1"/>
      <c r="M1293" s="1"/>
      <c r="N1293" s="1"/>
      <c r="O1293" s="1"/>
      <c r="P1293" s="1"/>
      <c r="Q1293" s="1"/>
      <c r="R1293" s="1"/>
      <c r="S1293" s="1"/>
      <c r="T1293" s="1"/>
      <c r="U1293" s="1"/>
      <c r="V1293" s="1"/>
      <c r="W1293" s="1"/>
      <c r="X1293" s="1"/>
    </row>
    <row r="1294" spans="8:24" x14ac:dyDescent="0.2">
      <c r="H1294" s="1"/>
      <c r="I1294" s="1"/>
      <c r="J1294" s="1"/>
      <c r="K1294" s="1"/>
      <c r="L1294" s="1"/>
      <c r="M1294" s="1"/>
      <c r="N1294" s="1"/>
      <c r="O1294" s="1"/>
      <c r="P1294" s="1"/>
      <c r="Q1294" s="1"/>
      <c r="R1294" s="1"/>
      <c r="S1294" s="1"/>
      <c r="T1294" s="1"/>
      <c r="U1294" s="1"/>
      <c r="V1294" s="1"/>
      <c r="W1294" s="1"/>
      <c r="X1294" s="1"/>
    </row>
    <row r="1295" spans="8:24" x14ac:dyDescent="0.2">
      <c r="H1295" s="1"/>
      <c r="I1295" s="1"/>
      <c r="J1295" s="1"/>
      <c r="K1295" s="1"/>
      <c r="L1295" s="1"/>
      <c r="M1295" s="1"/>
      <c r="N1295" s="1"/>
      <c r="O1295" s="1"/>
      <c r="P1295" s="1"/>
      <c r="Q1295" s="1"/>
      <c r="R1295" s="1"/>
      <c r="S1295" s="1"/>
      <c r="T1295" s="1"/>
      <c r="U1295" s="1"/>
      <c r="V1295" s="1"/>
      <c r="W1295" s="1"/>
      <c r="X1295" s="1"/>
    </row>
    <row r="1296" spans="8:24" x14ac:dyDescent="0.2">
      <c r="H1296" s="1"/>
      <c r="I1296" s="1"/>
      <c r="J1296" s="1"/>
      <c r="K1296" s="1"/>
      <c r="L1296" s="1"/>
      <c r="M1296" s="1"/>
      <c r="N1296" s="1"/>
      <c r="O1296" s="1"/>
      <c r="P1296" s="1"/>
      <c r="Q1296" s="1"/>
      <c r="R1296" s="1"/>
      <c r="S1296" s="1"/>
      <c r="T1296" s="1"/>
      <c r="U1296" s="1"/>
      <c r="V1296" s="1"/>
      <c r="W1296" s="1"/>
      <c r="X1296" s="1"/>
    </row>
    <row r="1297" spans="8:24" x14ac:dyDescent="0.2">
      <c r="H1297" s="1"/>
      <c r="I1297" s="1"/>
      <c r="J1297" s="1"/>
      <c r="K1297" s="1"/>
      <c r="L1297" s="1"/>
      <c r="M1297" s="1"/>
      <c r="N1297" s="1"/>
      <c r="O1297" s="1"/>
      <c r="P1297" s="1"/>
      <c r="Q1297" s="1"/>
      <c r="R1297" s="1"/>
      <c r="S1297" s="1"/>
      <c r="T1297" s="1"/>
      <c r="U1297" s="1"/>
      <c r="V1297" s="1"/>
      <c r="W1297" s="1"/>
      <c r="X1297" s="1"/>
    </row>
    <row r="1298" spans="8:24" x14ac:dyDescent="0.2">
      <c r="H1298" s="1"/>
      <c r="I1298" s="1"/>
      <c r="J1298" s="1"/>
      <c r="K1298" s="1"/>
      <c r="L1298" s="1"/>
      <c r="M1298" s="1"/>
      <c r="N1298" s="1"/>
      <c r="O1298" s="1"/>
      <c r="P1298" s="1"/>
      <c r="Q1298" s="1"/>
      <c r="R1298" s="1"/>
      <c r="S1298" s="1"/>
      <c r="T1298" s="1"/>
      <c r="U1298" s="1"/>
      <c r="V1298" s="1"/>
      <c r="W1298" s="1"/>
      <c r="X1298" s="1"/>
    </row>
    <row r="1299" spans="8:24" x14ac:dyDescent="0.2">
      <c r="H1299" s="1"/>
      <c r="I1299" s="1"/>
      <c r="J1299" s="1"/>
      <c r="K1299" s="1"/>
      <c r="L1299" s="1"/>
      <c r="M1299" s="1"/>
      <c r="N1299" s="1"/>
      <c r="O1299" s="1"/>
      <c r="P1299" s="1"/>
      <c r="Q1299" s="1"/>
      <c r="R1299" s="1"/>
      <c r="S1299" s="1"/>
      <c r="T1299" s="1"/>
      <c r="U1299" s="1"/>
      <c r="V1299" s="1"/>
      <c r="W1299" s="1"/>
      <c r="X1299" s="1"/>
    </row>
    <row r="1300" spans="8:24" x14ac:dyDescent="0.2">
      <c r="H1300" s="1"/>
      <c r="I1300" s="1"/>
      <c r="J1300" s="1"/>
      <c r="K1300" s="1"/>
      <c r="L1300" s="1"/>
      <c r="M1300" s="1"/>
      <c r="N1300" s="1"/>
      <c r="O1300" s="1"/>
      <c r="P1300" s="1"/>
      <c r="Q1300" s="1"/>
      <c r="R1300" s="1"/>
      <c r="S1300" s="1"/>
      <c r="T1300" s="1"/>
      <c r="U1300" s="1"/>
      <c r="V1300" s="1"/>
      <c r="W1300" s="1"/>
      <c r="X1300" s="1"/>
    </row>
    <row r="1301" spans="8:24" x14ac:dyDescent="0.2">
      <c r="H1301" s="1"/>
      <c r="I1301" s="1"/>
      <c r="J1301" s="1"/>
      <c r="K1301" s="1"/>
      <c r="L1301" s="1"/>
      <c r="M1301" s="1"/>
      <c r="N1301" s="1"/>
      <c r="O1301" s="1"/>
      <c r="P1301" s="1"/>
      <c r="Q1301" s="1"/>
      <c r="R1301" s="1"/>
      <c r="S1301" s="1"/>
      <c r="T1301" s="1"/>
      <c r="U1301" s="1"/>
      <c r="V1301" s="1"/>
      <c r="W1301" s="1"/>
      <c r="X1301" s="1"/>
    </row>
    <row r="1302" spans="8:24" x14ac:dyDescent="0.2">
      <c r="H1302" s="1"/>
      <c r="I1302" s="1"/>
      <c r="J1302" s="1"/>
      <c r="K1302" s="1"/>
      <c r="L1302" s="1"/>
      <c r="M1302" s="1"/>
      <c r="N1302" s="1"/>
      <c r="O1302" s="1"/>
      <c r="P1302" s="1"/>
      <c r="Q1302" s="1"/>
      <c r="R1302" s="1"/>
      <c r="S1302" s="1"/>
      <c r="T1302" s="1"/>
      <c r="U1302" s="1"/>
      <c r="V1302" s="1"/>
      <c r="W1302" s="1"/>
      <c r="X1302" s="1"/>
    </row>
    <row r="1303" spans="8:24" x14ac:dyDescent="0.2">
      <c r="H1303" s="1"/>
      <c r="I1303" s="1"/>
      <c r="J1303" s="1"/>
      <c r="K1303" s="1"/>
      <c r="L1303" s="1"/>
      <c r="M1303" s="1"/>
      <c r="N1303" s="1"/>
      <c r="O1303" s="1"/>
      <c r="P1303" s="1"/>
      <c r="Q1303" s="1"/>
      <c r="R1303" s="1"/>
      <c r="S1303" s="1"/>
      <c r="T1303" s="1"/>
      <c r="U1303" s="1"/>
      <c r="V1303" s="1"/>
      <c r="W1303" s="1"/>
      <c r="X1303" s="1"/>
    </row>
    <row r="1304" spans="8:24" x14ac:dyDescent="0.2">
      <c r="H1304" s="1"/>
      <c r="I1304" s="1"/>
      <c r="J1304" s="1"/>
      <c r="K1304" s="1"/>
      <c r="L1304" s="1"/>
      <c r="M1304" s="1"/>
      <c r="N1304" s="1"/>
      <c r="O1304" s="1"/>
      <c r="P1304" s="1"/>
      <c r="Q1304" s="1"/>
      <c r="R1304" s="1"/>
      <c r="S1304" s="1"/>
      <c r="T1304" s="1"/>
      <c r="U1304" s="1"/>
      <c r="V1304" s="1"/>
      <c r="W1304" s="1"/>
      <c r="X1304" s="1"/>
    </row>
    <row r="1305" spans="8:24" x14ac:dyDescent="0.2">
      <c r="H1305" s="1"/>
      <c r="I1305" s="1"/>
      <c r="J1305" s="1"/>
      <c r="K1305" s="1"/>
      <c r="L1305" s="1"/>
      <c r="M1305" s="1"/>
      <c r="N1305" s="1"/>
      <c r="O1305" s="1"/>
      <c r="P1305" s="1"/>
      <c r="Q1305" s="1"/>
      <c r="R1305" s="1"/>
      <c r="S1305" s="1"/>
      <c r="T1305" s="1"/>
      <c r="U1305" s="1"/>
      <c r="V1305" s="1"/>
      <c r="W1305" s="1"/>
      <c r="X1305" s="1"/>
    </row>
    <row r="1306" spans="8:24" x14ac:dyDescent="0.2">
      <c r="H1306" s="1"/>
      <c r="I1306" s="1"/>
      <c r="J1306" s="1"/>
      <c r="K1306" s="1"/>
      <c r="L1306" s="1"/>
      <c r="M1306" s="1"/>
      <c r="N1306" s="1"/>
      <c r="O1306" s="1"/>
      <c r="P1306" s="1"/>
      <c r="Q1306" s="1"/>
      <c r="R1306" s="1"/>
      <c r="S1306" s="1"/>
      <c r="T1306" s="1"/>
      <c r="U1306" s="1"/>
      <c r="V1306" s="1"/>
      <c r="W1306" s="1"/>
      <c r="X1306" s="1"/>
    </row>
    <row r="1307" spans="8:24" x14ac:dyDescent="0.2">
      <c r="H1307" s="1"/>
      <c r="I1307" s="1"/>
      <c r="J1307" s="1"/>
      <c r="K1307" s="1"/>
      <c r="L1307" s="1"/>
      <c r="M1307" s="1"/>
      <c r="N1307" s="1"/>
      <c r="O1307" s="1"/>
      <c r="P1307" s="1"/>
      <c r="Q1307" s="1"/>
      <c r="R1307" s="1"/>
      <c r="S1307" s="1"/>
      <c r="T1307" s="1"/>
      <c r="U1307" s="1"/>
      <c r="V1307" s="1"/>
      <c r="W1307" s="1"/>
      <c r="X1307" s="1"/>
    </row>
    <row r="1308" spans="8:24" x14ac:dyDescent="0.2">
      <c r="H1308" s="1"/>
      <c r="I1308" s="1"/>
      <c r="J1308" s="1"/>
      <c r="K1308" s="1"/>
      <c r="L1308" s="1"/>
      <c r="M1308" s="1"/>
      <c r="N1308" s="1"/>
      <c r="O1308" s="1"/>
      <c r="P1308" s="1"/>
      <c r="Q1308" s="1"/>
      <c r="R1308" s="1"/>
      <c r="S1308" s="1"/>
      <c r="T1308" s="1"/>
      <c r="U1308" s="1"/>
      <c r="V1308" s="1"/>
      <c r="W1308" s="1"/>
      <c r="X1308" s="1"/>
    </row>
    <row r="1309" spans="8:24" x14ac:dyDescent="0.2">
      <c r="H1309" s="1"/>
      <c r="I1309" s="1"/>
      <c r="J1309" s="1"/>
      <c r="K1309" s="1"/>
      <c r="L1309" s="1"/>
      <c r="M1309" s="1"/>
      <c r="N1309" s="1"/>
      <c r="O1309" s="1"/>
      <c r="P1309" s="1"/>
      <c r="Q1309" s="1"/>
      <c r="R1309" s="1"/>
      <c r="S1309" s="1"/>
      <c r="T1309" s="1"/>
      <c r="U1309" s="1"/>
      <c r="V1309" s="1"/>
      <c r="W1309" s="1"/>
      <c r="X1309" s="1"/>
    </row>
    <row r="1310" spans="8:24" x14ac:dyDescent="0.2">
      <c r="H1310" s="1"/>
      <c r="I1310" s="1"/>
      <c r="J1310" s="1"/>
      <c r="K1310" s="1"/>
      <c r="L1310" s="1"/>
      <c r="M1310" s="1"/>
      <c r="N1310" s="1"/>
      <c r="O1310" s="1"/>
      <c r="P1310" s="1"/>
      <c r="Q1310" s="1"/>
      <c r="R1310" s="1"/>
      <c r="S1310" s="1"/>
      <c r="T1310" s="1"/>
      <c r="U1310" s="1"/>
      <c r="V1310" s="1"/>
      <c r="W1310" s="1"/>
      <c r="X1310" s="1"/>
    </row>
    <row r="1311" spans="8:24" x14ac:dyDescent="0.2">
      <c r="H1311" s="1"/>
      <c r="I1311" s="1"/>
      <c r="J1311" s="1"/>
      <c r="K1311" s="1"/>
      <c r="L1311" s="1"/>
      <c r="M1311" s="1"/>
      <c r="N1311" s="1"/>
      <c r="O1311" s="1"/>
      <c r="P1311" s="1"/>
      <c r="Q1311" s="1"/>
      <c r="R1311" s="1"/>
      <c r="S1311" s="1"/>
      <c r="T1311" s="1"/>
      <c r="U1311" s="1"/>
      <c r="V1311" s="1"/>
      <c r="W1311" s="1"/>
      <c r="X1311" s="1"/>
    </row>
    <row r="1312" spans="8:24" x14ac:dyDescent="0.2">
      <c r="H1312" s="1"/>
      <c r="I1312" s="1"/>
      <c r="J1312" s="1"/>
      <c r="K1312" s="1"/>
      <c r="L1312" s="1"/>
      <c r="M1312" s="1"/>
      <c r="N1312" s="1"/>
      <c r="O1312" s="1"/>
      <c r="P1312" s="1"/>
      <c r="Q1312" s="1"/>
      <c r="R1312" s="1"/>
      <c r="S1312" s="1"/>
      <c r="T1312" s="1"/>
      <c r="U1312" s="1"/>
      <c r="V1312" s="1"/>
      <c r="W1312" s="1"/>
      <c r="X1312" s="1"/>
    </row>
    <row r="1313" spans="8:24" x14ac:dyDescent="0.2">
      <c r="H1313" s="1"/>
      <c r="I1313" s="1"/>
      <c r="J1313" s="1"/>
      <c r="K1313" s="1"/>
      <c r="L1313" s="1"/>
      <c r="M1313" s="1"/>
      <c r="N1313" s="1"/>
      <c r="O1313" s="1"/>
      <c r="P1313" s="1"/>
      <c r="Q1313" s="1"/>
      <c r="R1313" s="1"/>
      <c r="S1313" s="1"/>
      <c r="T1313" s="1"/>
      <c r="U1313" s="1"/>
      <c r="V1313" s="1"/>
      <c r="W1313" s="1"/>
      <c r="X1313" s="1"/>
    </row>
    <row r="1314" spans="8:24" x14ac:dyDescent="0.2">
      <c r="H1314" s="1"/>
      <c r="I1314" s="1"/>
      <c r="J1314" s="1"/>
      <c r="K1314" s="1"/>
      <c r="L1314" s="1"/>
      <c r="M1314" s="1"/>
      <c r="N1314" s="1"/>
      <c r="O1314" s="1"/>
      <c r="P1314" s="1"/>
      <c r="Q1314" s="1"/>
      <c r="R1314" s="1"/>
      <c r="S1314" s="1"/>
      <c r="T1314" s="1"/>
      <c r="U1314" s="1"/>
      <c r="V1314" s="1"/>
      <c r="W1314" s="1"/>
      <c r="X1314" s="1"/>
    </row>
    <row r="1315" spans="8:24" x14ac:dyDescent="0.2">
      <c r="H1315" s="1"/>
      <c r="I1315" s="1"/>
      <c r="J1315" s="1"/>
      <c r="K1315" s="1"/>
      <c r="L1315" s="1"/>
      <c r="M1315" s="1"/>
      <c r="N1315" s="1"/>
      <c r="O1315" s="1"/>
      <c r="P1315" s="1"/>
      <c r="Q1315" s="1"/>
      <c r="R1315" s="1"/>
      <c r="S1315" s="1"/>
      <c r="T1315" s="1"/>
      <c r="U1315" s="1"/>
      <c r="V1315" s="1"/>
      <c r="W1315" s="1"/>
      <c r="X1315" s="1"/>
    </row>
    <row r="1316" spans="8:24" x14ac:dyDescent="0.2">
      <c r="H1316" s="1"/>
      <c r="I1316" s="1"/>
      <c r="J1316" s="1"/>
      <c r="K1316" s="1"/>
      <c r="L1316" s="1"/>
      <c r="M1316" s="1"/>
      <c r="N1316" s="1"/>
      <c r="O1316" s="1"/>
      <c r="P1316" s="1"/>
      <c r="Q1316" s="1"/>
      <c r="R1316" s="1"/>
      <c r="S1316" s="1"/>
      <c r="T1316" s="1"/>
      <c r="U1316" s="1"/>
      <c r="V1316" s="1"/>
      <c r="W1316" s="1"/>
      <c r="X1316" s="1"/>
    </row>
    <row r="1317" spans="8:24" x14ac:dyDescent="0.2">
      <c r="H1317" s="1"/>
      <c r="I1317" s="1"/>
      <c r="J1317" s="1"/>
      <c r="K1317" s="1"/>
      <c r="L1317" s="1"/>
      <c r="M1317" s="1"/>
      <c r="N1317" s="1"/>
      <c r="O1317" s="1"/>
      <c r="P1317" s="1"/>
      <c r="Q1317" s="1"/>
      <c r="R1317" s="1"/>
      <c r="S1317" s="1"/>
      <c r="T1317" s="1"/>
      <c r="U1317" s="1"/>
      <c r="V1317" s="1"/>
      <c r="W1317" s="1"/>
      <c r="X1317" s="1"/>
    </row>
    <row r="1318" spans="8:24" x14ac:dyDescent="0.2">
      <c r="H1318" s="1"/>
      <c r="I1318" s="1"/>
      <c r="J1318" s="1"/>
      <c r="K1318" s="1"/>
      <c r="L1318" s="1"/>
      <c r="M1318" s="1"/>
      <c r="N1318" s="1"/>
      <c r="O1318" s="1"/>
      <c r="P1318" s="1"/>
      <c r="Q1318" s="1"/>
      <c r="R1318" s="1"/>
      <c r="S1318" s="1"/>
      <c r="T1318" s="1"/>
      <c r="U1318" s="1"/>
      <c r="V1318" s="1"/>
      <c r="W1318" s="1"/>
      <c r="X1318" s="1"/>
    </row>
    <row r="1319" spans="8:24" x14ac:dyDescent="0.2">
      <c r="H1319" s="1"/>
      <c r="I1319" s="1"/>
      <c r="J1319" s="1"/>
      <c r="K1319" s="1"/>
      <c r="L1319" s="1"/>
      <c r="M1319" s="1"/>
      <c r="N1319" s="1"/>
      <c r="O1319" s="1"/>
      <c r="P1319" s="1"/>
      <c r="Q1319" s="1"/>
      <c r="R1319" s="1"/>
      <c r="S1319" s="1"/>
      <c r="T1319" s="1"/>
      <c r="U1319" s="1"/>
      <c r="V1319" s="1"/>
      <c r="W1319" s="1"/>
      <c r="X1319" s="1"/>
    </row>
    <row r="1320" spans="8:24" x14ac:dyDescent="0.2">
      <c r="H1320" s="1"/>
      <c r="I1320" s="1"/>
      <c r="J1320" s="1"/>
      <c r="K1320" s="1"/>
      <c r="L1320" s="1"/>
      <c r="M1320" s="1"/>
      <c r="N1320" s="1"/>
      <c r="O1320" s="1"/>
      <c r="P1320" s="1"/>
      <c r="Q1320" s="1"/>
      <c r="R1320" s="1"/>
      <c r="S1320" s="1"/>
      <c r="T1320" s="1"/>
      <c r="U1320" s="1"/>
      <c r="V1320" s="1"/>
      <c r="W1320" s="1"/>
      <c r="X1320" s="1"/>
    </row>
    <row r="1321" spans="8:24" x14ac:dyDescent="0.2">
      <c r="H1321" s="1"/>
      <c r="I1321" s="1"/>
      <c r="J1321" s="1"/>
      <c r="K1321" s="1"/>
      <c r="L1321" s="1"/>
      <c r="M1321" s="1"/>
      <c r="N1321" s="1"/>
      <c r="O1321" s="1"/>
      <c r="P1321" s="1"/>
      <c r="Q1321" s="1"/>
      <c r="R1321" s="1"/>
      <c r="S1321" s="1"/>
      <c r="T1321" s="1"/>
      <c r="U1321" s="1"/>
      <c r="V1321" s="1"/>
      <c r="W1321" s="1"/>
      <c r="X1321" s="1"/>
    </row>
    <row r="1322" spans="8:24" x14ac:dyDescent="0.2">
      <c r="H1322" s="1"/>
      <c r="I1322" s="1"/>
      <c r="J1322" s="1"/>
      <c r="K1322" s="1"/>
      <c r="L1322" s="1"/>
      <c r="M1322" s="1"/>
      <c r="N1322" s="1"/>
      <c r="O1322" s="1"/>
      <c r="P1322" s="1"/>
      <c r="Q1322" s="1"/>
      <c r="R1322" s="1"/>
      <c r="S1322" s="1"/>
      <c r="T1322" s="1"/>
      <c r="U1322" s="1"/>
      <c r="V1322" s="1"/>
      <c r="W1322" s="1"/>
      <c r="X1322" s="1"/>
    </row>
    <row r="1323" spans="8:24" x14ac:dyDescent="0.2">
      <c r="H1323" s="1"/>
      <c r="I1323" s="1"/>
      <c r="J1323" s="1"/>
      <c r="K1323" s="1"/>
      <c r="L1323" s="1"/>
      <c r="M1323" s="1"/>
      <c r="N1323" s="1"/>
      <c r="O1323" s="1"/>
      <c r="P1323" s="1"/>
      <c r="Q1323" s="1"/>
      <c r="R1323" s="1"/>
      <c r="S1323" s="1"/>
      <c r="T1323" s="1"/>
      <c r="U1323" s="1"/>
      <c r="V1323" s="1"/>
      <c r="W1323" s="1"/>
      <c r="X1323" s="1"/>
    </row>
    <row r="1324" spans="8:24" x14ac:dyDescent="0.2">
      <c r="H1324" s="1"/>
      <c r="I1324" s="1"/>
      <c r="J1324" s="1"/>
      <c r="K1324" s="1"/>
      <c r="L1324" s="1"/>
      <c r="M1324" s="1"/>
      <c r="N1324" s="1"/>
      <c r="O1324" s="1"/>
      <c r="P1324" s="1"/>
      <c r="Q1324" s="1"/>
      <c r="R1324" s="1"/>
      <c r="S1324" s="1"/>
      <c r="T1324" s="1"/>
      <c r="U1324" s="1"/>
      <c r="V1324" s="1"/>
      <c r="W1324" s="1"/>
      <c r="X1324" s="1"/>
    </row>
    <row r="1325" spans="8:24" x14ac:dyDescent="0.2">
      <c r="H1325" s="1"/>
      <c r="I1325" s="1"/>
      <c r="J1325" s="1"/>
      <c r="K1325" s="1"/>
      <c r="L1325" s="1"/>
      <c r="M1325" s="1"/>
      <c r="N1325" s="1"/>
      <c r="O1325" s="1"/>
      <c r="P1325" s="1"/>
      <c r="Q1325" s="1"/>
      <c r="R1325" s="1"/>
      <c r="S1325" s="1"/>
      <c r="T1325" s="1"/>
      <c r="U1325" s="1"/>
      <c r="V1325" s="1"/>
      <c r="W1325" s="1"/>
      <c r="X1325" s="1"/>
    </row>
    <row r="1326" spans="8:24" x14ac:dyDescent="0.2">
      <c r="H1326" s="1"/>
      <c r="I1326" s="1"/>
      <c r="J1326" s="1"/>
      <c r="K1326" s="1"/>
      <c r="L1326" s="1"/>
      <c r="M1326" s="1"/>
      <c r="N1326" s="1"/>
      <c r="O1326" s="1"/>
      <c r="P1326" s="1"/>
      <c r="Q1326" s="1"/>
      <c r="R1326" s="1"/>
      <c r="S1326" s="1"/>
      <c r="T1326" s="1"/>
      <c r="U1326" s="1"/>
      <c r="V1326" s="1"/>
      <c r="W1326" s="1"/>
      <c r="X1326" s="1"/>
    </row>
    <row r="1327" spans="8:24" x14ac:dyDescent="0.2">
      <c r="H1327" s="1"/>
      <c r="I1327" s="1"/>
      <c r="J1327" s="1"/>
      <c r="K1327" s="1"/>
      <c r="L1327" s="1"/>
      <c r="M1327" s="1"/>
      <c r="N1327" s="1"/>
      <c r="O1327" s="1"/>
      <c r="P1327" s="1"/>
      <c r="Q1327" s="1"/>
      <c r="R1327" s="1"/>
      <c r="S1327" s="1"/>
      <c r="T1327" s="1"/>
      <c r="U1327" s="1"/>
      <c r="V1327" s="1"/>
      <c r="W1327" s="1"/>
      <c r="X1327" s="1"/>
    </row>
    <row r="1328" spans="8:24" x14ac:dyDescent="0.2">
      <c r="H1328" s="1"/>
      <c r="I1328" s="1"/>
      <c r="J1328" s="1"/>
      <c r="K1328" s="1"/>
      <c r="L1328" s="1"/>
      <c r="M1328" s="1"/>
      <c r="N1328" s="1"/>
      <c r="O1328" s="1"/>
      <c r="P1328" s="1"/>
      <c r="Q1328" s="1"/>
      <c r="R1328" s="1"/>
      <c r="S1328" s="1"/>
      <c r="T1328" s="1"/>
      <c r="U1328" s="1"/>
      <c r="V1328" s="1"/>
      <c r="W1328" s="1"/>
      <c r="X1328" s="1"/>
    </row>
    <row r="1329" spans="8:24" x14ac:dyDescent="0.2">
      <c r="H1329" s="1"/>
      <c r="I1329" s="1"/>
      <c r="J1329" s="1"/>
      <c r="K1329" s="1"/>
      <c r="L1329" s="1"/>
      <c r="M1329" s="1"/>
      <c r="N1329" s="1"/>
      <c r="O1329" s="1"/>
      <c r="P1329" s="1"/>
      <c r="Q1329" s="1"/>
      <c r="R1329" s="1"/>
      <c r="S1329" s="1"/>
      <c r="T1329" s="1"/>
      <c r="U1329" s="1"/>
      <c r="V1329" s="1"/>
      <c r="W1329" s="1"/>
      <c r="X1329" s="1"/>
    </row>
    <row r="1330" spans="8:24" x14ac:dyDescent="0.2">
      <c r="H1330" s="1"/>
      <c r="I1330" s="1"/>
      <c r="J1330" s="1"/>
      <c r="K1330" s="1"/>
      <c r="L1330" s="1"/>
      <c r="M1330" s="1"/>
      <c r="N1330" s="1"/>
      <c r="O1330" s="1"/>
      <c r="P1330" s="1"/>
      <c r="Q1330" s="1"/>
      <c r="R1330" s="1"/>
      <c r="S1330" s="1"/>
      <c r="T1330" s="1"/>
      <c r="U1330" s="1"/>
      <c r="V1330" s="1"/>
      <c r="W1330" s="1"/>
      <c r="X1330" s="1"/>
    </row>
    <row r="1331" spans="8:24" x14ac:dyDescent="0.2">
      <c r="H1331" s="1"/>
      <c r="I1331" s="1"/>
      <c r="J1331" s="1"/>
      <c r="K1331" s="1"/>
      <c r="L1331" s="1"/>
      <c r="M1331" s="1"/>
      <c r="N1331" s="1"/>
      <c r="O1331" s="1"/>
      <c r="P1331" s="1"/>
      <c r="Q1331" s="1"/>
      <c r="R1331" s="1"/>
      <c r="S1331" s="1"/>
      <c r="T1331" s="1"/>
      <c r="U1331" s="1"/>
      <c r="V1331" s="1"/>
      <c r="W1331" s="1"/>
      <c r="X1331" s="1"/>
    </row>
    <row r="1332" spans="8:24" x14ac:dyDescent="0.2">
      <c r="H1332" s="1"/>
      <c r="I1332" s="1"/>
      <c r="J1332" s="1"/>
      <c r="K1332" s="1"/>
      <c r="L1332" s="1"/>
      <c r="M1332" s="1"/>
      <c r="N1332" s="1"/>
      <c r="O1332" s="1"/>
      <c r="P1332" s="1"/>
      <c r="Q1332" s="1"/>
      <c r="R1332" s="1"/>
      <c r="S1332" s="1"/>
      <c r="T1332" s="1"/>
      <c r="U1332" s="1"/>
      <c r="V1332" s="1"/>
      <c r="W1332" s="1"/>
      <c r="X1332" s="1"/>
    </row>
    <row r="1333" spans="8:24" x14ac:dyDescent="0.2">
      <c r="H1333" s="1"/>
      <c r="I1333" s="1"/>
      <c r="J1333" s="1"/>
      <c r="K1333" s="1"/>
      <c r="L1333" s="1"/>
      <c r="M1333" s="1"/>
      <c r="N1333" s="1"/>
      <c r="O1333" s="1"/>
      <c r="P1333" s="1"/>
      <c r="Q1333" s="1"/>
      <c r="R1333" s="1"/>
      <c r="S1333" s="1"/>
      <c r="T1333" s="1"/>
      <c r="U1333" s="1"/>
      <c r="V1333" s="1"/>
      <c r="W1333" s="1"/>
      <c r="X1333" s="1"/>
    </row>
    <row r="1334" spans="8:24" x14ac:dyDescent="0.2">
      <c r="H1334" s="1"/>
      <c r="I1334" s="1"/>
      <c r="J1334" s="1"/>
      <c r="K1334" s="1"/>
      <c r="L1334" s="1"/>
      <c r="M1334" s="1"/>
      <c r="N1334" s="1"/>
      <c r="O1334" s="1"/>
      <c r="P1334" s="1"/>
      <c r="Q1334" s="1"/>
      <c r="R1334" s="1"/>
      <c r="S1334" s="1"/>
      <c r="T1334" s="1"/>
      <c r="U1334" s="1"/>
      <c r="V1334" s="1"/>
      <c r="W1334" s="1"/>
      <c r="X1334" s="1"/>
    </row>
    <row r="1335" spans="8:24" x14ac:dyDescent="0.2">
      <c r="H1335" s="1"/>
      <c r="I1335" s="1"/>
      <c r="J1335" s="1"/>
      <c r="K1335" s="1"/>
      <c r="L1335" s="1"/>
      <c r="M1335" s="1"/>
      <c r="N1335" s="1"/>
      <c r="O1335" s="1"/>
      <c r="P1335" s="1"/>
      <c r="Q1335" s="1"/>
      <c r="R1335" s="1"/>
      <c r="S1335" s="1"/>
      <c r="T1335" s="1"/>
      <c r="U1335" s="1"/>
      <c r="V1335" s="1"/>
      <c r="W1335" s="1"/>
      <c r="X1335" s="1"/>
    </row>
    <row r="1336" spans="8:24" x14ac:dyDescent="0.2">
      <c r="H1336" s="1"/>
      <c r="I1336" s="1"/>
      <c r="J1336" s="1"/>
      <c r="K1336" s="1"/>
      <c r="L1336" s="1"/>
      <c r="M1336" s="1"/>
      <c r="N1336" s="1"/>
      <c r="O1336" s="1"/>
      <c r="P1336" s="1"/>
      <c r="Q1336" s="1"/>
      <c r="R1336" s="1"/>
      <c r="S1336" s="1"/>
      <c r="T1336" s="1"/>
      <c r="U1336" s="1"/>
      <c r="V1336" s="1"/>
      <c r="W1336" s="1"/>
      <c r="X1336" s="1"/>
    </row>
    <row r="1337" spans="8:24" x14ac:dyDescent="0.2">
      <c r="H1337" s="1"/>
      <c r="I1337" s="1"/>
      <c r="J1337" s="1"/>
      <c r="K1337" s="1"/>
      <c r="L1337" s="1"/>
      <c r="M1337" s="1"/>
      <c r="N1337" s="1"/>
      <c r="O1337" s="1"/>
      <c r="P1337" s="1"/>
      <c r="Q1337" s="1"/>
      <c r="R1337" s="1"/>
      <c r="S1337" s="1"/>
      <c r="T1337" s="1"/>
      <c r="U1337" s="1"/>
      <c r="V1337" s="1"/>
      <c r="W1337" s="1"/>
      <c r="X1337" s="1"/>
    </row>
    <row r="1338" spans="8:24" x14ac:dyDescent="0.2">
      <c r="H1338" s="1"/>
      <c r="I1338" s="1"/>
      <c r="J1338" s="1"/>
      <c r="K1338" s="1"/>
      <c r="L1338" s="1"/>
      <c r="M1338" s="1"/>
      <c r="N1338" s="1"/>
      <c r="O1338" s="1"/>
      <c r="P1338" s="1"/>
      <c r="Q1338" s="1"/>
      <c r="R1338" s="1"/>
      <c r="S1338" s="1"/>
      <c r="T1338" s="1"/>
      <c r="U1338" s="1"/>
      <c r="V1338" s="1"/>
      <c r="W1338" s="1"/>
      <c r="X1338" s="1"/>
    </row>
    <row r="1339" spans="8:24" x14ac:dyDescent="0.2">
      <c r="H1339" s="1"/>
      <c r="I1339" s="1"/>
      <c r="J1339" s="1"/>
      <c r="K1339" s="1"/>
      <c r="L1339" s="1"/>
      <c r="M1339" s="1"/>
      <c r="N1339" s="1"/>
      <c r="O1339" s="1"/>
      <c r="P1339" s="1"/>
      <c r="Q1339" s="1"/>
      <c r="R1339" s="1"/>
      <c r="S1339" s="1"/>
      <c r="T1339" s="1"/>
      <c r="U1339" s="1"/>
      <c r="V1339" s="1"/>
      <c r="W1339" s="1"/>
      <c r="X1339" s="1"/>
    </row>
    <row r="1340" spans="8:24" x14ac:dyDescent="0.2">
      <c r="H1340" s="1"/>
      <c r="I1340" s="1"/>
      <c r="J1340" s="1"/>
      <c r="K1340" s="1"/>
      <c r="L1340" s="1"/>
      <c r="M1340" s="1"/>
      <c r="N1340" s="1"/>
      <c r="O1340" s="1"/>
      <c r="P1340" s="1"/>
      <c r="Q1340" s="1"/>
      <c r="R1340" s="1"/>
      <c r="S1340" s="1"/>
      <c r="T1340" s="1"/>
      <c r="U1340" s="1"/>
      <c r="V1340" s="1"/>
      <c r="W1340" s="1"/>
      <c r="X1340" s="1"/>
    </row>
  </sheetData>
  <phoneticPr fontId="0" type="noConversion"/>
  <pageMargins left="0.74803149606299213" right="0.74803149606299213" top="0.98425196850393704" bottom="0.98425196850393704" header="0.51181102362204722" footer="0.51181102362204722"/>
  <pageSetup paperSize="9" scale="52"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HC771"/>
  <sheetViews>
    <sheetView tabSelected="1" zoomScaleNormal="100" workbookViewId="0">
      <pane xSplit="4" ySplit="3" topLeftCell="E4" activePane="bottomRight" state="frozen"/>
      <selection activeCell="B5" sqref="B5:F6"/>
      <selection pane="topRight" activeCell="B5" sqref="B5:F6"/>
      <selection pane="bottomLeft" activeCell="B5" sqref="B5:F6"/>
      <selection pane="bottomRight" sqref="A1:XFD1048576"/>
    </sheetView>
  </sheetViews>
  <sheetFormatPr defaultColWidth="9.140625" defaultRowHeight="12.75" x14ac:dyDescent="0.2"/>
  <cols>
    <col min="1" max="1" width="10.7109375" style="38" customWidth="1"/>
    <col min="2" max="2" width="7.7109375" style="12" customWidth="1"/>
    <col min="3" max="3" width="5.28515625" style="12" customWidth="1"/>
    <col min="4" max="4" width="51.5703125" style="33" customWidth="1"/>
    <col min="5" max="5" width="8.42578125" style="33" bestFit="1" customWidth="1"/>
    <col min="6" max="6" width="6.42578125" style="33" bestFit="1" customWidth="1"/>
    <col min="7" max="7" width="5.140625" style="33" bestFit="1" customWidth="1"/>
    <col min="8" max="10" width="7.85546875" style="173" bestFit="1" customWidth="1"/>
    <col min="11" max="11" width="9.85546875" style="173" bestFit="1" customWidth="1"/>
    <col min="12" max="18" width="7.85546875" style="173" bestFit="1" customWidth="1"/>
    <col min="19" max="16384" width="9.140625" style="173"/>
  </cols>
  <sheetData>
    <row r="1" spans="1:211" s="177" customFormat="1" ht="20.25" x14ac:dyDescent="0.3">
      <c r="A1" s="39" t="s">
        <v>1050</v>
      </c>
      <c r="D1" s="43"/>
      <c r="E1" s="43"/>
      <c r="F1" s="43"/>
      <c r="G1" s="43"/>
      <c r="H1" s="201" t="s">
        <v>1052</v>
      </c>
      <c r="L1" s="44"/>
    </row>
    <row r="2" spans="1:211" x14ac:dyDescent="0.2">
      <c r="D2" s="33">
        <v>1</v>
      </c>
      <c r="E2" s="33">
        <v>2</v>
      </c>
      <c r="F2" s="33">
        <v>3</v>
      </c>
      <c r="G2" s="33">
        <v>4</v>
      </c>
      <c r="H2" s="33">
        <v>5</v>
      </c>
      <c r="I2" s="33">
        <v>6</v>
      </c>
      <c r="J2" s="33">
        <v>7</v>
      </c>
      <c r="K2" s="33">
        <v>8</v>
      </c>
      <c r="L2" s="33">
        <v>9</v>
      </c>
      <c r="M2" s="33">
        <v>10</v>
      </c>
      <c r="N2" s="33">
        <v>11</v>
      </c>
      <c r="O2" s="33">
        <v>12</v>
      </c>
      <c r="P2" s="33">
        <v>13</v>
      </c>
      <c r="Q2" s="33">
        <v>14</v>
      </c>
      <c r="R2" s="33">
        <v>15</v>
      </c>
      <c r="S2" s="33">
        <v>16</v>
      </c>
      <c r="T2" s="33">
        <v>17</v>
      </c>
      <c r="U2" s="33">
        <v>18</v>
      </c>
      <c r="V2" s="33">
        <v>19</v>
      </c>
      <c r="W2" s="33">
        <v>20</v>
      </c>
      <c r="X2" s="33">
        <v>21</v>
      </c>
      <c r="Y2" s="33">
        <v>22</v>
      </c>
      <c r="Z2" s="33">
        <v>23</v>
      </c>
      <c r="AA2" s="33">
        <v>24</v>
      </c>
      <c r="AB2" s="33">
        <v>25</v>
      </c>
      <c r="AC2" s="33">
        <v>26</v>
      </c>
      <c r="AD2" s="33">
        <v>27</v>
      </c>
      <c r="AE2" s="33">
        <v>28</v>
      </c>
      <c r="AF2" s="33">
        <v>29</v>
      </c>
      <c r="AG2" s="33">
        <v>30</v>
      </c>
    </row>
    <row r="3" spans="1:211" ht="29.25" customHeight="1" x14ac:dyDescent="0.2">
      <c r="A3" s="28" t="s">
        <v>1277</v>
      </c>
      <c r="B3" s="10" t="s">
        <v>907</v>
      </c>
      <c r="C3" s="10"/>
      <c r="D3" s="2" t="s">
        <v>908</v>
      </c>
      <c r="E3" s="2" t="s">
        <v>1087</v>
      </c>
      <c r="F3" s="2" t="s">
        <v>1073</v>
      </c>
      <c r="G3" s="2"/>
      <c r="H3" s="172" t="s">
        <v>887</v>
      </c>
      <c r="I3" s="9" t="s">
        <v>888</v>
      </c>
      <c r="J3" s="9" t="s">
        <v>889</v>
      </c>
      <c r="K3" s="9" t="s">
        <v>890</v>
      </c>
      <c r="L3" s="77" t="s">
        <v>891</v>
      </c>
      <c r="M3" s="9" t="s">
        <v>893</v>
      </c>
      <c r="N3" s="9" t="s">
        <v>892</v>
      </c>
      <c r="O3" s="9" t="s">
        <v>894</v>
      </c>
      <c r="P3" s="9" t="s">
        <v>895</v>
      </c>
      <c r="Q3" s="172" t="s">
        <v>909</v>
      </c>
      <c r="R3" s="172" t="s">
        <v>987</v>
      </c>
      <c r="S3" s="48" t="s">
        <v>1091</v>
      </c>
      <c r="T3" s="48" t="s">
        <v>1140</v>
      </c>
      <c r="U3" s="48" t="s">
        <v>1143</v>
      </c>
      <c r="V3" s="172" t="s">
        <v>1166</v>
      </c>
      <c r="W3" s="172" t="s">
        <v>1167</v>
      </c>
      <c r="X3" s="172" t="s">
        <v>1168</v>
      </c>
      <c r="Y3" s="172" t="s">
        <v>1170</v>
      </c>
      <c r="Z3" s="172" t="s">
        <v>1172</v>
      </c>
      <c r="AA3" s="172" t="s">
        <v>1214</v>
      </c>
      <c r="AB3" s="172" t="s">
        <v>1224</v>
      </c>
      <c r="AC3" s="172" t="s">
        <v>1228</v>
      </c>
      <c r="AD3" s="172" t="s">
        <v>1231</v>
      </c>
      <c r="AE3" s="172" t="s">
        <v>1256</v>
      </c>
      <c r="AF3" s="172" t="s">
        <v>1657</v>
      </c>
      <c r="AG3" s="172" t="s">
        <v>1766</v>
      </c>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c r="BS3" s="172"/>
      <c r="BT3" s="172"/>
      <c r="BU3" s="172"/>
      <c r="BV3" s="172"/>
      <c r="BW3" s="172"/>
      <c r="BX3" s="172"/>
      <c r="BY3" s="172"/>
      <c r="BZ3" s="172"/>
      <c r="CA3" s="172"/>
      <c r="CB3" s="172"/>
      <c r="CC3" s="172"/>
      <c r="CD3" s="172"/>
      <c r="CE3" s="172"/>
      <c r="CF3" s="172"/>
      <c r="CG3" s="172"/>
      <c r="CH3" s="172"/>
      <c r="CI3" s="172"/>
      <c r="CJ3" s="172"/>
      <c r="CK3" s="172"/>
      <c r="CL3" s="172"/>
      <c r="CM3" s="172"/>
      <c r="CN3" s="172"/>
      <c r="CO3" s="172"/>
      <c r="CP3" s="172"/>
      <c r="CQ3" s="172"/>
      <c r="CR3" s="172"/>
      <c r="CS3" s="172"/>
      <c r="CT3" s="172"/>
      <c r="CU3" s="172"/>
      <c r="CV3" s="172"/>
      <c r="CW3" s="172"/>
      <c r="CX3" s="172"/>
      <c r="CY3" s="172"/>
      <c r="CZ3" s="172"/>
      <c r="DA3" s="172"/>
      <c r="DB3" s="172"/>
      <c r="DC3" s="172"/>
      <c r="DD3" s="172"/>
      <c r="DE3" s="172"/>
      <c r="DF3" s="172"/>
      <c r="DG3" s="172"/>
      <c r="DH3" s="172"/>
      <c r="DI3" s="172"/>
      <c r="DJ3" s="172"/>
      <c r="DK3" s="172"/>
      <c r="DL3" s="172"/>
      <c r="DM3" s="172"/>
      <c r="DN3" s="172"/>
      <c r="DO3" s="172"/>
      <c r="DP3" s="172"/>
      <c r="DQ3" s="172"/>
      <c r="DR3" s="172"/>
      <c r="DS3" s="172"/>
      <c r="DT3" s="172"/>
      <c r="DU3" s="172"/>
      <c r="DV3" s="172"/>
      <c r="DW3" s="172"/>
      <c r="DX3" s="172"/>
      <c r="DY3" s="172"/>
      <c r="DZ3" s="172"/>
      <c r="EA3" s="172"/>
      <c r="EB3" s="172"/>
      <c r="EC3" s="172"/>
      <c r="ED3" s="172"/>
      <c r="EE3" s="172"/>
      <c r="EF3" s="172"/>
      <c r="EG3" s="172"/>
      <c r="EH3" s="172"/>
      <c r="EI3" s="172"/>
      <c r="EJ3" s="172"/>
      <c r="EK3" s="172"/>
      <c r="EL3" s="172"/>
      <c r="EM3" s="172"/>
      <c r="EN3" s="172"/>
      <c r="EO3" s="172"/>
      <c r="EP3" s="172"/>
      <c r="EQ3" s="172"/>
      <c r="ER3" s="172"/>
      <c r="ES3" s="172"/>
      <c r="ET3" s="172"/>
      <c r="EU3" s="172"/>
      <c r="EV3" s="172"/>
      <c r="EW3" s="172"/>
      <c r="EX3" s="172"/>
      <c r="EY3" s="172"/>
      <c r="EZ3" s="172"/>
      <c r="FA3" s="172"/>
      <c r="FB3" s="172"/>
      <c r="FC3" s="172"/>
      <c r="FD3" s="172"/>
      <c r="FE3" s="172"/>
      <c r="FF3" s="172"/>
      <c r="FG3" s="172"/>
      <c r="FH3" s="172"/>
      <c r="FI3" s="172"/>
      <c r="FJ3" s="172"/>
      <c r="FK3" s="172"/>
      <c r="FL3" s="172"/>
      <c r="FM3" s="172"/>
      <c r="FN3" s="172"/>
      <c r="FO3" s="172"/>
      <c r="FP3" s="172"/>
      <c r="FQ3" s="172"/>
      <c r="FR3" s="172"/>
      <c r="FS3" s="172"/>
      <c r="FT3" s="172"/>
      <c r="FU3" s="172"/>
      <c r="FV3" s="172"/>
      <c r="FW3" s="172"/>
      <c r="FX3" s="172"/>
      <c r="FY3" s="172"/>
      <c r="FZ3" s="172"/>
      <c r="GA3" s="172"/>
      <c r="GB3" s="172"/>
      <c r="GC3" s="172"/>
      <c r="GD3" s="172"/>
      <c r="GE3" s="172"/>
      <c r="GF3" s="172"/>
      <c r="GG3" s="172"/>
      <c r="GH3" s="172"/>
      <c r="GI3" s="172"/>
      <c r="GJ3" s="172"/>
      <c r="GK3" s="172"/>
      <c r="GL3" s="172"/>
      <c r="GM3" s="172"/>
      <c r="GN3" s="172"/>
      <c r="GO3" s="172"/>
      <c r="GP3" s="172"/>
      <c r="GQ3" s="172"/>
      <c r="GR3" s="172"/>
      <c r="GS3" s="172"/>
      <c r="GT3" s="172"/>
      <c r="GU3" s="172"/>
      <c r="GV3" s="172"/>
      <c r="GW3" s="172"/>
      <c r="GX3" s="172"/>
      <c r="GY3" s="172"/>
      <c r="GZ3" s="172"/>
      <c r="HA3" s="172"/>
      <c r="HB3" s="172"/>
    </row>
    <row r="4" spans="1:211" x14ac:dyDescent="0.2">
      <c r="A4" s="126" t="s">
        <v>1278</v>
      </c>
      <c r="B4" s="126" t="s">
        <v>0</v>
      </c>
      <c r="C4" s="126"/>
      <c r="D4" s="123" t="s">
        <v>1</v>
      </c>
      <c r="E4" s="38" t="s">
        <v>1088</v>
      </c>
      <c r="F4" s="3" t="s">
        <v>1076</v>
      </c>
      <c r="G4" s="3"/>
      <c r="H4" s="173">
        <v>137.41</v>
      </c>
      <c r="I4" s="173">
        <v>137.80000000000001</v>
      </c>
      <c r="J4" s="173">
        <v>147.77000000000001</v>
      </c>
      <c r="K4" s="173">
        <v>154.41999999999999</v>
      </c>
      <c r="L4" s="173">
        <v>157.41999999999999</v>
      </c>
      <c r="M4" s="173">
        <v>169.7</v>
      </c>
      <c r="N4" s="173">
        <v>186.41</v>
      </c>
      <c r="O4" s="173">
        <v>206.53</v>
      </c>
      <c r="P4" s="173">
        <v>216.4</v>
      </c>
      <c r="Q4" s="173">
        <v>224.92</v>
      </c>
      <c r="R4" s="13">
        <v>235.71</v>
      </c>
      <c r="S4" s="13">
        <v>247.26</v>
      </c>
      <c r="T4" s="13">
        <v>258.33999999999997</v>
      </c>
      <c r="U4" s="13">
        <v>267.70999999999998</v>
      </c>
      <c r="V4" s="13">
        <v>274.27</v>
      </c>
      <c r="W4" s="13">
        <v>274.27</v>
      </c>
      <c r="X4" s="13">
        <v>274.27</v>
      </c>
      <c r="Y4" s="13">
        <v>274.27</v>
      </c>
      <c r="Z4" s="13">
        <v>271.52999999999997</v>
      </c>
      <c r="AA4" s="13">
        <v>271.52999999999997</v>
      </c>
      <c r="AB4" s="13">
        <v>276.93</v>
      </c>
      <c r="AC4" s="175">
        <v>282.42</v>
      </c>
      <c r="AD4" s="175">
        <v>290.79000000000002</v>
      </c>
      <c r="AE4" s="175">
        <v>299.43</v>
      </c>
      <c r="AF4" s="175">
        <v>305.36</v>
      </c>
      <c r="AG4" s="175">
        <v>311.39999999999998</v>
      </c>
      <c r="AH4" s="194" t="s">
        <v>0</v>
      </c>
      <c r="AI4" s="7"/>
      <c r="AJ4" s="13"/>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row>
    <row r="5" spans="1:211" x14ac:dyDescent="0.2">
      <c r="A5" s="126" t="s">
        <v>1279</v>
      </c>
      <c r="B5" s="126" t="s">
        <v>2</v>
      </c>
      <c r="C5" s="126"/>
      <c r="D5" s="123" t="s">
        <v>3</v>
      </c>
      <c r="E5" s="38" t="s">
        <v>1088</v>
      </c>
      <c r="F5" s="3" t="s">
        <v>1076</v>
      </c>
      <c r="G5" s="3"/>
      <c r="H5" s="173">
        <v>82.16</v>
      </c>
      <c r="I5" s="173">
        <v>91.22</v>
      </c>
      <c r="J5" s="173">
        <v>95.83</v>
      </c>
      <c r="K5" s="173">
        <v>98</v>
      </c>
      <c r="L5" s="173">
        <v>100.8</v>
      </c>
      <c r="M5" s="173">
        <v>105.3</v>
      </c>
      <c r="N5" s="173">
        <v>109.51</v>
      </c>
      <c r="O5" s="173">
        <v>114.76</v>
      </c>
      <c r="P5" s="173">
        <v>118.78</v>
      </c>
      <c r="Q5" s="173">
        <v>122.95</v>
      </c>
      <c r="R5" s="13">
        <v>127.24</v>
      </c>
      <c r="S5" s="13">
        <v>131.06</v>
      </c>
      <c r="T5" s="13">
        <v>136.16999999999999</v>
      </c>
      <c r="U5" s="13">
        <v>141.47999999999999</v>
      </c>
      <c r="V5" s="13">
        <v>144.16999999999999</v>
      </c>
      <c r="W5" s="13">
        <v>144.16999999999999</v>
      </c>
      <c r="X5" s="13">
        <v>148.35</v>
      </c>
      <c r="Y5" s="13">
        <v>151.16999999999999</v>
      </c>
      <c r="Z5" s="13">
        <v>154.04</v>
      </c>
      <c r="AA5" s="13">
        <v>156.97</v>
      </c>
      <c r="AB5" s="13">
        <v>159.94999999999999</v>
      </c>
      <c r="AC5" s="175">
        <v>162.99</v>
      </c>
      <c r="AD5" s="175">
        <v>167.99</v>
      </c>
      <c r="AE5" s="175">
        <v>172.99</v>
      </c>
      <c r="AF5" s="175">
        <v>174.72</v>
      </c>
      <c r="AG5" s="175">
        <v>179.72</v>
      </c>
      <c r="AH5" s="194" t="s">
        <v>2</v>
      </c>
      <c r="AI5" s="7"/>
      <c r="AJ5" s="13"/>
      <c r="AK5" s="7"/>
    </row>
    <row r="6" spans="1:211" x14ac:dyDescent="0.2">
      <c r="A6" s="126" t="s">
        <v>1658</v>
      </c>
      <c r="B6" s="126" t="s">
        <v>4</v>
      </c>
      <c r="C6" s="126"/>
      <c r="D6" s="123" t="s">
        <v>5</v>
      </c>
      <c r="E6" s="38" t="s">
        <v>1089</v>
      </c>
      <c r="F6" s="3" t="s">
        <v>1076</v>
      </c>
      <c r="G6" s="3"/>
      <c r="H6" s="173">
        <v>97.39</v>
      </c>
      <c r="I6" s="173">
        <v>104.46</v>
      </c>
      <c r="J6" s="173">
        <v>111.55</v>
      </c>
      <c r="K6" s="173">
        <v>115.25</v>
      </c>
      <c r="L6" s="173">
        <v>121.85</v>
      </c>
      <c r="M6" s="173">
        <v>128.08000000000001</v>
      </c>
      <c r="N6" s="173">
        <v>135.34</v>
      </c>
      <c r="O6" s="173">
        <v>142.47999999999999</v>
      </c>
      <c r="P6" s="173">
        <v>146.62</v>
      </c>
      <c r="Q6" s="173">
        <v>151.03</v>
      </c>
      <c r="R6" s="13">
        <v>154.80000000000001</v>
      </c>
      <c r="S6" s="13">
        <v>157.12</v>
      </c>
      <c r="T6" s="13">
        <v>157.12</v>
      </c>
      <c r="U6" s="13" t="s">
        <v>886</v>
      </c>
      <c r="V6" s="13" t="s">
        <v>886</v>
      </c>
      <c r="W6" s="13" t="s">
        <v>886</v>
      </c>
      <c r="X6" s="13" t="s">
        <v>886</v>
      </c>
      <c r="Y6" s="13" t="s">
        <v>886</v>
      </c>
      <c r="Z6" s="13" t="s">
        <v>886</v>
      </c>
      <c r="AA6" s="13" t="s">
        <v>886</v>
      </c>
      <c r="AB6" s="13" t="s">
        <v>886</v>
      </c>
      <c r="AC6" s="175" t="s">
        <v>886</v>
      </c>
      <c r="AD6" s="175" t="s">
        <v>886</v>
      </c>
      <c r="AE6" s="175" t="s">
        <v>886</v>
      </c>
      <c r="AF6" s="175" t="s">
        <v>886</v>
      </c>
      <c r="AG6" s="175" t="s">
        <v>886</v>
      </c>
      <c r="AH6" s="194" t="s">
        <v>4</v>
      </c>
      <c r="AI6" s="7"/>
      <c r="AJ6" s="13"/>
      <c r="AK6" s="7"/>
    </row>
    <row r="7" spans="1:211" x14ac:dyDescent="0.2">
      <c r="A7" s="126" t="s">
        <v>1280</v>
      </c>
      <c r="B7" s="126" t="s">
        <v>6</v>
      </c>
      <c r="C7" s="126"/>
      <c r="D7" s="123" t="s">
        <v>7</v>
      </c>
      <c r="E7" s="38" t="s">
        <v>1088</v>
      </c>
      <c r="F7" s="3" t="s">
        <v>1076</v>
      </c>
      <c r="G7" s="3"/>
      <c r="H7" s="173">
        <v>75.319999999999993</v>
      </c>
      <c r="I7" s="173">
        <v>85.9</v>
      </c>
      <c r="J7" s="173">
        <v>94.37</v>
      </c>
      <c r="K7" s="173">
        <v>98.62</v>
      </c>
      <c r="L7" s="173">
        <v>107.79</v>
      </c>
      <c r="M7" s="173">
        <v>116.31</v>
      </c>
      <c r="N7" s="173">
        <v>123.06</v>
      </c>
      <c r="O7" s="173">
        <v>125.4</v>
      </c>
      <c r="P7" s="173">
        <v>128.91</v>
      </c>
      <c r="Q7" s="173">
        <v>135.22999999999999</v>
      </c>
      <c r="R7" s="13">
        <v>138.88</v>
      </c>
      <c r="S7" s="13">
        <v>143.88</v>
      </c>
      <c r="T7" s="13">
        <v>148.19999999999999</v>
      </c>
      <c r="U7" s="13">
        <v>151.91</v>
      </c>
      <c r="V7" s="13">
        <v>151.91</v>
      </c>
      <c r="W7" s="13">
        <v>151.91</v>
      </c>
      <c r="X7" s="13">
        <v>151.91</v>
      </c>
      <c r="Y7" s="13">
        <v>151.91</v>
      </c>
      <c r="Z7" s="13">
        <v>151.91</v>
      </c>
      <c r="AA7" s="13">
        <v>151.91</v>
      </c>
      <c r="AB7" s="13">
        <v>151.53</v>
      </c>
      <c r="AC7" s="175">
        <v>156.53</v>
      </c>
      <c r="AD7" s="175">
        <v>161.53</v>
      </c>
      <c r="AE7" s="175">
        <v>166.53</v>
      </c>
      <c r="AF7" s="175">
        <v>171.53</v>
      </c>
      <c r="AG7" s="175">
        <v>176.53</v>
      </c>
      <c r="AH7" s="194" t="s">
        <v>6</v>
      </c>
      <c r="AI7" s="7"/>
      <c r="AJ7" s="13"/>
      <c r="AK7" s="7"/>
    </row>
    <row r="8" spans="1:211" x14ac:dyDescent="0.2">
      <c r="A8" s="126" t="s">
        <v>1281</v>
      </c>
      <c r="B8" s="126" t="s">
        <v>8</v>
      </c>
      <c r="C8" s="126"/>
      <c r="D8" s="123" t="s">
        <v>9</v>
      </c>
      <c r="E8" s="38" t="s">
        <v>1088</v>
      </c>
      <c r="F8" s="3" t="s">
        <v>1076</v>
      </c>
      <c r="G8" s="3"/>
      <c r="H8" s="173">
        <v>85.4</v>
      </c>
      <c r="I8" s="173">
        <v>82.22</v>
      </c>
      <c r="J8" s="173">
        <v>93.99</v>
      </c>
      <c r="K8" s="173">
        <v>93.99</v>
      </c>
      <c r="L8" s="173">
        <v>99.95</v>
      </c>
      <c r="M8" s="173">
        <v>104.4</v>
      </c>
      <c r="N8" s="173">
        <v>114.3</v>
      </c>
      <c r="O8" s="173">
        <v>121.77</v>
      </c>
      <c r="P8" s="173">
        <v>132.12</v>
      </c>
      <c r="Q8" s="173">
        <v>138.33000000000001</v>
      </c>
      <c r="R8" s="13">
        <v>144.18</v>
      </c>
      <c r="S8" s="13">
        <v>148.5</v>
      </c>
      <c r="T8" s="13">
        <v>152.91</v>
      </c>
      <c r="U8" s="13">
        <v>157.5</v>
      </c>
      <c r="V8" s="13">
        <v>161.37</v>
      </c>
      <c r="W8" s="13">
        <v>161.37</v>
      </c>
      <c r="X8" s="13">
        <v>161.37</v>
      </c>
      <c r="Y8" s="13">
        <v>161.37</v>
      </c>
      <c r="Z8" s="13">
        <v>161.37</v>
      </c>
      <c r="AA8" s="13">
        <v>161.37</v>
      </c>
      <c r="AB8" s="13">
        <v>166.32</v>
      </c>
      <c r="AC8" s="175">
        <v>171.27</v>
      </c>
      <c r="AD8" s="175">
        <v>176.4</v>
      </c>
      <c r="AE8" s="175">
        <v>181.62</v>
      </c>
      <c r="AF8" s="175">
        <v>186.57</v>
      </c>
      <c r="AG8" s="175">
        <v>191.52</v>
      </c>
      <c r="AH8" s="194" t="s">
        <v>8</v>
      </c>
      <c r="AI8" s="7"/>
      <c r="AJ8" s="13"/>
      <c r="AK8" s="7"/>
    </row>
    <row r="9" spans="1:211" x14ac:dyDescent="0.2">
      <c r="A9" s="126" t="s">
        <v>1282</v>
      </c>
      <c r="B9" s="126" t="s">
        <v>10</v>
      </c>
      <c r="C9" s="126"/>
      <c r="D9" s="123" t="s">
        <v>11</v>
      </c>
      <c r="E9" s="38" t="s">
        <v>1088</v>
      </c>
      <c r="F9" s="3" t="s">
        <v>1076</v>
      </c>
      <c r="G9" s="3"/>
      <c r="H9" s="173">
        <v>93.26</v>
      </c>
      <c r="I9" s="173">
        <v>102.43</v>
      </c>
      <c r="J9" s="173">
        <v>105.14</v>
      </c>
      <c r="K9" s="173">
        <v>115.44</v>
      </c>
      <c r="L9" s="173">
        <v>121.79</v>
      </c>
      <c r="M9" s="173">
        <v>128.97999999999999</v>
      </c>
      <c r="N9" s="173">
        <v>136.59</v>
      </c>
      <c r="O9" s="173">
        <v>140.55000000000001</v>
      </c>
      <c r="P9" s="173">
        <v>144.06</v>
      </c>
      <c r="Q9" s="173">
        <v>148.25</v>
      </c>
      <c r="R9" s="13">
        <v>152.54</v>
      </c>
      <c r="S9" s="13">
        <v>156.96</v>
      </c>
      <c r="T9" s="13">
        <v>160.1</v>
      </c>
      <c r="U9" s="13">
        <v>164.1</v>
      </c>
      <c r="V9" s="13">
        <v>167.22</v>
      </c>
      <c r="W9" s="13">
        <v>167.22</v>
      </c>
      <c r="X9" s="13">
        <v>167.22</v>
      </c>
      <c r="Y9" s="13">
        <v>167.22</v>
      </c>
      <c r="Z9" s="13">
        <v>170.46</v>
      </c>
      <c r="AA9" s="13">
        <v>170.46</v>
      </c>
      <c r="AB9" s="13">
        <v>175.46</v>
      </c>
      <c r="AC9" s="175">
        <v>180.46</v>
      </c>
      <c r="AD9" s="175">
        <v>185.46</v>
      </c>
      <c r="AE9" s="175">
        <v>185.46</v>
      </c>
      <c r="AF9" s="175">
        <v>190.46</v>
      </c>
      <c r="AG9" s="175">
        <v>190.46</v>
      </c>
      <c r="AH9" s="194" t="s">
        <v>10</v>
      </c>
      <c r="AI9" s="7"/>
      <c r="AJ9" s="13"/>
      <c r="AK9" s="7"/>
    </row>
    <row r="10" spans="1:211" x14ac:dyDescent="0.2">
      <c r="A10" s="126" t="s">
        <v>1283</v>
      </c>
      <c r="B10" s="126" t="s">
        <v>12</v>
      </c>
      <c r="C10" s="126"/>
      <c r="D10" s="123" t="s">
        <v>13</v>
      </c>
      <c r="E10" s="38" t="s">
        <v>1088</v>
      </c>
      <c r="F10" s="3" t="s">
        <v>1076</v>
      </c>
      <c r="G10" s="3"/>
      <c r="H10" s="173">
        <v>62.85</v>
      </c>
      <c r="I10" s="173">
        <v>76.319999999999993</v>
      </c>
      <c r="J10" s="173">
        <v>78.84</v>
      </c>
      <c r="K10" s="173">
        <v>81.63</v>
      </c>
      <c r="L10" s="173">
        <v>83.7</v>
      </c>
      <c r="M10" s="173">
        <v>88.19</v>
      </c>
      <c r="N10" s="173">
        <v>96.61</v>
      </c>
      <c r="O10" s="173">
        <v>101.43</v>
      </c>
      <c r="P10" s="173">
        <v>107.01</v>
      </c>
      <c r="Q10" s="173">
        <v>112.14</v>
      </c>
      <c r="R10" s="13">
        <v>117.63</v>
      </c>
      <c r="S10" s="13">
        <v>123.34</v>
      </c>
      <c r="T10" s="13">
        <v>129.19999999999999</v>
      </c>
      <c r="U10" s="13">
        <v>135.27000000000001</v>
      </c>
      <c r="V10" s="13">
        <v>140.66999999999999</v>
      </c>
      <c r="W10" s="13">
        <v>140.66999999999999</v>
      </c>
      <c r="X10" s="13">
        <v>140.66999999999999</v>
      </c>
      <c r="Y10" s="13">
        <v>145.44999999999999</v>
      </c>
      <c r="Z10" s="13">
        <v>145.44999999999999</v>
      </c>
      <c r="AA10" s="13">
        <v>145.44999999999999</v>
      </c>
      <c r="AB10" s="13">
        <v>150</v>
      </c>
      <c r="AC10" s="175">
        <v>154</v>
      </c>
      <c r="AD10" s="175">
        <v>157.5</v>
      </c>
      <c r="AE10" s="175">
        <v>162.5</v>
      </c>
      <c r="AF10" s="175">
        <v>167.5</v>
      </c>
      <c r="AG10" s="175">
        <v>172.5</v>
      </c>
      <c r="AH10" s="194" t="s">
        <v>12</v>
      </c>
      <c r="AI10" s="7"/>
      <c r="AJ10" s="13"/>
      <c r="AK10" s="7"/>
    </row>
    <row r="11" spans="1:211" x14ac:dyDescent="0.2">
      <c r="A11" s="126" t="s">
        <v>886</v>
      </c>
      <c r="B11" s="122" t="s">
        <v>910</v>
      </c>
      <c r="C11" s="122"/>
      <c r="D11" s="123" t="s">
        <v>902</v>
      </c>
      <c r="E11" s="38" t="s">
        <v>1089</v>
      </c>
      <c r="F11" s="3" t="s">
        <v>1076</v>
      </c>
      <c r="G11" s="3"/>
      <c r="H11" s="173" t="s">
        <v>886</v>
      </c>
      <c r="I11" s="173" t="s">
        <v>886</v>
      </c>
      <c r="J11" s="173" t="s">
        <v>886</v>
      </c>
      <c r="K11" s="173" t="s">
        <v>886</v>
      </c>
      <c r="L11" s="173" t="s">
        <v>886</v>
      </c>
      <c r="M11" s="173" t="s">
        <v>886</v>
      </c>
      <c r="N11" s="173" t="s">
        <v>886</v>
      </c>
      <c r="O11" s="173" t="s">
        <v>886</v>
      </c>
      <c r="P11" s="173" t="s">
        <v>886</v>
      </c>
      <c r="Q11" s="173" t="s">
        <v>886</v>
      </c>
      <c r="R11" s="13" t="s">
        <v>886</v>
      </c>
      <c r="S11" s="13" t="s">
        <v>886</v>
      </c>
      <c r="T11" s="13" t="s">
        <v>886</v>
      </c>
      <c r="U11" s="13" t="s">
        <v>886</v>
      </c>
      <c r="V11" s="13" t="s">
        <v>886</v>
      </c>
      <c r="W11" s="13" t="s">
        <v>886</v>
      </c>
      <c r="X11" s="13" t="s">
        <v>886</v>
      </c>
      <c r="Y11" s="13" t="s">
        <v>886</v>
      </c>
      <c r="Z11" s="13" t="s">
        <v>886</v>
      </c>
      <c r="AA11" s="13" t="s">
        <v>886</v>
      </c>
      <c r="AB11" s="13" t="s">
        <v>886</v>
      </c>
      <c r="AC11" s="175" t="s">
        <v>886</v>
      </c>
      <c r="AD11" s="175" t="s">
        <v>886</v>
      </c>
      <c r="AE11" s="175" t="s">
        <v>886</v>
      </c>
      <c r="AF11" s="175" t="s">
        <v>886</v>
      </c>
      <c r="AG11" s="175" t="s">
        <v>886</v>
      </c>
      <c r="AH11" s="195" t="s">
        <v>910</v>
      </c>
      <c r="AI11" s="7"/>
      <c r="AJ11" s="13"/>
      <c r="AK11" s="7"/>
    </row>
    <row r="12" spans="1:211" x14ac:dyDescent="0.2">
      <c r="A12" s="126" t="s">
        <v>1284</v>
      </c>
      <c r="B12" s="126" t="s">
        <v>1177</v>
      </c>
      <c r="C12" s="126"/>
      <c r="D12" s="123" t="s">
        <v>15</v>
      </c>
      <c r="E12" s="38" t="s">
        <v>1088</v>
      </c>
      <c r="F12" s="3" t="s">
        <v>1174</v>
      </c>
      <c r="G12" s="3"/>
      <c r="H12" s="173">
        <v>45.73</v>
      </c>
      <c r="I12" s="173">
        <v>52.04</v>
      </c>
      <c r="J12" s="173">
        <v>54.86</v>
      </c>
      <c r="K12" s="173">
        <v>60.62</v>
      </c>
      <c r="L12" s="173">
        <v>67.59</v>
      </c>
      <c r="M12" s="46">
        <v>72.66</v>
      </c>
      <c r="N12" s="173">
        <v>83.4</v>
      </c>
      <c r="O12" s="173">
        <v>111.64</v>
      </c>
      <c r="P12" s="173">
        <v>125.09</v>
      </c>
      <c r="Q12" s="173">
        <v>131.34</v>
      </c>
      <c r="R12" s="13">
        <v>137.84</v>
      </c>
      <c r="S12" s="13">
        <v>147.16999999999999</v>
      </c>
      <c r="T12" s="13">
        <v>154.32</v>
      </c>
      <c r="U12" s="13">
        <v>161.26</v>
      </c>
      <c r="V12" s="13">
        <v>168.03</v>
      </c>
      <c r="W12" s="13">
        <v>168.03</v>
      </c>
      <c r="X12" s="13">
        <v>168.03</v>
      </c>
      <c r="Y12" s="13">
        <v>168.03</v>
      </c>
      <c r="Z12" s="13">
        <v>171.37</v>
      </c>
      <c r="AA12" s="13">
        <v>174.78</v>
      </c>
      <c r="AB12" s="13">
        <v>178.26</v>
      </c>
      <c r="AC12" s="175">
        <v>181.81</v>
      </c>
      <c r="AD12" s="175">
        <v>193.81</v>
      </c>
      <c r="AE12" s="175">
        <v>217.81</v>
      </c>
      <c r="AF12" s="175">
        <v>227.81</v>
      </c>
      <c r="AG12" s="175">
        <v>241.2</v>
      </c>
      <c r="AH12" s="194" t="s">
        <v>14</v>
      </c>
      <c r="AI12" s="7"/>
      <c r="AJ12" s="13"/>
      <c r="AK12" s="7"/>
    </row>
    <row r="13" spans="1:211" x14ac:dyDescent="0.2">
      <c r="A13" s="126" t="s">
        <v>1285</v>
      </c>
      <c r="B13" s="143" t="s">
        <v>942</v>
      </c>
      <c r="C13" s="143"/>
      <c r="D13" s="144" t="s">
        <v>943</v>
      </c>
      <c r="E13" s="38" t="s">
        <v>1088</v>
      </c>
      <c r="F13" s="3" t="s">
        <v>1079</v>
      </c>
      <c r="G13" s="3"/>
      <c r="H13" s="7" t="s">
        <v>886</v>
      </c>
      <c r="I13" s="7" t="s">
        <v>886</v>
      </c>
      <c r="J13" s="7" t="s">
        <v>886</v>
      </c>
      <c r="K13" s="7" t="s">
        <v>886</v>
      </c>
      <c r="L13" s="7" t="s">
        <v>886</v>
      </c>
      <c r="M13" s="7" t="s">
        <v>886</v>
      </c>
      <c r="N13" s="7" t="s">
        <v>886</v>
      </c>
      <c r="O13" s="7" t="s">
        <v>886</v>
      </c>
      <c r="P13" s="78">
        <v>46.44</v>
      </c>
      <c r="Q13" s="6">
        <v>48.73</v>
      </c>
      <c r="R13" s="13">
        <v>51.14</v>
      </c>
      <c r="S13" s="13">
        <v>53.62</v>
      </c>
      <c r="T13" s="13">
        <v>56.01</v>
      </c>
      <c r="U13" s="13">
        <v>58.63</v>
      </c>
      <c r="V13" s="13">
        <v>60.38</v>
      </c>
      <c r="W13" s="13">
        <v>60.38</v>
      </c>
      <c r="X13" s="13">
        <v>62.77</v>
      </c>
      <c r="Y13" s="13">
        <v>64.02</v>
      </c>
      <c r="Z13" s="13">
        <v>65.3</v>
      </c>
      <c r="AA13" s="13">
        <v>66.599999999999994</v>
      </c>
      <c r="AB13" s="13">
        <v>67.930000000000007</v>
      </c>
      <c r="AC13" s="175">
        <v>69.28</v>
      </c>
      <c r="AD13" s="175">
        <v>71.349999999999994</v>
      </c>
      <c r="AE13" s="175">
        <v>73.48</v>
      </c>
      <c r="AF13" s="175">
        <v>74.94</v>
      </c>
      <c r="AG13" s="175">
        <v>76.430000000000007</v>
      </c>
      <c r="AH13" s="196" t="s">
        <v>942</v>
      </c>
      <c r="AI13" s="7"/>
      <c r="AJ13" s="13"/>
      <c r="AK13" s="7"/>
    </row>
    <row r="14" spans="1:211" x14ac:dyDescent="0.2">
      <c r="A14" s="126" t="s">
        <v>1749</v>
      </c>
      <c r="B14" s="126" t="s">
        <v>16</v>
      </c>
      <c r="C14" s="126"/>
      <c r="D14" s="123" t="s">
        <v>17</v>
      </c>
      <c r="E14" s="38" t="s">
        <v>1089</v>
      </c>
      <c r="F14" s="3" t="s">
        <v>1076</v>
      </c>
      <c r="G14" s="3"/>
      <c r="H14" s="173">
        <v>71.33</v>
      </c>
      <c r="I14" s="173">
        <v>78.930000000000007</v>
      </c>
      <c r="J14" s="173">
        <v>83.71</v>
      </c>
      <c r="K14" s="173">
        <v>85.03</v>
      </c>
      <c r="L14" s="173">
        <v>87.54</v>
      </c>
      <c r="M14" s="173">
        <v>91.44</v>
      </c>
      <c r="N14" s="173">
        <v>98.95</v>
      </c>
      <c r="O14" s="173">
        <v>105.65</v>
      </c>
      <c r="P14" s="173">
        <v>115.32</v>
      </c>
      <c r="Q14" s="173">
        <v>123.57</v>
      </c>
      <c r="R14" s="13">
        <v>129.86000000000001</v>
      </c>
      <c r="S14" s="13">
        <v>135.65</v>
      </c>
      <c r="T14" s="13">
        <v>139.37</v>
      </c>
      <c r="U14" s="13">
        <v>142.18</v>
      </c>
      <c r="V14" s="13">
        <v>144.18</v>
      </c>
      <c r="W14" s="13">
        <v>144.16999999999999</v>
      </c>
      <c r="X14" s="13">
        <v>144.09</v>
      </c>
      <c r="Y14" s="13">
        <v>146.41999999999999</v>
      </c>
      <c r="Z14" s="13">
        <v>148.12</v>
      </c>
      <c r="AA14" s="13">
        <v>148.12</v>
      </c>
      <c r="AB14" s="13">
        <v>150.81</v>
      </c>
      <c r="AC14" s="175">
        <v>155.69999999999999</v>
      </c>
      <c r="AD14" s="175">
        <v>160.63</v>
      </c>
      <c r="AE14" s="175">
        <v>165.62</v>
      </c>
      <c r="AF14" s="175" t="s">
        <v>886</v>
      </c>
      <c r="AG14" s="175" t="s">
        <v>886</v>
      </c>
      <c r="AH14" s="194" t="s">
        <v>16</v>
      </c>
      <c r="AI14" s="7"/>
      <c r="AJ14" s="13"/>
      <c r="AK14" s="7"/>
    </row>
    <row r="15" spans="1:211" x14ac:dyDescent="0.2">
      <c r="A15" s="126" t="s">
        <v>1286</v>
      </c>
      <c r="B15" s="126" t="s">
        <v>18</v>
      </c>
      <c r="C15" s="126"/>
      <c r="D15" s="123" t="s">
        <v>19</v>
      </c>
      <c r="E15" s="38" t="s">
        <v>1088</v>
      </c>
      <c r="F15" s="3" t="s">
        <v>1076</v>
      </c>
      <c r="G15" s="3"/>
      <c r="H15" s="173">
        <v>57</v>
      </c>
      <c r="I15" s="173">
        <v>77.44</v>
      </c>
      <c r="J15" s="173">
        <v>83.32</v>
      </c>
      <c r="K15" s="173">
        <v>90.06</v>
      </c>
      <c r="L15" s="173">
        <v>92.02</v>
      </c>
      <c r="M15" s="173">
        <v>94.68</v>
      </c>
      <c r="N15" s="173">
        <v>102.16</v>
      </c>
      <c r="O15" s="173">
        <v>112.12</v>
      </c>
      <c r="P15" s="173">
        <v>115.3</v>
      </c>
      <c r="Q15" s="173">
        <v>119.42</v>
      </c>
      <c r="R15" s="13">
        <v>122.68</v>
      </c>
      <c r="S15" s="13">
        <v>126.24</v>
      </c>
      <c r="T15" s="13">
        <v>131.16</v>
      </c>
      <c r="U15" s="13">
        <v>134.96</v>
      </c>
      <c r="V15" s="13">
        <v>139.01</v>
      </c>
      <c r="W15" s="13">
        <v>139.01</v>
      </c>
      <c r="X15" s="13">
        <v>143.86000000000001</v>
      </c>
      <c r="Y15" s="13">
        <v>143.86000000000001</v>
      </c>
      <c r="Z15" s="13">
        <v>143.86000000000001</v>
      </c>
      <c r="AA15" s="13">
        <v>143.86000000000001</v>
      </c>
      <c r="AB15" s="13">
        <v>148.86000000000001</v>
      </c>
      <c r="AC15" s="175">
        <v>153.86000000000001</v>
      </c>
      <c r="AD15" s="175">
        <v>158.86000000000001</v>
      </c>
      <c r="AE15" s="175">
        <v>163.86</v>
      </c>
      <c r="AF15" s="175">
        <v>168.86</v>
      </c>
      <c r="AG15" s="175">
        <v>173.86</v>
      </c>
      <c r="AH15" s="194" t="s">
        <v>18</v>
      </c>
      <c r="AI15" s="7"/>
      <c r="AJ15" s="13"/>
      <c r="AK15" s="7"/>
    </row>
    <row r="16" spans="1:211" x14ac:dyDescent="0.2">
      <c r="A16" s="126" t="s">
        <v>1287</v>
      </c>
      <c r="B16" s="126" t="s">
        <v>20</v>
      </c>
      <c r="C16" s="126"/>
      <c r="D16" s="123" t="s">
        <v>21</v>
      </c>
      <c r="E16" s="38" t="s">
        <v>1088</v>
      </c>
      <c r="F16" s="3" t="s">
        <v>1080</v>
      </c>
      <c r="G16" s="3"/>
      <c r="H16" s="173">
        <v>505.65</v>
      </c>
      <c r="I16" s="173">
        <v>553.24</v>
      </c>
      <c r="J16" s="173">
        <v>601.17999999999995</v>
      </c>
      <c r="K16" s="173">
        <v>632.99</v>
      </c>
      <c r="L16" s="173">
        <v>661.44</v>
      </c>
      <c r="M16" s="173">
        <v>697.55</v>
      </c>
      <c r="N16" s="173">
        <v>737.55</v>
      </c>
      <c r="O16" s="173">
        <v>823.74</v>
      </c>
      <c r="P16" s="173">
        <v>868.68</v>
      </c>
      <c r="Q16" s="173">
        <v>898.74</v>
      </c>
      <c r="R16" s="13">
        <v>930.15</v>
      </c>
      <c r="S16" s="13">
        <v>974.36</v>
      </c>
      <c r="T16" s="13">
        <v>1016.4</v>
      </c>
      <c r="U16" s="13">
        <v>1016.4</v>
      </c>
      <c r="V16" s="13">
        <v>1016.4</v>
      </c>
      <c r="W16" s="13">
        <v>1016.4</v>
      </c>
      <c r="X16" s="13">
        <v>1016.4</v>
      </c>
      <c r="Y16" s="13">
        <v>1016.4</v>
      </c>
      <c r="Z16" s="13">
        <v>1016.4</v>
      </c>
      <c r="AA16" s="13">
        <v>1036.67</v>
      </c>
      <c r="AB16" s="13">
        <v>1078.03</v>
      </c>
      <c r="AC16" s="175">
        <v>1131.83</v>
      </c>
      <c r="AD16" s="175">
        <v>1199.6300000000001</v>
      </c>
      <c r="AE16" s="175">
        <v>1235.5</v>
      </c>
      <c r="AF16" s="175">
        <v>1284.8</v>
      </c>
      <c r="AG16" s="175">
        <v>1348.91</v>
      </c>
      <c r="AH16" s="194" t="s">
        <v>20</v>
      </c>
      <c r="AI16" s="7"/>
      <c r="AJ16" s="13"/>
      <c r="AK16" s="7"/>
    </row>
    <row r="17" spans="1:37" x14ac:dyDescent="0.2">
      <c r="A17" s="126" t="s">
        <v>1288</v>
      </c>
      <c r="B17" s="126" t="s">
        <v>22</v>
      </c>
      <c r="C17" s="126"/>
      <c r="D17" s="123" t="s">
        <v>23</v>
      </c>
      <c r="E17" s="38" t="s">
        <v>1088</v>
      </c>
      <c r="F17" s="3" t="s">
        <v>1080</v>
      </c>
      <c r="G17" s="3"/>
      <c r="H17" s="173">
        <v>566.5</v>
      </c>
      <c r="I17" s="173">
        <v>583.38</v>
      </c>
      <c r="J17" s="173">
        <v>631.75</v>
      </c>
      <c r="K17" s="173">
        <v>655.84</v>
      </c>
      <c r="L17" s="173">
        <v>691.91</v>
      </c>
      <c r="M17" s="173">
        <v>723.41</v>
      </c>
      <c r="N17" s="173">
        <v>741.5</v>
      </c>
      <c r="O17" s="173">
        <v>910.21</v>
      </c>
      <c r="P17" s="173">
        <v>972.43</v>
      </c>
      <c r="Q17" s="173">
        <v>991.27</v>
      </c>
      <c r="R17" s="13">
        <v>1010.82</v>
      </c>
      <c r="S17" s="13">
        <v>1046.24</v>
      </c>
      <c r="T17" s="13">
        <v>1082.75</v>
      </c>
      <c r="U17" s="13">
        <v>1113.2</v>
      </c>
      <c r="V17" s="13">
        <v>1113.2</v>
      </c>
      <c r="W17" s="13">
        <v>1113.2</v>
      </c>
      <c r="X17" s="13">
        <v>1113.2</v>
      </c>
      <c r="Y17" s="13">
        <v>1113.2</v>
      </c>
      <c r="Z17" s="13">
        <v>1102.07</v>
      </c>
      <c r="AA17" s="13">
        <v>1102.07</v>
      </c>
      <c r="AB17" s="13">
        <v>1121.07</v>
      </c>
      <c r="AC17" s="175">
        <v>1154.7</v>
      </c>
      <c r="AD17" s="175">
        <v>1189.3399999999999</v>
      </c>
      <c r="AE17" s="175">
        <v>1224.9000000000001</v>
      </c>
      <c r="AF17" s="175">
        <v>1273.77</v>
      </c>
      <c r="AG17" s="175">
        <v>1337.33</v>
      </c>
      <c r="AH17" s="194" t="s">
        <v>22</v>
      </c>
      <c r="AI17" s="7"/>
      <c r="AJ17" s="13"/>
      <c r="AK17" s="7"/>
    </row>
    <row r="18" spans="1:37" x14ac:dyDescent="0.2">
      <c r="A18" s="126" t="s">
        <v>1289</v>
      </c>
      <c r="B18" s="126" t="s">
        <v>24</v>
      </c>
      <c r="C18" s="126"/>
      <c r="D18" s="123" t="s">
        <v>25</v>
      </c>
      <c r="E18" s="38" t="s">
        <v>1088</v>
      </c>
      <c r="F18" s="3" t="s">
        <v>1081</v>
      </c>
      <c r="G18" s="3"/>
      <c r="H18" s="173">
        <v>554.08000000000004</v>
      </c>
      <c r="I18" s="173">
        <v>590.37</v>
      </c>
      <c r="J18" s="173">
        <v>654.1</v>
      </c>
      <c r="K18" s="173">
        <v>709.72</v>
      </c>
      <c r="L18" s="173">
        <v>752.31</v>
      </c>
      <c r="M18" s="173">
        <v>801.22</v>
      </c>
      <c r="N18" s="173">
        <v>835.27</v>
      </c>
      <c r="O18" s="173">
        <v>901.25</v>
      </c>
      <c r="P18" s="173">
        <v>949.47</v>
      </c>
      <c r="Q18" s="173">
        <v>1000.25</v>
      </c>
      <c r="R18" s="13">
        <v>1049.27</v>
      </c>
      <c r="S18" s="13">
        <v>1099.8399999999999</v>
      </c>
      <c r="T18" s="13">
        <v>1142.73</v>
      </c>
      <c r="U18" s="13">
        <v>1171.3</v>
      </c>
      <c r="V18" s="13">
        <v>1200.58</v>
      </c>
      <c r="W18" s="13">
        <v>1200.58</v>
      </c>
      <c r="X18" s="13">
        <v>1200.58</v>
      </c>
      <c r="Y18" s="13">
        <v>1200.58</v>
      </c>
      <c r="Z18" s="13">
        <v>1223.3900000000001</v>
      </c>
      <c r="AA18" s="13">
        <v>1246.6300000000001</v>
      </c>
      <c r="AB18" s="13">
        <v>1295.25</v>
      </c>
      <c r="AC18" s="175">
        <v>1358.72</v>
      </c>
      <c r="AD18" s="175">
        <v>1419.73</v>
      </c>
      <c r="AE18" s="175">
        <v>1483.48</v>
      </c>
      <c r="AF18" s="175">
        <v>1541.34</v>
      </c>
      <c r="AG18" s="175">
        <v>1586.04</v>
      </c>
      <c r="AH18" s="194" t="s">
        <v>24</v>
      </c>
      <c r="AI18" s="7"/>
      <c r="AJ18" s="13"/>
      <c r="AK18" s="7"/>
    </row>
    <row r="19" spans="1:37" x14ac:dyDescent="0.2">
      <c r="A19" s="126" t="s">
        <v>1290</v>
      </c>
      <c r="B19" s="126" t="s">
        <v>26</v>
      </c>
      <c r="C19" s="126"/>
      <c r="D19" s="123" t="s">
        <v>27</v>
      </c>
      <c r="E19" s="38" t="s">
        <v>1088</v>
      </c>
      <c r="F19" s="3" t="s">
        <v>1076</v>
      </c>
      <c r="G19" s="3"/>
      <c r="H19" s="173">
        <v>130.72999999999999</v>
      </c>
      <c r="I19" s="173">
        <v>148.43</v>
      </c>
      <c r="J19" s="173">
        <v>127.86</v>
      </c>
      <c r="K19" s="173">
        <v>151.16999999999999</v>
      </c>
      <c r="L19" s="173">
        <v>153.80000000000001</v>
      </c>
      <c r="M19" s="173">
        <v>159.26</v>
      </c>
      <c r="N19" s="173">
        <v>167.68</v>
      </c>
      <c r="O19" s="173">
        <v>171.04</v>
      </c>
      <c r="P19" s="173">
        <v>178.39</v>
      </c>
      <c r="Q19" s="173">
        <v>183</v>
      </c>
      <c r="R19" s="13">
        <v>189.4</v>
      </c>
      <c r="S19" s="13">
        <v>189.4</v>
      </c>
      <c r="T19" s="13">
        <v>193.19</v>
      </c>
      <c r="U19" s="13">
        <v>201.87</v>
      </c>
      <c r="V19" s="13">
        <v>201.87</v>
      </c>
      <c r="W19" s="13">
        <v>201.87</v>
      </c>
      <c r="X19" s="13">
        <v>208.92</v>
      </c>
      <c r="Y19" s="13">
        <v>212.89</v>
      </c>
      <c r="Z19" s="13">
        <v>216.94</v>
      </c>
      <c r="AA19" s="13">
        <v>216.94</v>
      </c>
      <c r="AB19" s="13">
        <v>216.94</v>
      </c>
      <c r="AC19" s="175">
        <v>221.94</v>
      </c>
      <c r="AD19" s="175">
        <v>228.58</v>
      </c>
      <c r="AE19" s="175">
        <v>235.41</v>
      </c>
      <c r="AF19" s="175">
        <v>240.41</v>
      </c>
      <c r="AG19" s="175">
        <v>245.41</v>
      </c>
      <c r="AH19" s="194" t="s">
        <v>26</v>
      </c>
      <c r="AI19" s="7"/>
      <c r="AJ19" s="13"/>
      <c r="AK19" s="7"/>
    </row>
    <row r="20" spans="1:37" x14ac:dyDescent="0.2">
      <c r="A20" s="126" t="s">
        <v>1291</v>
      </c>
      <c r="B20" s="126" t="s">
        <v>28</v>
      </c>
      <c r="C20" s="126"/>
      <c r="D20" s="123" t="s">
        <v>29</v>
      </c>
      <c r="E20" s="38" t="s">
        <v>1088</v>
      </c>
      <c r="F20" s="3" t="s">
        <v>1076</v>
      </c>
      <c r="G20" s="3"/>
      <c r="H20" s="173">
        <v>144</v>
      </c>
      <c r="I20" s="173">
        <v>136.80000000000001</v>
      </c>
      <c r="J20" s="173">
        <v>131.16999999999999</v>
      </c>
      <c r="K20" s="173">
        <v>140.58000000000001</v>
      </c>
      <c r="L20" s="173">
        <v>151.65</v>
      </c>
      <c r="M20" s="173">
        <v>163.26</v>
      </c>
      <c r="N20" s="173">
        <v>178.38</v>
      </c>
      <c r="O20" s="173">
        <v>195.93</v>
      </c>
      <c r="P20" s="173">
        <v>205.2</v>
      </c>
      <c r="Q20" s="173">
        <v>214.2</v>
      </c>
      <c r="R20" s="13">
        <v>223.83</v>
      </c>
      <c r="S20" s="13">
        <v>231.66</v>
      </c>
      <c r="T20" s="13">
        <v>242.01</v>
      </c>
      <c r="U20" s="13">
        <v>251.19</v>
      </c>
      <c r="V20" s="13">
        <v>253.44</v>
      </c>
      <c r="W20" s="13">
        <v>252.81</v>
      </c>
      <c r="X20" s="13">
        <v>252.81</v>
      </c>
      <c r="Y20" s="13">
        <v>252.81</v>
      </c>
      <c r="Z20" s="13">
        <v>252.81</v>
      </c>
      <c r="AA20" s="13">
        <v>252.81</v>
      </c>
      <c r="AB20" s="13">
        <v>257.85000000000002</v>
      </c>
      <c r="AC20" s="175">
        <v>262.98</v>
      </c>
      <c r="AD20" s="175">
        <v>270.81</v>
      </c>
      <c r="AE20" s="175">
        <v>278.91000000000003</v>
      </c>
      <c r="AF20" s="175">
        <v>278.91000000000003</v>
      </c>
      <c r="AG20" s="175">
        <v>278.91000000000003</v>
      </c>
      <c r="AH20" s="194" t="s">
        <v>28</v>
      </c>
      <c r="AI20" s="7"/>
      <c r="AJ20" s="13"/>
      <c r="AK20" s="7"/>
    </row>
    <row r="21" spans="1:37" x14ac:dyDescent="0.2">
      <c r="A21" s="126" t="s">
        <v>1292</v>
      </c>
      <c r="B21" s="126" t="s">
        <v>30</v>
      </c>
      <c r="C21" s="126"/>
      <c r="D21" s="123" t="s">
        <v>31</v>
      </c>
      <c r="E21" s="38" t="s">
        <v>1088</v>
      </c>
      <c r="F21" s="3" t="s">
        <v>1076</v>
      </c>
      <c r="G21" s="3"/>
      <c r="H21" s="173">
        <v>68.97</v>
      </c>
      <c r="I21" s="173">
        <v>79.75</v>
      </c>
      <c r="J21" s="173">
        <v>83.21</v>
      </c>
      <c r="K21" s="173">
        <v>85.51</v>
      </c>
      <c r="L21" s="173">
        <v>85.51</v>
      </c>
      <c r="M21" s="173">
        <v>85.51</v>
      </c>
      <c r="N21" s="173">
        <v>85.51</v>
      </c>
      <c r="O21" s="173">
        <v>87.65</v>
      </c>
      <c r="P21" s="173">
        <v>89.84</v>
      </c>
      <c r="Q21" s="173">
        <v>92.08</v>
      </c>
      <c r="R21" s="13">
        <v>94.39</v>
      </c>
      <c r="S21" s="13">
        <v>96.75</v>
      </c>
      <c r="T21" s="13">
        <v>99.17</v>
      </c>
      <c r="U21" s="13">
        <v>102.39</v>
      </c>
      <c r="V21" s="13">
        <v>104.44</v>
      </c>
      <c r="W21" s="13">
        <v>104.44</v>
      </c>
      <c r="X21" s="13">
        <v>104.44</v>
      </c>
      <c r="Y21" s="13">
        <v>104.44</v>
      </c>
      <c r="Z21" s="13">
        <v>104.44</v>
      </c>
      <c r="AA21" s="13">
        <v>104.44</v>
      </c>
      <c r="AB21" s="13">
        <v>106.42</v>
      </c>
      <c r="AC21" s="175">
        <v>111.42</v>
      </c>
      <c r="AD21" s="175">
        <v>116.42</v>
      </c>
      <c r="AE21" s="175">
        <v>121.42</v>
      </c>
      <c r="AF21" s="175">
        <v>126.42</v>
      </c>
      <c r="AG21" s="175">
        <v>131.41999999999999</v>
      </c>
      <c r="AH21" s="194" t="s">
        <v>30</v>
      </c>
      <c r="AI21" s="7"/>
      <c r="AJ21" s="13"/>
      <c r="AK21" s="7"/>
    </row>
    <row r="22" spans="1:37" x14ac:dyDescent="0.2">
      <c r="A22" s="126" t="s">
        <v>1293</v>
      </c>
      <c r="B22" s="126" t="s">
        <v>32</v>
      </c>
      <c r="C22" s="126"/>
      <c r="D22" s="123" t="s">
        <v>33</v>
      </c>
      <c r="E22" s="38" t="s">
        <v>1088</v>
      </c>
      <c r="F22" s="3" t="s">
        <v>1076</v>
      </c>
      <c r="G22" s="3"/>
      <c r="H22" s="173">
        <v>91.85</v>
      </c>
      <c r="I22" s="173">
        <v>96.54</v>
      </c>
      <c r="J22" s="173">
        <v>86.65</v>
      </c>
      <c r="K22" s="173">
        <v>100.66</v>
      </c>
      <c r="L22" s="173">
        <v>104.35</v>
      </c>
      <c r="M22" s="173">
        <v>109.05</v>
      </c>
      <c r="N22" s="173">
        <v>113.95</v>
      </c>
      <c r="O22" s="173">
        <v>132.16</v>
      </c>
      <c r="P22" s="173">
        <v>135.46</v>
      </c>
      <c r="Q22" s="173">
        <v>138.47</v>
      </c>
      <c r="R22" s="13">
        <v>141.9</v>
      </c>
      <c r="S22" s="13">
        <v>145.44999999999999</v>
      </c>
      <c r="T22" s="13">
        <v>149.09</v>
      </c>
      <c r="U22" s="13">
        <v>152.82</v>
      </c>
      <c r="V22" s="13">
        <v>152.82</v>
      </c>
      <c r="W22" s="13">
        <v>152.82</v>
      </c>
      <c r="X22" s="13">
        <v>152.82</v>
      </c>
      <c r="Y22" s="13">
        <v>152.82</v>
      </c>
      <c r="Z22" s="13">
        <v>155.11000000000001</v>
      </c>
      <c r="AA22" s="13">
        <v>157.44</v>
      </c>
      <c r="AB22" s="13">
        <v>160.43</v>
      </c>
      <c r="AC22" s="175">
        <v>163.47999999999999</v>
      </c>
      <c r="AD22" s="175">
        <v>168.48</v>
      </c>
      <c r="AE22" s="175">
        <v>173.48</v>
      </c>
      <c r="AF22" s="175">
        <v>178.48</v>
      </c>
      <c r="AG22" s="175">
        <v>183.48</v>
      </c>
      <c r="AH22" s="194" t="s">
        <v>32</v>
      </c>
      <c r="AI22" s="7"/>
      <c r="AJ22" s="13"/>
      <c r="AK22" s="7"/>
    </row>
    <row r="23" spans="1:37" x14ac:dyDescent="0.2">
      <c r="A23" s="126" t="s">
        <v>886</v>
      </c>
      <c r="B23" s="18" t="s">
        <v>1036</v>
      </c>
      <c r="C23" s="18"/>
      <c r="D23" s="35" t="s">
        <v>860</v>
      </c>
      <c r="E23" s="38" t="s">
        <v>1089</v>
      </c>
      <c r="F23" s="3" t="s">
        <v>1076</v>
      </c>
      <c r="G23" s="3"/>
      <c r="H23" s="1" t="s">
        <v>886</v>
      </c>
      <c r="I23" s="1" t="s">
        <v>886</v>
      </c>
      <c r="J23" s="1" t="s">
        <v>886</v>
      </c>
      <c r="K23" s="1" t="s">
        <v>886</v>
      </c>
      <c r="L23" s="1" t="s">
        <v>886</v>
      </c>
      <c r="M23" s="1" t="s">
        <v>886</v>
      </c>
      <c r="N23" s="1" t="s">
        <v>886</v>
      </c>
      <c r="O23" s="1" t="s">
        <v>886</v>
      </c>
      <c r="P23" s="1" t="s">
        <v>886</v>
      </c>
      <c r="Q23" s="173" t="s">
        <v>886</v>
      </c>
      <c r="R23" s="13" t="s">
        <v>886</v>
      </c>
      <c r="S23" s="13" t="s">
        <v>886</v>
      </c>
      <c r="T23" s="13" t="s">
        <v>886</v>
      </c>
      <c r="U23" s="13" t="s">
        <v>886</v>
      </c>
      <c r="V23" s="13" t="s">
        <v>886</v>
      </c>
      <c r="W23" s="13" t="s">
        <v>886</v>
      </c>
      <c r="X23" s="13" t="s">
        <v>886</v>
      </c>
      <c r="Y23" s="13" t="s">
        <v>886</v>
      </c>
      <c r="Z23" s="13" t="s">
        <v>886</v>
      </c>
      <c r="AA23" s="13" t="s">
        <v>886</v>
      </c>
      <c r="AB23" s="13" t="s">
        <v>886</v>
      </c>
      <c r="AC23" s="175" t="s">
        <v>886</v>
      </c>
      <c r="AD23" s="175" t="s">
        <v>886</v>
      </c>
      <c r="AE23" s="175" t="s">
        <v>886</v>
      </c>
      <c r="AF23" s="175" t="s">
        <v>886</v>
      </c>
      <c r="AG23" s="175" t="s">
        <v>886</v>
      </c>
      <c r="AH23" s="197" t="s">
        <v>1036</v>
      </c>
      <c r="AI23" s="7"/>
      <c r="AJ23" s="13"/>
      <c r="AK23" s="7"/>
    </row>
    <row r="24" spans="1:37" x14ac:dyDescent="0.2">
      <c r="A24" s="126" t="s">
        <v>1294</v>
      </c>
      <c r="B24" s="126" t="s">
        <v>34</v>
      </c>
      <c r="C24" s="126"/>
      <c r="D24" s="123" t="s">
        <v>35</v>
      </c>
      <c r="E24" s="38" t="s">
        <v>1088</v>
      </c>
      <c r="F24" s="3" t="s">
        <v>1082</v>
      </c>
      <c r="G24" s="3"/>
      <c r="H24" s="173">
        <v>613.79</v>
      </c>
      <c r="I24" s="173">
        <v>641.27</v>
      </c>
      <c r="J24" s="173">
        <v>690.89</v>
      </c>
      <c r="K24" s="173">
        <v>715.07</v>
      </c>
      <c r="L24" s="173">
        <v>782.4</v>
      </c>
      <c r="M24" s="173">
        <v>829.7</v>
      </c>
      <c r="N24" s="173">
        <v>887.7</v>
      </c>
      <c r="O24" s="173">
        <v>940.48</v>
      </c>
      <c r="P24" s="173">
        <v>944.55</v>
      </c>
      <c r="Q24" s="173">
        <v>989.43</v>
      </c>
      <c r="R24" s="13">
        <v>1038.4100000000001</v>
      </c>
      <c r="S24" s="13">
        <v>1089.83</v>
      </c>
      <c r="T24" s="13">
        <v>1132.8800000000001</v>
      </c>
      <c r="U24" s="13">
        <v>1172.54</v>
      </c>
      <c r="V24" s="13">
        <v>1201.8499999999999</v>
      </c>
      <c r="W24" s="13">
        <v>1201.8499999999999</v>
      </c>
      <c r="X24" s="13">
        <v>1201.8499999999999</v>
      </c>
      <c r="Y24" s="13">
        <v>1201.8499999999999</v>
      </c>
      <c r="Z24" s="13">
        <v>1201.8499999999999</v>
      </c>
      <c r="AA24" s="13">
        <v>1201.8499999999999</v>
      </c>
      <c r="AB24" s="13">
        <v>1240.9000000000001</v>
      </c>
      <c r="AC24" s="175">
        <v>1284.33</v>
      </c>
      <c r="AD24" s="175">
        <v>1347.89</v>
      </c>
      <c r="AE24" s="175">
        <v>1401.12</v>
      </c>
      <c r="AF24" s="175">
        <v>1456.88</v>
      </c>
      <c r="AG24" s="175">
        <v>1529.57</v>
      </c>
      <c r="AH24" s="194" t="s">
        <v>34</v>
      </c>
      <c r="AI24" s="7"/>
      <c r="AJ24" s="13"/>
      <c r="AK24" s="7"/>
    </row>
    <row r="25" spans="1:37" x14ac:dyDescent="0.2">
      <c r="A25" s="126" t="s">
        <v>1659</v>
      </c>
      <c r="B25" s="126" t="s">
        <v>36</v>
      </c>
      <c r="C25" s="126"/>
      <c r="D25" s="123" t="s">
        <v>37</v>
      </c>
      <c r="E25" s="38" t="s">
        <v>1089</v>
      </c>
      <c r="F25" s="3" t="s">
        <v>1076</v>
      </c>
      <c r="G25" s="3"/>
      <c r="H25" s="173">
        <v>73.760000000000005</v>
      </c>
      <c r="I25" s="173">
        <v>84.94</v>
      </c>
      <c r="J25" s="173">
        <v>92.08</v>
      </c>
      <c r="K25" s="173">
        <v>96.21</v>
      </c>
      <c r="L25" s="173">
        <v>100.31</v>
      </c>
      <c r="M25" s="173">
        <v>105.08</v>
      </c>
      <c r="N25" s="173">
        <v>109.78</v>
      </c>
      <c r="O25" s="173">
        <v>114.52</v>
      </c>
      <c r="P25" s="173">
        <v>128.06</v>
      </c>
      <c r="Q25" s="173">
        <v>133.88999999999999</v>
      </c>
      <c r="R25" s="13">
        <v>140.18</v>
      </c>
      <c r="S25" s="13">
        <v>144</v>
      </c>
      <c r="T25" s="13">
        <v>149.32</v>
      </c>
      <c r="U25" s="13" t="s">
        <v>886</v>
      </c>
      <c r="V25" s="13" t="s">
        <v>886</v>
      </c>
      <c r="W25" s="13" t="s">
        <v>886</v>
      </c>
      <c r="X25" s="13" t="s">
        <v>886</v>
      </c>
      <c r="Y25" s="13" t="s">
        <v>886</v>
      </c>
      <c r="Z25" s="13" t="s">
        <v>886</v>
      </c>
      <c r="AA25" s="13" t="s">
        <v>886</v>
      </c>
      <c r="AB25" s="13" t="s">
        <v>886</v>
      </c>
      <c r="AC25" s="175" t="s">
        <v>886</v>
      </c>
      <c r="AD25" s="175" t="s">
        <v>886</v>
      </c>
      <c r="AE25" s="175" t="s">
        <v>886</v>
      </c>
      <c r="AF25" s="175" t="s">
        <v>886</v>
      </c>
      <c r="AG25" s="175" t="s">
        <v>886</v>
      </c>
      <c r="AH25" s="194" t="s">
        <v>36</v>
      </c>
      <c r="AI25" s="7"/>
      <c r="AJ25" s="13"/>
      <c r="AK25" s="7"/>
    </row>
    <row r="26" spans="1:37" x14ac:dyDescent="0.2">
      <c r="A26" s="126" t="s">
        <v>1295</v>
      </c>
      <c r="B26" s="126" t="s">
        <v>1144</v>
      </c>
      <c r="C26" s="126"/>
      <c r="D26" s="123" t="s">
        <v>1145</v>
      </c>
      <c r="E26" s="38" t="s">
        <v>1088</v>
      </c>
      <c r="F26" s="3" t="s">
        <v>1082</v>
      </c>
      <c r="G26" s="3"/>
      <c r="H26" s="173" t="s">
        <v>886</v>
      </c>
      <c r="I26" s="173" t="s">
        <v>886</v>
      </c>
      <c r="J26" s="173" t="s">
        <v>886</v>
      </c>
      <c r="K26" s="173" t="s">
        <v>886</v>
      </c>
      <c r="L26" s="173" t="s">
        <v>886</v>
      </c>
      <c r="M26" s="173" t="s">
        <v>886</v>
      </c>
      <c r="N26" s="173" t="s">
        <v>886</v>
      </c>
      <c r="O26" s="173" t="s">
        <v>886</v>
      </c>
      <c r="P26" s="173" t="s">
        <v>886</v>
      </c>
      <c r="Q26" s="173" t="s">
        <v>886</v>
      </c>
      <c r="R26" s="173" t="s">
        <v>886</v>
      </c>
      <c r="S26" s="173" t="s">
        <v>886</v>
      </c>
      <c r="T26" s="173" t="s">
        <v>886</v>
      </c>
      <c r="U26" s="13">
        <v>1284.22</v>
      </c>
      <c r="V26" s="13">
        <v>1313.75</v>
      </c>
      <c r="W26" s="13">
        <v>1304.8399999999999</v>
      </c>
      <c r="X26" s="13">
        <v>1304.8399999999999</v>
      </c>
      <c r="Y26" s="13">
        <v>1304.8399999999999</v>
      </c>
      <c r="Z26" s="13">
        <v>1304.8399999999999</v>
      </c>
      <c r="AA26" s="13">
        <v>1301.5</v>
      </c>
      <c r="AB26" s="13">
        <v>1353.42</v>
      </c>
      <c r="AC26" s="175">
        <v>1417.72</v>
      </c>
      <c r="AD26" s="175">
        <v>1470.88</v>
      </c>
      <c r="AE26" s="175">
        <v>1507.51</v>
      </c>
      <c r="AF26" s="175">
        <v>1565.55</v>
      </c>
      <c r="AG26" s="175">
        <v>1624.14</v>
      </c>
      <c r="AH26" s="194" t="s">
        <v>1144</v>
      </c>
      <c r="AI26" s="7"/>
      <c r="AJ26" s="13"/>
      <c r="AK26" s="7"/>
    </row>
    <row r="27" spans="1:37" x14ac:dyDescent="0.2">
      <c r="A27" s="126" t="s">
        <v>1736</v>
      </c>
      <c r="B27" s="126" t="s">
        <v>38</v>
      </c>
      <c r="C27" s="126"/>
      <c r="D27" s="123" t="s">
        <v>39</v>
      </c>
      <c r="E27" s="38" t="s">
        <v>1089</v>
      </c>
      <c r="F27" s="3" t="s">
        <v>1077</v>
      </c>
      <c r="G27" s="3"/>
      <c r="H27" s="173">
        <v>507</v>
      </c>
      <c r="I27" s="173">
        <v>613.63</v>
      </c>
      <c r="J27" s="173">
        <v>637.13</v>
      </c>
      <c r="K27" s="173">
        <v>694.45</v>
      </c>
      <c r="L27" s="173">
        <v>728.8</v>
      </c>
      <c r="M27" s="173">
        <v>771.38</v>
      </c>
      <c r="N27" s="173">
        <v>847.46</v>
      </c>
      <c r="O27" s="173">
        <v>947.18</v>
      </c>
      <c r="P27" s="173">
        <v>942.75</v>
      </c>
      <c r="Q27" s="173">
        <v>989.18</v>
      </c>
      <c r="R27" s="13">
        <v>1037.4100000000001</v>
      </c>
      <c r="S27" s="13">
        <v>1082.33</v>
      </c>
      <c r="T27" s="13">
        <v>1123.47</v>
      </c>
      <c r="U27" s="13" t="s">
        <v>886</v>
      </c>
      <c r="V27" s="13" t="s">
        <v>886</v>
      </c>
      <c r="W27" s="13" t="s">
        <v>886</v>
      </c>
      <c r="X27" s="13" t="s">
        <v>886</v>
      </c>
      <c r="Y27" s="13" t="s">
        <v>886</v>
      </c>
      <c r="Z27" s="13" t="s">
        <v>886</v>
      </c>
      <c r="AA27" s="13" t="s">
        <v>886</v>
      </c>
      <c r="AB27" s="13" t="s">
        <v>886</v>
      </c>
      <c r="AC27" s="175" t="s">
        <v>886</v>
      </c>
      <c r="AD27" s="175" t="s">
        <v>886</v>
      </c>
      <c r="AE27" s="175" t="s">
        <v>886</v>
      </c>
      <c r="AF27" s="175" t="s">
        <v>886</v>
      </c>
      <c r="AG27" s="175" t="s">
        <v>886</v>
      </c>
      <c r="AH27" s="194" t="s">
        <v>38</v>
      </c>
      <c r="AI27" s="7"/>
      <c r="AJ27" s="13"/>
      <c r="AK27" s="7"/>
    </row>
    <row r="28" spans="1:37" x14ac:dyDescent="0.2">
      <c r="A28" s="126" t="s">
        <v>1296</v>
      </c>
      <c r="B28" s="143" t="s">
        <v>944</v>
      </c>
      <c r="C28" s="143"/>
      <c r="D28" s="144" t="s">
        <v>945</v>
      </c>
      <c r="E28" s="38" t="s">
        <v>1088</v>
      </c>
      <c r="F28" s="3" t="s">
        <v>1079</v>
      </c>
      <c r="G28" s="3"/>
      <c r="H28" s="173" t="s">
        <v>886</v>
      </c>
      <c r="I28" s="173" t="s">
        <v>886</v>
      </c>
      <c r="J28" s="173" t="s">
        <v>886</v>
      </c>
      <c r="K28" s="173" t="s">
        <v>886</v>
      </c>
      <c r="L28" s="173" t="s">
        <v>886</v>
      </c>
      <c r="M28" s="173" t="s">
        <v>886</v>
      </c>
      <c r="N28" s="173" t="s">
        <v>886</v>
      </c>
      <c r="O28" s="173" t="s">
        <v>886</v>
      </c>
      <c r="P28" s="78">
        <v>69.75</v>
      </c>
      <c r="Q28" s="6">
        <v>68.849999999999994</v>
      </c>
      <c r="R28" s="13">
        <v>72.180000000000007</v>
      </c>
      <c r="S28" s="13">
        <v>75.599999999999994</v>
      </c>
      <c r="T28" s="13">
        <v>78.84</v>
      </c>
      <c r="U28" s="13">
        <v>81.63</v>
      </c>
      <c r="V28" s="13">
        <v>82.44</v>
      </c>
      <c r="W28" s="13">
        <v>82.44</v>
      </c>
      <c r="X28" s="13">
        <v>84.09</v>
      </c>
      <c r="Y28" s="13">
        <v>85.77</v>
      </c>
      <c r="Z28" s="13">
        <v>87.48</v>
      </c>
      <c r="AA28" s="13">
        <v>89.22</v>
      </c>
      <c r="AB28" s="13">
        <v>91</v>
      </c>
      <c r="AC28" s="175">
        <v>92.81</v>
      </c>
      <c r="AD28" s="175">
        <v>95.59</v>
      </c>
      <c r="AE28" s="175">
        <v>98.45</v>
      </c>
      <c r="AF28" s="175">
        <v>100.41</v>
      </c>
      <c r="AG28" s="175">
        <v>102.41</v>
      </c>
      <c r="AH28" s="196" t="s">
        <v>944</v>
      </c>
      <c r="AI28" s="7"/>
      <c r="AJ28" s="13"/>
      <c r="AK28" s="7"/>
    </row>
    <row r="29" spans="1:37" x14ac:dyDescent="0.2">
      <c r="A29" s="126" t="s">
        <v>1297</v>
      </c>
      <c r="B29" s="126" t="s">
        <v>1178</v>
      </c>
      <c r="C29" s="126"/>
      <c r="D29" s="123" t="s">
        <v>41</v>
      </c>
      <c r="E29" s="38" t="s">
        <v>1088</v>
      </c>
      <c r="F29" s="3" t="s">
        <v>1174</v>
      </c>
      <c r="G29" s="3"/>
      <c r="H29" s="173">
        <v>46.46</v>
      </c>
      <c r="I29" s="173">
        <v>52.51</v>
      </c>
      <c r="J29" s="173">
        <v>55.84</v>
      </c>
      <c r="K29" s="173">
        <v>61.36</v>
      </c>
      <c r="L29" s="173">
        <v>66.98</v>
      </c>
      <c r="M29" s="46">
        <v>70.260000000000005</v>
      </c>
      <c r="N29" s="173">
        <v>78.69</v>
      </c>
      <c r="O29" s="173">
        <v>93.44</v>
      </c>
      <c r="P29" s="173">
        <v>107.17</v>
      </c>
      <c r="Q29" s="173">
        <v>111.98</v>
      </c>
      <c r="R29" s="13">
        <v>117.55</v>
      </c>
      <c r="S29" s="13">
        <v>123.43</v>
      </c>
      <c r="T29" s="13">
        <v>135.28</v>
      </c>
      <c r="U29" s="13">
        <v>140.56</v>
      </c>
      <c r="V29" s="13">
        <v>144.77000000000001</v>
      </c>
      <c r="W29" s="13">
        <v>144.77000000000001</v>
      </c>
      <c r="X29" s="13">
        <v>150.49</v>
      </c>
      <c r="Y29" s="13">
        <v>153.49</v>
      </c>
      <c r="Z29" s="13">
        <v>156.55000000000001</v>
      </c>
      <c r="AA29" s="13">
        <v>159.66999999999999</v>
      </c>
      <c r="AB29" s="13">
        <v>162.85</v>
      </c>
      <c r="AC29" s="175">
        <v>166.09</v>
      </c>
      <c r="AD29" s="175">
        <v>178.09</v>
      </c>
      <c r="AE29" s="175">
        <v>202.09</v>
      </c>
      <c r="AF29" s="175">
        <v>212.09</v>
      </c>
      <c r="AG29" s="175">
        <v>227.09</v>
      </c>
      <c r="AH29" s="194" t="s">
        <v>40</v>
      </c>
      <c r="AI29" s="7"/>
      <c r="AJ29" s="13"/>
      <c r="AK29" s="7"/>
    </row>
    <row r="30" spans="1:37" x14ac:dyDescent="0.2">
      <c r="A30" s="126" t="s">
        <v>886</v>
      </c>
      <c r="B30" s="122" t="s">
        <v>911</v>
      </c>
      <c r="C30" s="122"/>
      <c r="D30" s="123" t="s">
        <v>903</v>
      </c>
      <c r="E30" s="38" t="s">
        <v>1089</v>
      </c>
      <c r="F30" s="3" t="s">
        <v>1077</v>
      </c>
      <c r="G30" s="3"/>
      <c r="H30" s="173" t="s">
        <v>886</v>
      </c>
      <c r="I30" s="173" t="s">
        <v>886</v>
      </c>
      <c r="J30" s="173" t="s">
        <v>886</v>
      </c>
      <c r="K30" s="173" t="s">
        <v>886</v>
      </c>
      <c r="L30" s="173" t="s">
        <v>886</v>
      </c>
      <c r="M30" s="173" t="s">
        <v>886</v>
      </c>
      <c r="N30" s="173" t="s">
        <v>886</v>
      </c>
      <c r="O30" s="173" t="s">
        <v>886</v>
      </c>
      <c r="P30" s="173" t="s">
        <v>886</v>
      </c>
      <c r="Q30" s="173" t="s">
        <v>886</v>
      </c>
      <c r="R30" s="13" t="s">
        <v>886</v>
      </c>
      <c r="S30" s="13" t="s">
        <v>886</v>
      </c>
      <c r="T30" s="13" t="s">
        <v>886</v>
      </c>
      <c r="U30" s="13" t="s">
        <v>886</v>
      </c>
      <c r="V30" s="13" t="s">
        <v>886</v>
      </c>
      <c r="W30" s="13" t="s">
        <v>886</v>
      </c>
      <c r="X30" s="13" t="s">
        <v>886</v>
      </c>
      <c r="Y30" s="13" t="s">
        <v>886</v>
      </c>
      <c r="Z30" s="13" t="s">
        <v>886</v>
      </c>
      <c r="AA30" s="13" t="s">
        <v>886</v>
      </c>
      <c r="AB30" s="13" t="s">
        <v>886</v>
      </c>
      <c r="AC30" s="175" t="s">
        <v>886</v>
      </c>
      <c r="AD30" s="175" t="s">
        <v>886</v>
      </c>
      <c r="AE30" s="175" t="s">
        <v>886</v>
      </c>
      <c r="AF30" s="175" t="s">
        <v>886</v>
      </c>
      <c r="AG30" s="175" t="s">
        <v>886</v>
      </c>
      <c r="AH30" s="195" t="s">
        <v>911</v>
      </c>
      <c r="AI30" s="7"/>
      <c r="AJ30" s="13"/>
      <c r="AK30" s="7"/>
    </row>
    <row r="31" spans="1:37" x14ac:dyDescent="0.2">
      <c r="A31" s="126" t="s">
        <v>1298</v>
      </c>
      <c r="B31" s="143" t="s">
        <v>946</v>
      </c>
      <c r="C31" s="143"/>
      <c r="D31" s="144" t="s">
        <v>947</v>
      </c>
      <c r="E31" s="38" t="s">
        <v>1088</v>
      </c>
      <c r="F31" s="3" t="s">
        <v>1079</v>
      </c>
      <c r="G31" s="3"/>
      <c r="H31" s="173" t="s">
        <v>886</v>
      </c>
      <c r="I31" s="173" t="s">
        <v>886</v>
      </c>
      <c r="J31" s="173" t="s">
        <v>886</v>
      </c>
      <c r="K31" s="173" t="s">
        <v>886</v>
      </c>
      <c r="L31" s="173" t="s">
        <v>886</v>
      </c>
      <c r="M31" s="173" t="s">
        <v>886</v>
      </c>
      <c r="N31" s="173" t="s">
        <v>886</v>
      </c>
      <c r="O31" s="173" t="s">
        <v>886</v>
      </c>
      <c r="P31" s="78">
        <v>43.97</v>
      </c>
      <c r="Q31" s="6">
        <v>46.16</v>
      </c>
      <c r="R31" s="13">
        <v>47.94</v>
      </c>
      <c r="S31" s="13">
        <v>50.09</v>
      </c>
      <c r="T31" s="13">
        <v>52.54</v>
      </c>
      <c r="U31" s="13">
        <v>55.11</v>
      </c>
      <c r="V31" s="13">
        <v>55.66</v>
      </c>
      <c r="W31" s="13">
        <v>55.66</v>
      </c>
      <c r="X31" s="13">
        <v>55.66</v>
      </c>
      <c r="Y31" s="13">
        <v>60.66</v>
      </c>
      <c r="Z31" s="13">
        <v>60.66</v>
      </c>
      <c r="AA31" s="13">
        <v>60.66</v>
      </c>
      <c r="AB31" s="13">
        <v>61.27</v>
      </c>
      <c r="AC31" s="175">
        <v>62.49</v>
      </c>
      <c r="AD31" s="175">
        <v>64.36</v>
      </c>
      <c r="AE31" s="175">
        <v>66.28</v>
      </c>
      <c r="AF31" s="175">
        <v>67.599999999999994</v>
      </c>
      <c r="AG31" s="175">
        <v>68.95</v>
      </c>
      <c r="AH31" s="196" t="s">
        <v>946</v>
      </c>
      <c r="AI31" s="7"/>
      <c r="AJ31" s="13"/>
      <c r="AK31" s="7"/>
    </row>
    <row r="32" spans="1:37" x14ac:dyDescent="0.2">
      <c r="A32" s="126" t="s">
        <v>1660</v>
      </c>
      <c r="B32" s="126" t="s">
        <v>42</v>
      </c>
      <c r="C32" s="126"/>
      <c r="D32" s="123" t="s">
        <v>43</v>
      </c>
      <c r="E32" s="38" t="s">
        <v>1089</v>
      </c>
      <c r="F32" s="3" t="s">
        <v>1076</v>
      </c>
      <c r="G32" s="3"/>
      <c r="H32" s="173">
        <v>111.63</v>
      </c>
      <c r="I32" s="173">
        <v>120.17</v>
      </c>
      <c r="J32" s="173">
        <v>117.26</v>
      </c>
      <c r="K32" s="173">
        <v>122.54</v>
      </c>
      <c r="L32" s="173">
        <v>127.67</v>
      </c>
      <c r="M32" s="173">
        <v>133.38</v>
      </c>
      <c r="N32" s="173">
        <v>139.78</v>
      </c>
      <c r="O32" s="173">
        <v>153.53</v>
      </c>
      <c r="P32" s="173">
        <v>158.85</v>
      </c>
      <c r="Q32" s="173">
        <v>163.6</v>
      </c>
      <c r="R32" s="13">
        <v>169.17</v>
      </c>
      <c r="S32" s="13">
        <v>174.25</v>
      </c>
      <c r="T32" s="13">
        <v>179.48</v>
      </c>
      <c r="U32" s="13" t="s">
        <v>886</v>
      </c>
      <c r="V32" s="13" t="s">
        <v>886</v>
      </c>
      <c r="W32" s="13" t="s">
        <v>886</v>
      </c>
      <c r="X32" s="13" t="s">
        <v>886</v>
      </c>
      <c r="Y32" s="13" t="s">
        <v>886</v>
      </c>
      <c r="Z32" s="13" t="s">
        <v>886</v>
      </c>
      <c r="AA32" s="13" t="s">
        <v>886</v>
      </c>
      <c r="AB32" s="13" t="s">
        <v>886</v>
      </c>
      <c r="AC32" s="175" t="s">
        <v>886</v>
      </c>
      <c r="AD32" s="175" t="s">
        <v>886</v>
      </c>
      <c r="AE32" s="175" t="s">
        <v>886</v>
      </c>
      <c r="AF32" s="175" t="s">
        <v>886</v>
      </c>
      <c r="AG32" s="175" t="s">
        <v>886</v>
      </c>
      <c r="AH32" s="194" t="s">
        <v>42</v>
      </c>
      <c r="AI32" s="7"/>
      <c r="AJ32" s="13"/>
      <c r="AK32" s="7"/>
    </row>
    <row r="33" spans="1:37" x14ac:dyDescent="0.2">
      <c r="A33" s="126" t="s">
        <v>886</v>
      </c>
      <c r="B33" s="122" t="s">
        <v>912</v>
      </c>
      <c r="C33" s="122"/>
      <c r="D33" s="123" t="s">
        <v>861</v>
      </c>
      <c r="E33" s="38" t="s">
        <v>1089</v>
      </c>
      <c r="F33" s="3" t="s">
        <v>1076</v>
      </c>
      <c r="G33" s="3"/>
      <c r="H33" s="173" t="s">
        <v>886</v>
      </c>
      <c r="I33" s="173" t="s">
        <v>886</v>
      </c>
      <c r="J33" s="173" t="s">
        <v>886</v>
      </c>
      <c r="K33" s="173" t="s">
        <v>886</v>
      </c>
      <c r="L33" s="173" t="s">
        <v>886</v>
      </c>
      <c r="M33" s="173" t="s">
        <v>886</v>
      </c>
      <c r="N33" s="173" t="s">
        <v>886</v>
      </c>
      <c r="O33" s="173" t="s">
        <v>886</v>
      </c>
      <c r="P33" s="173" t="s">
        <v>886</v>
      </c>
      <c r="Q33" s="173" t="s">
        <v>886</v>
      </c>
      <c r="R33" s="13" t="s">
        <v>886</v>
      </c>
      <c r="S33" s="13" t="s">
        <v>886</v>
      </c>
      <c r="T33" s="13" t="s">
        <v>886</v>
      </c>
      <c r="U33" s="13" t="s">
        <v>886</v>
      </c>
      <c r="V33" s="13" t="s">
        <v>886</v>
      </c>
      <c r="W33" s="13" t="s">
        <v>886</v>
      </c>
      <c r="X33" s="13" t="s">
        <v>886</v>
      </c>
      <c r="Y33" s="13" t="s">
        <v>886</v>
      </c>
      <c r="Z33" s="13" t="s">
        <v>886</v>
      </c>
      <c r="AA33" s="13" t="s">
        <v>886</v>
      </c>
      <c r="AB33" s="13" t="s">
        <v>886</v>
      </c>
      <c r="AC33" s="175" t="s">
        <v>886</v>
      </c>
      <c r="AD33" s="175" t="s">
        <v>886</v>
      </c>
      <c r="AE33" s="175" t="s">
        <v>886</v>
      </c>
      <c r="AF33" s="175" t="s">
        <v>886</v>
      </c>
      <c r="AG33" s="175" t="s">
        <v>886</v>
      </c>
      <c r="AH33" s="195" t="s">
        <v>912</v>
      </c>
      <c r="AI33" s="7"/>
      <c r="AJ33" s="13"/>
      <c r="AK33" s="7"/>
    </row>
    <row r="34" spans="1:37" x14ac:dyDescent="0.2">
      <c r="A34" s="126" t="s">
        <v>1299</v>
      </c>
      <c r="B34" s="126" t="s">
        <v>44</v>
      </c>
      <c r="C34" s="126"/>
      <c r="D34" s="123" t="s">
        <v>45</v>
      </c>
      <c r="E34" s="38" t="s">
        <v>1088</v>
      </c>
      <c r="F34" s="3" t="s">
        <v>1080</v>
      </c>
      <c r="G34" s="3"/>
      <c r="H34" s="173">
        <v>513.57000000000005</v>
      </c>
      <c r="I34" s="173">
        <v>542.04</v>
      </c>
      <c r="J34" s="173">
        <v>598.88</v>
      </c>
      <c r="K34" s="173">
        <v>645.16999999999996</v>
      </c>
      <c r="L34" s="173">
        <v>679.31</v>
      </c>
      <c r="M34" s="173">
        <v>731.12</v>
      </c>
      <c r="N34" s="173">
        <v>764.08</v>
      </c>
      <c r="O34" s="173">
        <v>878.04</v>
      </c>
      <c r="P34" s="173">
        <v>944.27</v>
      </c>
      <c r="Q34" s="173">
        <v>988.75</v>
      </c>
      <c r="R34" s="13">
        <v>1027</v>
      </c>
      <c r="S34" s="13">
        <v>1057.81</v>
      </c>
      <c r="T34" s="13">
        <v>1089.54</v>
      </c>
      <c r="U34" s="13">
        <v>1117.18</v>
      </c>
      <c r="V34" s="13">
        <v>1128.5899999999999</v>
      </c>
      <c r="W34" s="13">
        <v>1128.5899999999999</v>
      </c>
      <c r="X34" s="13">
        <v>1128.5899999999999</v>
      </c>
      <c r="Y34" s="13">
        <v>1128.5899999999999</v>
      </c>
      <c r="Z34" s="13">
        <v>1128.5899999999999</v>
      </c>
      <c r="AA34" s="13">
        <v>1150.53</v>
      </c>
      <c r="AB34" s="13">
        <v>1196.43</v>
      </c>
      <c r="AC34" s="175">
        <v>1244.17</v>
      </c>
      <c r="AD34" s="175">
        <v>1293.81</v>
      </c>
      <c r="AE34" s="175">
        <v>1358.37</v>
      </c>
      <c r="AF34" s="175">
        <v>1412.57</v>
      </c>
      <c r="AG34" s="175">
        <v>1483.06</v>
      </c>
      <c r="AH34" s="194" t="s">
        <v>44</v>
      </c>
      <c r="AI34" s="7"/>
      <c r="AJ34" s="13"/>
      <c r="AK34" s="7"/>
    </row>
    <row r="35" spans="1:37" x14ac:dyDescent="0.2">
      <c r="A35" s="126" t="s">
        <v>1300</v>
      </c>
      <c r="B35" s="126" t="s">
        <v>46</v>
      </c>
      <c r="C35" s="126"/>
      <c r="D35" s="123" t="s">
        <v>47</v>
      </c>
      <c r="E35" s="38" t="s">
        <v>1088</v>
      </c>
      <c r="F35" s="3" t="s">
        <v>1081</v>
      </c>
      <c r="G35" s="3"/>
      <c r="H35" s="173">
        <v>681.02</v>
      </c>
      <c r="I35" s="173">
        <v>716.03</v>
      </c>
      <c r="J35" s="173">
        <v>771.38</v>
      </c>
      <c r="K35" s="173">
        <v>813.16</v>
      </c>
      <c r="L35" s="173">
        <v>853.74</v>
      </c>
      <c r="M35" s="173">
        <v>891.3</v>
      </c>
      <c r="N35" s="173">
        <v>930.52</v>
      </c>
      <c r="O35" s="173">
        <v>971.46</v>
      </c>
      <c r="P35" s="173">
        <v>986.03</v>
      </c>
      <c r="Q35" s="173">
        <v>1013.64</v>
      </c>
      <c r="R35" s="13">
        <v>1032.9000000000001</v>
      </c>
      <c r="S35" s="13">
        <v>1052.53</v>
      </c>
      <c r="T35" s="13">
        <v>1072.53</v>
      </c>
      <c r="U35" s="13">
        <v>1092.9100000000001</v>
      </c>
      <c r="V35" s="13">
        <v>1113.67</v>
      </c>
      <c r="W35" s="13">
        <v>1113.67</v>
      </c>
      <c r="X35" s="13">
        <v>1113.67</v>
      </c>
      <c r="Y35" s="13">
        <v>1113.67</v>
      </c>
      <c r="Z35" s="13">
        <v>1135.82</v>
      </c>
      <c r="AA35" s="13">
        <v>1158.43</v>
      </c>
      <c r="AB35" s="13">
        <v>1204.6500000000001</v>
      </c>
      <c r="AC35" s="175">
        <v>1264.76</v>
      </c>
      <c r="AD35" s="175">
        <v>1315.22</v>
      </c>
      <c r="AE35" s="175">
        <v>1380.85</v>
      </c>
      <c r="AF35" s="175">
        <v>1435.95</v>
      </c>
      <c r="AG35" s="175">
        <v>1507.6</v>
      </c>
      <c r="AH35" s="194" t="s">
        <v>46</v>
      </c>
      <c r="AI35" s="7"/>
      <c r="AJ35" s="13"/>
      <c r="AK35" s="7"/>
    </row>
    <row r="36" spans="1:37" x14ac:dyDescent="0.2">
      <c r="A36" s="126" t="s">
        <v>1301</v>
      </c>
      <c r="B36" s="126" t="s">
        <v>48</v>
      </c>
      <c r="C36" s="126"/>
      <c r="D36" s="123" t="s">
        <v>49</v>
      </c>
      <c r="E36" s="38" t="s">
        <v>1088</v>
      </c>
      <c r="F36" s="3" t="s">
        <v>1076</v>
      </c>
      <c r="G36" s="3"/>
      <c r="H36" s="173">
        <v>62.35</v>
      </c>
      <c r="I36" s="173">
        <v>78.38</v>
      </c>
      <c r="J36" s="173">
        <v>78.28</v>
      </c>
      <c r="K36" s="173">
        <v>81.42</v>
      </c>
      <c r="L36" s="173">
        <v>89.34</v>
      </c>
      <c r="M36" s="173">
        <v>94.71</v>
      </c>
      <c r="N36" s="173">
        <v>99.91</v>
      </c>
      <c r="O36" s="173">
        <v>104.81</v>
      </c>
      <c r="P36" s="173">
        <v>109.89</v>
      </c>
      <c r="Q36" s="173">
        <v>114.63</v>
      </c>
      <c r="R36" s="13">
        <v>118.51</v>
      </c>
      <c r="S36" s="13">
        <v>122.42</v>
      </c>
      <c r="T36" s="13">
        <v>128.22</v>
      </c>
      <c r="U36" s="13">
        <v>134.51</v>
      </c>
      <c r="V36" s="13">
        <v>137.78</v>
      </c>
      <c r="W36" s="13">
        <v>137.78</v>
      </c>
      <c r="X36" s="13">
        <v>137.78</v>
      </c>
      <c r="Y36" s="13">
        <v>137.78</v>
      </c>
      <c r="Z36" s="13">
        <v>140.52000000000001</v>
      </c>
      <c r="AA36" s="13">
        <v>143.32</v>
      </c>
      <c r="AB36" s="13">
        <v>148.32</v>
      </c>
      <c r="AC36" s="175">
        <v>153.32</v>
      </c>
      <c r="AD36" s="175">
        <v>158.32</v>
      </c>
      <c r="AE36" s="175">
        <v>163.32</v>
      </c>
      <c r="AF36" s="175">
        <v>168.32</v>
      </c>
      <c r="AG36" s="175">
        <v>173.32</v>
      </c>
      <c r="AH36" s="194" t="s">
        <v>48</v>
      </c>
      <c r="AI36" s="7"/>
      <c r="AJ36" s="13"/>
      <c r="AK36" s="7"/>
    </row>
    <row r="37" spans="1:37" x14ac:dyDescent="0.2">
      <c r="A37" s="126" t="s">
        <v>886</v>
      </c>
      <c r="B37" s="122" t="s">
        <v>913</v>
      </c>
      <c r="C37" s="122"/>
      <c r="D37" s="123" t="s">
        <v>862</v>
      </c>
      <c r="E37" s="38" t="s">
        <v>1089</v>
      </c>
      <c r="F37" s="3" t="s">
        <v>1076</v>
      </c>
      <c r="G37" s="3"/>
      <c r="H37" s="173" t="s">
        <v>886</v>
      </c>
      <c r="I37" s="173" t="s">
        <v>886</v>
      </c>
      <c r="J37" s="173" t="s">
        <v>886</v>
      </c>
      <c r="K37" s="173" t="s">
        <v>886</v>
      </c>
      <c r="L37" s="173" t="s">
        <v>886</v>
      </c>
      <c r="M37" s="173" t="s">
        <v>886</v>
      </c>
      <c r="N37" s="173" t="s">
        <v>886</v>
      </c>
      <c r="O37" s="173" t="s">
        <v>886</v>
      </c>
      <c r="P37" s="173" t="s">
        <v>886</v>
      </c>
      <c r="Q37" s="173" t="s">
        <v>886</v>
      </c>
      <c r="R37" s="13" t="s">
        <v>886</v>
      </c>
      <c r="S37" s="13" t="s">
        <v>886</v>
      </c>
      <c r="T37" s="13" t="s">
        <v>886</v>
      </c>
      <c r="U37" s="13" t="s">
        <v>886</v>
      </c>
      <c r="V37" s="13" t="s">
        <v>886</v>
      </c>
      <c r="W37" s="13" t="s">
        <v>886</v>
      </c>
      <c r="X37" s="13" t="s">
        <v>886</v>
      </c>
      <c r="Y37" s="13" t="s">
        <v>886</v>
      </c>
      <c r="Z37" s="13" t="s">
        <v>886</v>
      </c>
      <c r="AA37" s="13" t="s">
        <v>886</v>
      </c>
      <c r="AB37" s="13" t="s">
        <v>886</v>
      </c>
      <c r="AC37" s="175" t="s">
        <v>886</v>
      </c>
      <c r="AD37" s="175" t="s">
        <v>886</v>
      </c>
      <c r="AE37" s="175" t="s">
        <v>886</v>
      </c>
      <c r="AF37" s="175" t="s">
        <v>886</v>
      </c>
      <c r="AG37" s="175" t="s">
        <v>886</v>
      </c>
      <c r="AH37" s="195" t="s">
        <v>913</v>
      </c>
      <c r="AI37" s="7"/>
      <c r="AJ37" s="13"/>
      <c r="AK37" s="7"/>
    </row>
    <row r="38" spans="1:37" x14ac:dyDescent="0.2">
      <c r="A38" s="126" t="s">
        <v>1302</v>
      </c>
      <c r="B38" s="126" t="s">
        <v>50</v>
      </c>
      <c r="C38" s="126"/>
      <c r="D38" s="123" t="s">
        <v>51</v>
      </c>
      <c r="E38" s="38" t="s">
        <v>1088</v>
      </c>
      <c r="F38" s="3" t="s">
        <v>1082</v>
      </c>
      <c r="G38" s="3"/>
      <c r="H38" s="173" t="s">
        <v>886</v>
      </c>
      <c r="I38" s="173" t="s">
        <v>886</v>
      </c>
      <c r="J38" s="173">
        <v>817</v>
      </c>
      <c r="K38" s="173">
        <v>856.18</v>
      </c>
      <c r="L38" s="173">
        <v>902.01</v>
      </c>
      <c r="M38" s="173">
        <v>942.63</v>
      </c>
      <c r="N38" s="173">
        <v>985.06</v>
      </c>
      <c r="O38" s="173">
        <v>1072.75</v>
      </c>
      <c r="P38" s="173">
        <v>1060.8599999999999</v>
      </c>
      <c r="Q38" s="173">
        <v>1112.8599999999999</v>
      </c>
      <c r="R38" s="13">
        <v>1151.79</v>
      </c>
      <c r="S38" s="13">
        <v>1196.71</v>
      </c>
      <c r="T38" s="13">
        <v>1219.44</v>
      </c>
      <c r="U38" s="13">
        <v>1243.22</v>
      </c>
      <c r="V38" s="13">
        <v>1266.8499999999999</v>
      </c>
      <c r="W38" s="13">
        <v>1266.8499999999999</v>
      </c>
      <c r="X38" s="13">
        <v>1266.8499999999999</v>
      </c>
      <c r="Y38" s="13">
        <v>1266.8499999999999</v>
      </c>
      <c r="Z38" s="13">
        <v>1266.8499999999999</v>
      </c>
      <c r="AA38" s="13">
        <v>1266.8499999999999</v>
      </c>
      <c r="AB38" s="13">
        <v>1317.4</v>
      </c>
      <c r="AC38" s="175">
        <v>1383.15</v>
      </c>
      <c r="AD38" s="175">
        <v>1466</v>
      </c>
      <c r="AE38" s="175">
        <v>1509.83</v>
      </c>
      <c r="AF38" s="175">
        <v>1570.07</v>
      </c>
      <c r="AG38" s="175">
        <v>1632.72</v>
      </c>
      <c r="AH38" s="194" t="s">
        <v>50</v>
      </c>
      <c r="AI38" s="7"/>
      <c r="AJ38" s="13"/>
      <c r="AK38" s="7"/>
    </row>
    <row r="39" spans="1:37" x14ac:dyDescent="0.2">
      <c r="A39" s="126" t="s">
        <v>886</v>
      </c>
      <c r="B39" s="18" t="s">
        <v>1034</v>
      </c>
      <c r="C39" s="18"/>
      <c r="D39" s="35" t="s">
        <v>998</v>
      </c>
      <c r="E39" s="38" t="s">
        <v>1089</v>
      </c>
      <c r="F39" s="3" t="s">
        <v>1076</v>
      </c>
      <c r="G39" s="3"/>
      <c r="H39" s="173" t="s">
        <v>886</v>
      </c>
      <c r="I39" s="173" t="s">
        <v>886</v>
      </c>
      <c r="J39" s="173" t="s">
        <v>886</v>
      </c>
      <c r="K39" s="173" t="s">
        <v>886</v>
      </c>
      <c r="L39" s="173" t="s">
        <v>886</v>
      </c>
      <c r="M39" s="173" t="s">
        <v>886</v>
      </c>
      <c r="N39" s="173" t="s">
        <v>886</v>
      </c>
      <c r="O39" s="173" t="s">
        <v>886</v>
      </c>
      <c r="P39" s="173" t="s">
        <v>886</v>
      </c>
      <c r="Q39" s="173" t="s">
        <v>886</v>
      </c>
      <c r="R39" s="13" t="s">
        <v>886</v>
      </c>
      <c r="S39" s="13" t="s">
        <v>886</v>
      </c>
      <c r="T39" s="13" t="s">
        <v>886</v>
      </c>
      <c r="U39" s="13" t="s">
        <v>886</v>
      </c>
      <c r="V39" s="13" t="s">
        <v>886</v>
      </c>
      <c r="W39" s="13" t="s">
        <v>886</v>
      </c>
      <c r="X39" s="13" t="s">
        <v>886</v>
      </c>
      <c r="Y39" s="13" t="s">
        <v>886</v>
      </c>
      <c r="Z39" s="13" t="s">
        <v>886</v>
      </c>
      <c r="AA39" s="13" t="s">
        <v>886</v>
      </c>
      <c r="AB39" s="13" t="s">
        <v>886</v>
      </c>
      <c r="AC39" s="175" t="s">
        <v>886</v>
      </c>
      <c r="AD39" s="175" t="s">
        <v>886</v>
      </c>
      <c r="AE39" s="175" t="s">
        <v>886</v>
      </c>
      <c r="AF39" s="175" t="s">
        <v>886</v>
      </c>
      <c r="AG39" s="175" t="s">
        <v>886</v>
      </c>
      <c r="AH39" s="197" t="s">
        <v>1034</v>
      </c>
      <c r="AI39" s="7"/>
      <c r="AJ39" s="13"/>
      <c r="AK39" s="7"/>
    </row>
    <row r="40" spans="1:37" x14ac:dyDescent="0.2">
      <c r="A40" s="126" t="s">
        <v>1303</v>
      </c>
      <c r="B40" s="126" t="s">
        <v>52</v>
      </c>
      <c r="C40" s="126"/>
      <c r="D40" s="123" t="s">
        <v>53</v>
      </c>
      <c r="E40" s="38" t="s">
        <v>1088</v>
      </c>
      <c r="F40" s="3" t="s">
        <v>1082</v>
      </c>
      <c r="G40" s="3"/>
      <c r="H40" s="173" t="s">
        <v>886</v>
      </c>
      <c r="I40" s="173" t="s">
        <v>886</v>
      </c>
      <c r="J40" s="173">
        <v>579.52</v>
      </c>
      <c r="K40" s="173">
        <v>625.38</v>
      </c>
      <c r="L40" s="173">
        <v>662.65</v>
      </c>
      <c r="M40" s="173">
        <v>742.58</v>
      </c>
      <c r="N40" s="173">
        <v>877.03</v>
      </c>
      <c r="O40" s="173">
        <v>990.41</v>
      </c>
      <c r="P40" s="173">
        <v>1028.3800000000001</v>
      </c>
      <c r="Q40" s="173">
        <v>1079.23</v>
      </c>
      <c r="R40" s="13">
        <v>1127.02</v>
      </c>
      <c r="S40" s="13">
        <v>1175.8900000000001</v>
      </c>
      <c r="T40" s="13">
        <v>1222.29</v>
      </c>
      <c r="U40" s="13">
        <v>1268.79</v>
      </c>
      <c r="V40" s="13">
        <v>1306.0899999999999</v>
      </c>
      <c r="W40" s="13">
        <v>1306.0899999999999</v>
      </c>
      <c r="X40" s="13">
        <v>1306.0899999999999</v>
      </c>
      <c r="Y40" s="13">
        <v>1306</v>
      </c>
      <c r="Z40" s="13">
        <v>1306</v>
      </c>
      <c r="AA40" s="13">
        <v>1306</v>
      </c>
      <c r="AB40" s="13">
        <v>1358.05</v>
      </c>
      <c r="AC40" s="175">
        <v>1425.75</v>
      </c>
      <c r="AD40" s="175">
        <v>1511.14</v>
      </c>
      <c r="AE40" s="175">
        <v>1556.31</v>
      </c>
      <c r="AF40" s="175">
        <v>1618.39</v>
      </c>
      <c r="AG40" s="175">
        <v>1699.13</v>
      </c>
      <c r="AH40" s="194" t="s">
        <v>52</v>
      </c>
      <c r="AI40" s="7"/>
      <c r="AJ40" s="13"/>
      <c r="AK40" s="7"/>
    </row>
    <row r="41" spans="1:37" x14ac:dyDescent="0.2">
      <c r="A41" s="126" t="s">
        <v>1661</v>
      </c>
      <c r="B41" s="126" t="s">
        <v>54</v>
      </c>
      <c r="C41" s="126"/>
      <c r="D41" s="123" t="s">
        <v>55</v>
      </c>
      <c r="E41" s="38" t="s">
        <v>1089</v>
      </c>
      <c r="F41" s="3" t="s">
        <v>1076</v>
      </c>
      <c r="G41" s="3"/>
      <c r="H41" s="173">
        <v>91.67</v>
      </c>
      <c r="I41" s="173">
        <v>104.34</v>
      </c>
      <c r="J41" s="173">
        <v>110.61</v>
      </c>
      <c r="K41" s="173">
        <v>117.04</v>
      </c>
      <c r="L41" s="173">
        <v>124.66</v>
      </c>
      <c r="M41" s="173">
        <v>131.77000000000001</v>
      </c>
      <c r="N41" s="173">
        <v>144.91999999999999</v>
      </c>
      <c r="O41" s="173">
        <v>144.91999999999999</v>
      </c>
      <c r="P41" s="173">
        <v>144.91999999999999</v>
      </c>
      <c r="Q41" s="173">
        <v>149.27000000000001</v>
      </c>
      <c r="R41" s="13">
        <v>151.51</v>
      </c>
      <c r="S41" s="13">
        <v>151.51</v>
      </c>
      <c r="T41" s="13">
        <v>151.51</v>
      </c>
      <c r="U41" s="13" t="s">
        <v>886</v>
      </c>
      <c r="V41" s="13" t="s">
        <v>886</v>
      </c>
      <c r="W41" s="13" t="s">
        <v>886</v>
      </c>
      <c r="X41" s="13" t="s">
        <v>886</v>
      </c>
      <c r="Y41" s="13" t="s">
        <v>886</v>
      </c>
      <c r="Z41" s="13" t="s">
        <v>886</v>
      </c>
      <c r="AA41" s="13" t="s">
        <v>886</v>
      </c>
      <c r="AB41" s="13" t="s">
        <v>886</v>
      </c>
      <c r="AC41" s="175" t="s">
        <v>886</v>
      </c>
      <c r="AD41" s="175" t="s">
        <v>886</v>
      </c>
      <c r="AE41" s="175" t="s">
        <v>886</v>
      </c>
      <c r="AF41" s="175" t="s">
        <v>886</v>
      </c>
      <c r="AG41" s="175" t="s">
        <v>886</v>
      </c>
      <c r="AH41" s="194" t="s">
        <v>54</v>
      </c>
      <c r="AI41" s="7"/>
      <c r="AJ41" s="13"/>
      <c r="AK41" s="7"/>
    </row>
    <row r="42" spans="1:37" x14ac:dyDescent="0.2">
      <c r="A42" s="126" t="s">
        <v>1304</v>
      </c>
      <c r="B42" s="126" t="s">
        <v>56</v>
      </c>
      <c r="C42" s="126"/>
      <c r="D42" s="123" t="s">
        <v>57</v>
      </c>
      <c r="E42" s="38" t="s">
        <v>1088</v>
      </c>
      <c r="F42" s="3" t="s">
        <v>1076</v>
      </c>
      <c r="G42" s="3"/>
      <c r="H42" s="173">
        <v>86.6</v>
      </c>
      <c r="I42" s="173">
        <v>93.64</v>
      </c>
      <c r="J42" s="173">
        <v>97.25</v>
      </c>
      <c r="K42" s="173">
        <v>102.24</v>
      </c>
      <c r="L42" s="173">
        <v>108.95</v>
      </c>
      <c r="M42" s="173">
        <v>113.86</v>
      </c>
      <c r="N42" s="173">
        <v>120</v>
      </c>
      <c r="O42" s="173">
        <v>126.48</v>
      </c>
      <c r="P42" s="173">
        <v>132.72999999999999</v>
      </c>
      <c r="Q42" s="173">
        <v>139.27000000000001</v>
      </c>
      <c r="R42" s="13">
        <v>143.22999999999999</v>
      </c>
      <c r="S42" s="13">
        <v>146.94</v>
      </c>
      <c r="T42" s="13">
        <v>152.46</v>
      </c>
      <c r="U42" s="13">
        <v>155.19999999999999</v>
      </c>
      <c r="V42" s="13">
        <v>158.15</v>
      </c>
      <c r="W42" s="13">
        <v>158.15</v>
      </c>
      <c r="X42" s="13">
        <v>158.15</v>
      </c>
      <c r="Y42" s="13">
        <v>158.15</v>
      </c>
      <c r="Z42" s="13">
        <v>158.15</v>
      </c>
      <c r="AA42" s="13">
        <v>158.15</v>
      </c>
      <c r="AB42" s="13">
        <v>161.22999999999999</v>
      </c>
      <c r="AC42" s="175">
        <v>166.2</v>
      </c>
      <c r="AD42" s="175">
        <v>171.17</v>
      </c>
      <c r="AE42" s="175">
        <v>176.29</v>
      </c>
      <c r="AF42" s="175">
        <v>181.29</v>
      </c>
      <c r="AG42" s="175">
        <v>186.28</v>
      </c>
      <c r="AH42" s="194" t="s">
        <v>56</v>
      </c>
      <c r="AI42" s="7"/>
      <c r="AJ42" s="13"/>
      <c r="AK42" s="7"/>
    </row>
    <row r="43" spans="1:37" x14ac:dyDescent="0.2">
      <c r="A43" s="126" t="s">
        <v>1305</v>
      </c>
      <c r="B43" s="126" t="s">
        <v>58</v>
      </c>
      <c r="C43" s="126"/>
      <c r="D43" s="123" t="s">
        <v>59</v>
      </c>
      <c r="E43" s="38" t="s">
        <v>1088</v>
      </c>
      <c r="F43" s="3" t="s">
        <v>1081</v>
      </c>
      <c r="G43" s="3"/>
      <c r="H43" s="173">
        <v>661.95</v>
      </c>
      <c r="I43" s="173">
        <v>702.81</v>
      </c>
      <c r="J43" s="173">
        <v>761.82</v>
      </c>
      <c r="K43" s="173">
        <v>796.35</v>
      </c>
      <c r="L43" s="173">
        <v>832.02</v>
      </c>
      <c r="M43" s="173">
        <v>882.53</v>
      </c>
      <c r="N43" s="173">
        <v>925.71</v>
      </c>
      <c r="O43" s="173">
        <v>983.1</v>
      </c>
      <c r="P43" s="173">
        <v>1017.18</v>
      </c>
      <c r="Q43" s="173">
        <v>1061.77</v>
      </c>
      <c r="R43" s="13">
        <v>1114</v>
      </c>
      <c r="S43" s="13">
        <v>1152.99</v>
      </c>
      <c r="T43" s="13">
        <v>1152.99</v>
      </c>
      <c r="U43" s="13">
        <v>1197.96</v>
      </c>
      <c r="V43" s="13">
        <v>1212.8499999999999</v>
      </c>
      <c r="W43" s="13">
        <v>1212.8499999999999</v>
      </c>
      <c r="X43" s="13">
        <v>1212.8499999999999</v>
      </c>
      <c r="Y43" s="13">
        <v>1252.27</v>
      </c>
      <c r="Z43" s="13">
        <v>1276.56</v>
      </c>
      <c r="AA43" s="13">
        <v>1276.56</v>
      </c>
      <c r="AB43" s="13">
        <v>1321.24</v>
      </c>
      <c r="AC43" s="175">
        <v>1384.66</v>
      </c>
      <c r="AD43" s="175">
        <v>1453.75</v>
      </c>
      <c r="AE43" s="175">
        <v>1486.46</v>
      </c>
      <c r="AF43" s="175">
        <v>1516.17</v>
      </c>
      <c r="AG43" s="175">
        <v>1573.79</v>
      </c>
      <c r="AH43" s="194" t="s">
        <v>58</v>
      </c>
      <c r="AI43" s="7"/>
      <c r="AJ43" s="13"/>
      <c r="AK43" s="7"/>
    </row>
    <row r="44" spans="1:37" x14ac:dyDescent="0.2">
      <c r="A44" s="126" t="s">
        <v>886</v>
      </c>
      <c r="B44" s="122" t="s">
        <v>914</v>
      </c>
      <c r="C44" s="122"/>
      <c r="D44" s="123" t="s">
        <v>863</v>
      </c>
      <c r="E44" s="38" t="s">
        <v>1089</v>
      </c>
      <c r="F44" s="3" t="s">
        <v>1076</v>
      </c>
      <c r="G44" s="3"/>
      <c r="H44" s="173" t="s">
        <v>886</v>
      </c>
      <c r="I44" s="173" t="s">
        <v>886</v>
      </c>
      <c r="J44" s="173" t="s">
        <v>886</v>
      </c>
      <c r="K44" s="173" t="s">
        <v>886</v>
      </c>
      <c r="L44" s="173" t="s">
        <v>886</v>
      </c>
      <c r="M44" s="173" t="s">
        <v>886</v>
      </c>
      <c r="N44" s="173" t="s">
        <v>886</v>
      </c>
      <c r="O44" s="173" t="s">
        <v>886</v>
      </c>
      <c r="P44" s="173" t="s">
        <v>886</v>
      </c>
      <c r="Q44" s="173" t="s">
        <v>886</v>
      </c>
      <c r="R44" s="13" t="s">
        <v>886</v>
      </c>
      <c r="S44" s="13" t="s">
        <v>886</v>
      </c>
      <c r="T44" s="13" t="s">
        <v>886</v>
      </c>
      <c r="U44" s="13" t="s">
        <v>886</v>
      </c>
      <c r="V44" s="13" t="s">
        <v>886</v>
      </c>
      <c r="W44" s="13" t="s">
        <v>886</v>
      </c>
      <c r="X44" s="13" t="s">
        <v>886</v>
      </c>
      <c r="Y44" s="13" t="s">
        <v>886</v>
      </c>
      <c r="Z44" s="13" t="s">
        <v>886</v>
      </c>
      <c r="AA44" s="13" t="s">
        <v>886</v>
      </c>
      <c r="AB44" s="13" t="s">
        <v>886</v>
      </c>
      <c r="AC44" s="175" t="s">
        <v>886</v>
      </c>
      <c r="AD44" s="175" t="s">
        <v>886</v>
      </c>
      <c r="AE44" s="175" t="s">
        <v>886</v>
      </c>
      <c r="AF44" s="175" t="s">
        <v>886</v>
      </c>
      <c r="AG44" s="175" t="s">
        <v>886</v>
      </c>
      <c r="AH44" s="195" t="s">
        <v>914</v>
      </c>
      <c r="AI44" s="7"/>
      <c r="AJ44" s="13"/>
      <c r="AK44" s="7"/>
    </row>
    <row r="45" spans="1:37" x14ac:dyDescent="0.2">
      <c r="A45" s="126" t="s">
        <v>1731</v>
      </c>
      <c r="B45" s="126" t="s">
        <v>60</v>
      </c>
      <c r="D45" s="123" t="s">
        <v>61</v>
      </c>
      <c r="E45" s="38" t="s">
        <v>1088</v>
      </c>
      <c r="F45" s="3" t="s">
        <v>1076</v>
      </c>
      <c r="G45" s="3"/>
      <c r="H45" s="173">
        <v>83.8</v>
      </c>
      <c r="I45" s="173">
        <v>95.5</v>
      </c>
      <c r="J45" s="173">
        <v>99.48</v>
      </c>
      <c r="K45" s="173">
        <v>102.43</v>
      </c>
      <c r="L45" s="173">
        <v>104.91</v>
      </c>
      <c r="M45" s="173">
        <v>110.42</v>
      </c>
      <c r="N45" s="173">
        <v>124.33</v>
      </c>
      <c r="O45" s="173">
        <v>133.25</v>
      </c>
      <c r="P45" s="173">
        <v>146.31</v>
      </c>
      <c r="Q45" s="173">
        <v>150.63999999999999</v>
      </c>
      <c r="R45" s="13">
        <v>154.24</v>
      </c>
      <c r="S45" s="13">
        <v>161.82</v>
      </c>
      <c r="T45" s="13">
        <v>166.5</v>
      </c>
      <c r="U45" s="13">
        <v>166.5</v>
      </c>
      <c r="V45" s="175">
        <v>172.57</v>
      </c>
      <c r="W45" s="175">
        <v>172.61</v>
      </c>
      <c r="X45" s="175">
        <v>172.63</v>
      </c>
      <c r="Y45" s="175">
        <v>174.42</v>
      </c>
      <c r="Z45" s="175">
        <v>174.45</v>
      </c>
      <c r="AA45" s="175">
        <v>174.48</v>
      </c>
      <c r="AB45" s="175">
        <v>185.25</v>
      </c>
      <c r="AC45" s="175">
        <v>212.14</v>
      </c>
      <c r="AD45" s="175">
        <v>218.58</v>
      </c>
      <c r="AE45" s="175">
        <v>224.64</v>
      </c>
      <c r="AF45" s="175">
        <v>229.46</v>
      </c>
      <c r="AG45" s="175">
        <v>234.41</v>
      </c>
      <c r="AH45" s="194" t="s">
        <v>60</v>
      </c>
      <c r="AI45" s="7"/>
      <c r="AJ45" s="13"/>
      <c r="AK45" s="7"/>
    </row>
    <row r="46" spans="1:37" x14ac:dyDescent="0.2">
      <c r="A46" s="126" t="s">
        <v>886</v>
      </c>
      <c r="B46" s="18" t="s">
        <v>1022</v>
      </c>
      <c r="C46" s="18"/>
      <c r="D46" s="35" t="s">
        <v>988</v>
      </c>
      <c r="E46" s="38" t="s">
        <v>1089</v>
      </c>
      <c r="F46" s="3" t="s">
        <v>1076</v>
      </c>
      <c r="G46" s="3"/>
      <c r="H46" s="173" t="s">
        <v>886</v>
      </c>
      <c r="I46" s="173" t="s">
        <v>886</v>
      </c>
      <c r="J46" s="173" t="s">
        <v>886</v>
      </c>
      <c r="K46" s="173" t="s">
        <v>886</v>
      </c>
      <c r="L46" s="173" t="s">
        <v>886</v>
      </c>
      <c r="M46" s="173" t="s">
        <v>886</v>
      </c>
      <c r="N46" s="173" t="s">
        <v>886</v>
      </c>
      <c r="O46" s="173" t="s">
        <v>886</v>
      </c>
      <c r="P46" s="173" t="s">
        <v>886</v>
      </c>
      <c r="Q46" s="173" t="s">
        <v>886</v>
      </c>
      <c r="R46" s="13" t="s">
        <v>886</v>
      </c>
      <c r="S46" s="13" t="s">
        <v>886</v>
      </c>
      <c r="T46" s="13" t="s">
        <v>886</v>
      </c>
      <c r="U46" s="13" t="s">
        <v>886</v>
      </c>
      <c r="V46" s="13" t="s">
        <v>886</v>
      </c>
      <c r="W46" s="13" t="s">
        <v>886</v>
      </c>
      <c r="X46" s="13" t="s">
        <v>886</v>
      </c>
      <c r="Y46" s="13" t="s">
        <v>886</v>
      </c>
      <c r="Z46" s="13" t="s">
        <v>886</v>
      </c>
      <c r="AA46" s="13" t="s">
        <v>886</v>
      </c>
      <c r="AB46" s="13" t="s">
        <v>886</v>
      </c>
      <c r="AC46" s="175" t="s">
        <v>886</v>
      </c>
      <c r="AD46" s="175" t="s">
        <v>886</v>
      </c>
      <c r="AE46" s="175" t="s">
        <v>886</v>
      </c>
      <c r="AF46" s="175" t="s">
        <v>886</v>
      </c>
      <c r="AG46" s="175" t="s">
        <v>886</v>
      </c>
      <c r="AH46" s="197" t="s">
        <v>1022</v>
      </c>
      <c r="AI46" s="7"/>
      <c r="AJ46" s="13"/>
      <c r="AK46" s="7"/>
    </row>
    <row r="47" spans="1:37" x14ac:dyDescent="0.2">
      <c r="A47" s="126" t="s">
        <v>1743</v>
      </c>
      <c r="B47" s="126" t="s">
        <v>62</v>
      </c>
      <c r="C47" s="126"/>
      <c r="D47" s="123" t="s">
        <v>63</v>
      </c>
      <c r="E47" s="38" t="s">
        <v>1089</v>
      </c>
      <c r="F47" s="3" t="s">
        <v>1082</v>
      </c>
      <c r="G47" s="3"/>
      <c r="H47" s="173" t="s">
        <v>886</v>
      </c>
      <c r="I47" s="173">
        <v>548.79999999999995</v>
      </c>
      <c r="J47" s="173">
        <v>631.99</v>
      </c>
      <c r="K47" s="173">
        <v>660.43</v>
      </c>
      <c r="L47" s="173">
        <v>679.91</v>
      </c>
      <c r="M47" s="173">
        <v>747.68</v>
      </c>
      <c r="N47" s="173">
        <v>859.05</v>
      </c>
      <c r="O47" s="173">
        <v>985.91</v>
      </c>
      <c r="P47" s="173">
        <v>1004.59</v>
      </c>
      <c r="Q47" s="173">
        <v>1049.3399999999999</v>
      </c>
      <c r="R47" s="13">
        <v>1085.46</v>
      </c>
      <c r="S47" s="13">
        <v>1120.6300000000001</v>
      </c>
      <c r="T47" s="13">
        <v>1175.94</v>
      </c>
      <c r="U47" s="13">
        <v>1222.29</v>
      </c>
      <c r="V47" s="13">
        <v>1258.29</v>
      </c>
      <c r="W47" s="13">
        <v>1258.29</v>
      </c>
      <c r="X47" s="13">
        <v>1258.29</v>
      </c>
      <c r="Y47" s="13">
        <v>1249.83</v>
      </c>
      <c r="Z47" s="13">
        <v>1244.97</v>
      </c>
      <c r="AA47" s="13">
        <v>1243.71</v>
      </c>
      <c r="AB47" s="13">
        <v>1293.3</v>
      </c>
      <c r="AC47" s="175">
        <v>1357.65</v>
      </c>
      <c r="AD47" s="175">
        <v>1438.92</v>
      </c>
      <c r="AE47" s="175" t="s">
        <v>886</v>
      </c>
      <c r="AF47" s="175" t="s">
        <v>886</v>
      </c>
      <c r="AG47" s="175" t="s">
        <v>886</v>
      </c>
      <c r="AH47" s="194" t="s">
        <v>62</v>
      </c>
      <c r="AI47" s="7"/>
      <c r="AJ47" s="13"/>
      <c r="AK47" s="7"/>
    </row>
    <row r="48" spans="1:37" x14ac:dyDescent="0.2">
      <c r="A48" s="126" t="s">
        <v>1306</v>
      </c>
      <c r="B48" s="126" t="s">
        <v>1258</v>
      </c>
      <c r="C48" s="126"/>
      <c r="D48" s="123" t="s">
        <v>1259</v>
      </c>
      <c r="E48" s="38" t="s">
        <v>1088</v>
      </c>
      <c r="F48" s="123" t="s">
        <v>1082</v>
      </c>
      <c r="G48" s="3"/>
      <c r="H48" s="173" t="s">
        <v>886</v>
      </c>
      <c r="I48" s="173" t="s">
        <v>886</v>
      </c>
      <c r="J48" s="173" t="s">
        <v>886</v>
      </c>
      <c r="K48" s="173" t="s">
        <v>886</v>
      </c>
      <c r="L48" s="173" t="s">
        <v>886</v>
      </c>
      <c r="M48" s="173" t="s">
        <v>886</v>
      </c>
      <c r="N48" s="173" t="s">
        <v>886</v>
      </c>
      <c r="O48" s="173" t="s">
        <v>886</v>
      </c>
      <c r="P48" s="173" t="s">
        <v>886</v>
      </c>
      <c r="Q48" s="173" t="s">
        <v>886</v>
      </c>
      <c r="R48" s="13" t="s">
        <v>886</v>
      </c>
      <c r="S48" s="13" t="s">
        <v>886</v>
      </c>
      <c r="T48" s="13" t="s">
        <v>886</v>
      </c>
      <c r="U48" s="13" t="s">
        <v>886</v>
      </c>
      <c r="V48" s="13" t="s">
        <v>886</v>
      </c>
      <c r="W48" s="13" t="s">
        <v>886</v>
      </c>
      <c r="X48" s="13" t="s">
        <v>886</v>
      </c>
      <c r="Y48" s="13" t="s">
        <v>886</v>
      </c>
      <c r="Z48" s="13" t="s">
        <v>886</v>
      </c>
      <c r="AA48" s="13" t="s">
        <v>886</v>
      </c>
      <c r="AB48" s="13" t="s">
        <v>886</v>
      </c>
      <c r="AC48" s="175" t="s">
        <v>886</v>
      </c>
      <c r="AD48" s="175" t="s">
        <v>886</v>
      </c>
      <c r="AE48" s="175">
        <v>1478.52</v>
      </c>
      <c r="AF48" s="175">
        <v>1518.05</v>
      </c>
      <c r="AG48" s="175">
        <v>1541.57</v>
      </c>
      <c r="AH48" s="194" t="s">
        <v>1258</v>
      </c>
      <c r="AI48" s="7"/>
      <c r="AJ48" s="13"/>
      <c r="AK48" s="7"/>
    </row>
    <row r="49" spans="1:37" x14ac:dyDescent="0.2">
      <c r="A49" s="126" t="s">
        <v>886</v>
      </c>
      <c r="B49" s="18" t="s">
        <v>1049</v>
      </c>
      <c r="C49" s="18"/>
      <c r="D49" s="19" t="s">
        <v>999</v>
      </c>
      <c r="E49" s="38" t="s">
        <v>1089</v>
      </c>
      <c r="F49" s="3" t="s">
        <v>1076</v>
      </c>
      <c r="G49" s="3"/>
      <c r="H49" s="173" t="s">
        <v>886</v>
      </c>
      <c r="I49" s="173" t="s">
        <v>886</v>
      </c>
      <c r="J49" s="173" t="s">
        <v>886</v>
      </c>
      <c r="K49" s="173" t="s">
        <v>886</v>
      </c>
      <c r="L49" s="173" t="s">
        <v>886</v>
      </c>
      <c r="M49" s="173" t="s">
        <v>886</v>
      </c>
      <c r="N49" s="173" t="s">
        <v>886</v>
      </c>
      <c r="O49" s="173" t="s">
        <v>886</v>
      </c>
      <c r="P49" s="173" t="s">
        <v>886</v>
      </c>
      <c r="Q49" s="173" t="s">
        <v>886</v>
      </c>
      <c r="R49" s="173" t="s">
        <v>886</v>
      </c>
      <c r="S49" s="173" t="s">
        <v>886</v>
      </c>
      <c r="T49" s="173" t="s">
        <v>886</v>
      </c>
      <c r="U49" s="173" t="s">
        <v>886</v>
      </c>
      <c r="V49" s="173" t="s">
        <v>886</v>
      </c>
      <c r="W49" s="173" t="s">
        <v>886</v>
      </c>
      <c r="X49" s="13" t="s">
        <v>886</v>
      </c>
      <c r="Y49" s="13" t="s">
        <v>886</v>
      </c>
      <c r="Z49" s="13" t="s">
        <v>886</v>
      </c>
      <c r="AA49" s="13" t="s">
        <v>886</v>
      </c>
      <c r="AB49" s="13" t="s">
        <v>886</v>
      </c>
      <c r="AC49" s="175" t="s">
        <v>886</v>
      </c>
      <c r="AD49" s="175" t="s">
        <v>886</v>
      </c>
      <c r="AE49" s="175" t="s">
        <v>886</v>
      </c>
      <c r="AF49" s="175" t="s">
        <v>886</v>
      </c>
      <c r="AG49" s="175" t="s">
        <v>886</v>
      </c>
      <c r="AH49" s="197" t="s">
        <v>1049</v>
      </c>
      <c r="AI49" s="7"/>
      <c r="AJ49" s="13"/>
      <c r="AK49" s="7"/>
    </row>
    <row r="50" spans="1:37" x14ac:dyDescent="0.2">
      <c r="A50" s="126" t="s">
        <v>1307</v>
      </c>
      <c r="B50" s="126" t="s">
        <v>64</v>
      </c>
      <c r="C50" s="126"/>
      <c r="D50" s="123" t="s">
        <v>65</v>
      </c>
      <c r="E50" s="38" t="s">
        <v>1088</v>
      </c>
      <c r="F50" s="3" t="s">
        <v>1082</v>
      </c>
      <c r="G50" s="3"/>
      <c r="H50" s="173" t="s">
        <v>886</v>
      </c>
      <c r="I50" s="173" t="s">
        <v>886</v>
      </c>
      <c r="J50" s="173">
        <v>583.07000000000005</v>
      </c>
      <c r="K50" s="173">
        <v>617.46</v>
      </c>
      <c r="L50" s="173">
        <v>635.37</v>
      </c>
      <c r="M50" s="173">
        <v>691.92</v>
      </c>
      <c r="N50" s="173">
        <v>750.69</v>
      </c>
      <c r="O50" s="173">
        <v>810</v>
      </c>
      <c r="P50" s="173">
        <v>834.75</v>
      </c>
      <c r="Q50" s="173">
        <v>875.7</v>
      </c>
      <c r="R50" s="13">
        <v>919.44</v>
      </c>
      <c r="S50" s="13">
        <v>964.89</v>
      </c>
      <c r="T50" s="13">
        <v>1012.59</v>
      </c>
      <c r="U50" s="13">
        <v>1062.6300000000001</v>
      </c>
      <c r="V50" s="13">
        <v>1093.95</v>
      </c>
      <c r="W50" s="13">
        <v>1093.95</v>
      </c>
      <c r="X50" s="13">
        <v>1093.95</v>
      </c>
      <c r="Y50" s="13">
        <v>1093.95</v>
      </c>
      <c r="Z50" s="13">
        <v>1093.95</v>
      </c>
      <c r="AA50" s="13">
        <v>1093.95</v>
      </c>
      <c r="AB50" s="13">
        <v>1137.5999999999999</v>
      </c>
      <c r="AC50" s="175">
        <v>1194.3900000000001</v>
      </c>
      <c r="AD50" s="175">
        <v>1265.94</v>
      </c>
      <c r="AE50" s="175">
        <v>1303.83</v>
      </c>
      <c r="AF50" s="175">
        <v>1355.85</v>
      </c>
      <c r="AG50" s="175">
        <v>1403.19</v>
      </c>
      <c r="AH50" s="194" t="s">
        <v>64</v>
      </c>
      <c r="AI50" s="7"/>
      <c r="AJ50" s="13"/>
      <c r="AK50" s="7"/>
    </row>
    <row r="51" spans="1:37" x14ac:dyDescent="0.2">
      <c r="A51" s="126" t="s">
        <v>1308</v>
      </c>
      <c r="B51" s="126" t="s">
        <v>66</v>
      </c>
      <c r="C51" s="126"/>
      <c r="D51" s="123" t="s">
        <v>67</v>
      </c>
      <c r="E51" s="38" t="s">
        <v>1088</v>
      </c>
      <c r="F51" s="3" t="s">
        <v>1081</v>
      </c>
      <c r="G51" s="3"/>
      <c r="H51" s="173">
        <v>581.62</v>
      </c>
      <c r="I51" s="173">
        <v>639.83000000000004</v>
      </c>
      <c r="J51" s="173">
        <v>685.74</v>
      </c>
      <c r="K51" s="173">
        <v>729.02</v>
      </c>
      <c r="L51" s="173">
        <v>750.04</v>
      </c>
      <c r="M51" s="173">
        <v>794.29</v>
      </c>
      <c r="N51" s="173">
        <v>824.89</v>
      </c>
      <c r="O51" s="173">
        <v>887.71</v>
      </c>
      <c r="P51" s="173">
        <v>914.1</v>
      </c>
      <c r="Q51" s="173">
        <v>950.39</v>
      </c>
      <c r="R51" s="13">
        <v>988.33</v>
      </c>
      <c r="S51" s="13">
        <v>1035.3399999999999</v>
      </c>
      <c r="T51" s="13">
        <v>1058.1199999999999</v>
      </c>
      <c r="U51" s="13">
        <v>1084.57</v>
      </c>
      <c r="V51" s="13">
        <v>1094.33</v>
      </c>
      <c r="W51" s="13">
        <v>1094.33</v>
      </c>
      <c r="X51" s="13">
        <v>1094.33</v>
      </c>
      <c r="Y51" s="13">
        <v>1116.1099999999999</v>
      </c>
      <c r="Z51" s="13">
        <v>1133.97</v>
      </c>
      <c r="AA51" s="13">
        <v>1152.1099999999999</v>
      </c>
      <c r="AB51" s="13">
        <v>1198.08</v>
      </c>
      <c r="AC51" s="175">
        <v>1257.8599999999999</v>
      </c>
      <c r="AD51" s="175">
        <v>1333.21</v>
      </c>
      <c r="AE51" s="175">
        <v>1373.07</v>
      </c>
      <c r="AF51" s="175">
        <v>1427.86</v>
      </c>
      <c r="AG51" s="175">
        <v>1499.11</v>
      </c>
      <c r="AH51" s="194" t="s">
        <v>66</v>
      </c>
      <c r="AI51" s="7"/>
      <c r="AJ51" s="13"/>
      <c r="AK51" s="7"/>
    </row>
    <row r="52" spans="1:37" x14ac:dyDescent="0.2">
      <c r="A52" s="126" t="s">
        <v>1309</v>
      </c>
      <c r="B52" s="126" t="s">
        <v>68</v>
      </c>
      <c r="C52" s="126"/>
      <c r="D52" s="123" t="s">
        <v>69</v>
      </c>
      <c r="E52" s="38" t="s">
        <v>1088</v>
      </c>
      <c r="F52" s="3" t="s">
        <v>1076</v>
      </c>
      <c r="G52" s="3"/>
      <c r="H52" s="173">
        <v>80.37</v>
      </c>
      <c r="I52" s="173">
        <v>82.17</v>
      </c>
      <c r="J52" s="173">
        <v>93.88</v>
      </c>
      <c r="K52" s="173">
        <v>97.46</v>
      </c>
      <c r="L52" s="173">
        <v>104.22</v>
      </c>
      <c r="M52" s="173">
        <v>108.72</v>
      </c>
      <c r="N52" s="173">
        <v>117.45</v>
      </c>
      <c r="O52" s="173">
        <v>124.38</v>
      </c>
      <c r="P52" s="173">
        <v>131.22</v>
      </c>
      <c r="Q52" s="173">
        <v>137.25</v>
      </c>
      <c r="R52" s="13">
        <v>143.19</v>
      </c>
      <c r="S52" s="13">
        <v>148.59</v>
      </c>
      <c r="T52" s="13">
        <v>154.97999999999999</v>
      </c>
      <c r="U52" s="13">
        <v>158.85</v>
      </c>
      <c r="V52" s="13">
        <v>162.81</v>
      </c>
      <c r="W52" s="13">
        <v>162.81</v>
      </c>
      <c r="X52" s="13">
        <v>162.81</v>
      </c>
      <c r="Y52" s="13">
        <v>161.19</v>
      </c>
      <c r="Z52" s="13">
        <v>159.57</v>
      </c>
      <c r="AA52" s="13">
        <v>159.57</v>
      </c>
      <c r="AB52" s="13">
        <v>164.52</v>
      </c>
      <c r="AC52" s="175">
        <v>169.47</v>
      </c>
      <c r="AD52" s="175">
        <v>174.51</v>
      </c>
      <c r="AE52" s="175">
        <v>179.73</v>
      </c>
      <c r="AF52" s="175">
        <v>184.68</v>
      </c>
      <c r="AG52" s="175">
        <v>184.68</v>
      </c>
      <c r="AH52" s="194" t="s">
        <v>68</v>
      </c>
      <c r="AI52" s="7"/>
      <c r="AJ52" s="13"/>
      <c r="AK52" s="7"/>
    </row>
    <row r="53" spans="1:37" x14ac:dyDescent="0.2">
      <c r="A53" s="126" t="s">
        <v>1310</v>
      </c>
      <c r="B53" s="126" t="s">
        <v>70</v>
      </c>
      <c r="C53" s="126"/>
      <c r="D53" s="123" t="s">
        <v>71</v>
      </c>
      <c r="E53" s="38" t="s">
        <v>1088</v>
      </c>
      <c r="F53" s="3" t="s">
        <v>1076</v>
      </c>
      <c r="G53" s="3"/>
      <c r="H53" s="173">
        <v>45.38</v>
      </c>
      <c r="I53" s="173">
        <v>46.74</v>
      </c>
      <c r="J53" s="173">
        <v>46.74</v>
      </c>
      <c r="K53" s="173">
        <v>48.14</v>
      </c>
      <c r="L53" s="173">
        <v>49.63</v>
      </c>
      <c r="M53" s="173">
        <v>48.63</v>
      </c>
      <c r="N53" s="173">
        <v>50.6</v>
      </c>
      <c r="O53" s="173">
        <v>52.72</v>
      </c>
      <c r="P53" s="173">
        <v>58.13</v>
      </c>
      <c r="Q53" s="173">
        <v>58.82</v>
      </c>
      <c r="R53" s="13">
        <v>60.4</v>
      </c>
      <c r="S53" s="13">
        <v>62.47</v>
      </c>
      <c r="T53" s="13">
        <v>64.87</v>
      </c>
      <c r="U53" s="13">
        <v>67.569999999999993</v>
      </c>
      <c r="V53" s="13">
        <v>67.930000000000007</v>
      </c>
      <c r="W53" s="13">
        <v>65.5</v>
      </c>
      <c r="X53" s="13">
        <v>65.48</v>
      </c>
      <c r="Y53" s="13">
        <v>70.459999999999994</v>
      </c>
      <c r="Z53" s="13">
        <v>70.459999999999994</v>
      </c>
      <c r="AA53" s="13">
        <v>70.459999999999994</v>
      </c>
      <c r="AB53" s="13">
        <v>75.459999999999994</v>
      </c>
      <c r="AC53" s="175">
        <v>80.459999999999994</v>
      </c>
      <c r="AD53" s="175">
        <v>85.46</v>
      </c>
      <c r="AE53" s="175">
        <v>90.46</v>
      </c>
      <c r="AF53" s="175">
        <v>95.46</v>
      </c>
      <c r="AG53" s="175">
        <v>100.46</v>
      </c>
      <c r="AH53" s="194" t="s">
        <v>70</v>
      </c>
      <c r="AI53" s="7"/>
      <c r="AJ53" s="13"/>
      <c r="AK53" s="7"/>
    </row>
    <row r="54" spans="1:37" x14ac:dyDescent="0.2">
      <c r="A54" s="126" t="s">
        <v>1311</v>
      </c>
      <c r="B54" s="126" t="s">
        <v>72</v>
      </c>
      <c r="C54" s="126"/>
      <c r="D54" s="123" t="s">
        <v>73</v>
      </c>
      <c r="E54" s="38" t="s">
        <v>1088</v>
      </c>
      <c r="F54" s="3" t="s">
        <v>1080</v>
      </c>
      <c r="G54" s="3"/>
      <c r="H54" s="173">
        <v>385.15</v>
      </c>
      <c r="I54" s="173">
        <v>471.94</v>
      </c>
      <c r="J54" s="173">
        <v>492.61</v>
      </c>
      <c r="K54" s="173">
        <v>573.45000000000005</v>
      </c>
      <c r="L54" s="173">
        <v>616.83000000000004</v>
      </c>
      <c r="M54" s="173">
        <v>648.61</v>
      </c>
      <c r="N54" s="173">
        <v>703.96</v>
      </c>
      <c r="O54" s="173">
        <v>850.65</v>
      </c>
      <c r="P54" s="173">
        <v>899.83</v>
      </c>
      <c r="Q54" s="173">
        <v>929.52</v>
      </c>
      <c r="R54" s="13">
        <v>950.13</v>
      </c>
      <c r="S54" s="13">
        <v>995.58</v>
      </c>
      <c r="T54" s="13">
        <v>1033.1099999999999</v>
      </c>
      <c r="U54" s="13">
        <v>1058.94</v>
      </c>
      <c r="V54" s="13">
        <v>1058.94</v>
      </c>
      <c r="W54" s="13">
        <v>1058.94</v>
      </c>
      <c r="X54" s="13">
        <v>1058.94</v>
      </c>
      <c r="Y54" s="13">
        <v>1058.94</v>
      </c>
      <c r="Z54" s="13">
        <v>1058.94</v>
      </c>
      <c r="AA54" s="13">
        <v>1058.94</v>
      </c>
      <c r="AB54" s="13">
        <v>1101.24</v>
      </c>
      <c r="AC54" s="175">
        <v>1145.1600000000001</v>
      </c>
      <c r="AD54" s="175">
        <v>1202.31</v>
      </c>
      <c r="AE54" s="175">
        <v>1262.3399999999999</v>
      </c>
      <c r="AF54" s="175">
        <v>1312.74</v>
      </c>
      <c r="AG54" s="175">
        <v>1378.26</v>
      </c>
      <c r="AH54" s="194" t="s">
        <v>72</v>
      </c>
      <c r="AI54" s="7"/>
      <c r="AJ54" s="13"/>
      <c r="AK54" s="7"/>
    </row>
    <row r="55" spans="1:37" x14ac:dyDescent="0.2">
      <c r="A55" s="126" t="s">
        <v>1312</v>
      </c>
      <c r="B55" s="126" t="s">
        <v>74</v>
      </c>
      <c r="C55" s="126"/>
      <c r="D55" s="123" t="s">
        <v>75</v>
      </c>
      <c r="E55" s="38" t="s">
        <v>1088</v>
      </c>
      <c r="F55" s="3" t="s">
        <v>1076</v>
      </c>
      <c r="G55" s="3"/>
      <c r="H55" s="173">
        <v>75.42</v>
      </c>
      <c r="I55" s="173">
        <v>89.91</v>
      </c>
      <c r="J55" s="173">
        <v>94.05</v>
      </c>
      <c r="K55" s="173">
        <v>97.2</v>
      </c>
      <c r="L55" s="173">
        <v>102.33</v>
      </c>
      <c r="M55" s="173">
        <v>115.56</v>
      </c>
      <c r="N55" s="173">
        <v>126.81</v>
      </c>
      <c r="O55" s="173">
        <v>143.1</v>
      </c>
      <c r="P55" s="173">
        <v>148.05000000000001</v>
      </c>
      <c r="Q55" s="173">
        <v>148.04</v>
      </c>
      <c r="R55" s="13">
        <v>153.81</v>
      </c>
      <c r="S55" s="13">
        <v>159.93</v>
      </c>
      <c r="T55" s="13">
        <v>166.32</v>
      </c>
      <c r="U55" s="13">
        <v>169.47</v>
      </c>
      <c r="V55" s="13">
        <v>174.37</v>
      </c>
      <c r="W55" s="13">
        <v>174.37</v>
      </c>
      <c r="X55" s="13">
        <v>170.7</v>
      </c>
      <c r="Y55" s="13">
        <v>170.7</v>
      </c>
      <c r="Z55" s="13">
        <v>168.14</v>
      </c>
      <c r="AA55" s="13">
        <v>168.14</v>
      </c>
      <c r="AB55" s="13">
        <v>173.14</v>
      </c>
      <c r="AC55" s="175">
        <v>178.14</v>
      </c>
      <c r="AD55" s="175">
        <v>183.14</v>
      </c>
      <c r="AE55" s="175">
        <v>188.63</v>
      </c>
      <c r="AF55" s="175">
        <v>193.63</v>
      </c>
      <c r="AG55" s="175">
        <v>193.63</v>
      </c>
      <c r="AH55" s="194" t="s">
        <v>74</v>
      </c>
      <c r="AI55" s="7"/>
      <c r="AJ55" s="13"/>
      <c r="AK55" s="7"/>
    </row>
    <row r="56" spans="1:37" x14ac:dyDescent="0.2">
      <c r="A56" s="126" t="s">
        <v>1662</v>
      </c>
      <c r="B56" s="126" t="s">
        <v>76</v>
      </c>
      <c r="C56" s="126"/>
      <c r="D56" s="123" t="s">
        <v>77</v>
      </c>
      <c r="E56" s="38" t="s">
        <v>1089</v>
      </c>
      <c r="F56" s="3" t="s">
        <v>1076</v>
      </c>
      <c r="G56" s="3"/>
      <c r="H56" s="173">
        <v>55.43</v>
      </c>
      <c r="I56" s="173">
        <v>58.23</v>
      </c>
      <c r="J56" s="173">
        <v>62.37</v>
      </c>
      <c r="K56" s="173">
        <v>64.260000000000005</v>
      </c>
      <c r="L56" s="173">
        <v>66.06</v>
      </c>
      <c r="M56" s="173">
        <v>67.94</v>
      </c>
      <c r="N56" s="173">
        <v>77.040000000000006</v>
      </c>
      <c r="O56" s="173">
        <v>86.22</v>
      </c>
      <c r="P56" s="173">
        <v>90.36</v>
      </c>
      <c r="Q56" s="173">
        <v>94.85</v>
      </c>
      <c r="R56" s="13">
        <v>99.54</v>
      </c>
      <c r="S56" s="13">
        <v>103.68</v>
      </c>
      <c r="T56" s="13">
        <v>106.74</v>
      </c>
      <c r="U56" s="13" t="s">
        <v>886</v>
      </c>
      <c r="V56" s="13" t="s">
        <v>886</v>
      </c>
      <c r="W56" s="13" t="s">
        <v>886</v>
      </c>
      <c r="X56" s="13" t="s">
        <v>886</v>
      </c>
      <c r="Y56" s="13" t="s">
        <v>886</v>
      </c>
      <c r="Z56" s="13" t="s">
        <v>886</v>
      </c>
      <c r="AA56" s="13" t="s">
        <v>886</v>
      </c>
      <c r="AB56" s="13" t="s">
        <v>886</v>
      </c>
      <c r="AC56" s="175" t="s">
        <v>886</v>
      </c>
      <c r="AD56" s="175" t="s">
        <v>886</v>
      </c>
      <c r="AE56" s="175" t="s">
        <v>886</v>
      </c>
      <c r="AF56" s="175" t="s">
        <v>886</v>
      </c>
      <c r="AG56" s="175" t="s">
        <v>886</v>
      </c>
      <c r="AH56" s="194" t="s">
        <v>76</v>
      </c>
      <c r="AI56" s="7"/>
      <c r="AJ56" s="13"/>
      <c r="AK56" s="7"/>
    </row>
    <row r="57" spans="1:37" x14ac:dyDescent="0.2">
      <c r="A57" s="126" t="s">
        <v>886</v>
      </c>
      <c r="B57" s="122" t="s">
        <v>915</v>
      </c>
      <c r="C57" s="122"/>
      <c r="D57" s="123" t="s">
        <v>897</v>
      </c>
      <c r="E57" s="38" t="s">
        <v>1089</v>
      </c>
      <c r="F57" s="3" t="s">
        <v>1076</v>
      </c>
      <c r="G57" s="3"/>
      <c r="H57" s="173" t="s">
        <v>886</v>
      </c>
      <c r="I57" s="173" t="s">
        <v>886</v>
      </c>
      <c r="J57" s="173" t="s">
        <v>886</v>
      </c>
      <c r="K57" s="173" t="s">
        <v>886</v>
      </c>
      <c r="L57" s="173" t="s">
        <v>886</v>
      </c>
      <c r="M57" s="173" t="s">
        <v>886</v>
      </c>
      <c r="N57" s="173" t="s">
        <v>886</v>
      </c>
      <c r="O57" s="173" t="s">
        <v>886</v>
      </c>
      <c r="P57" s="173" t="s">
        <v>886</v>
      </c>
      <c r="Q57" s="173" t="s">
        <v>886</v>
      </c>
      <c r="R57" s="13" t="s">
        <v>886</v>
      </c>
      <c r="S57" s="13" t="s">
        <v>886</v>
      </c>
      <c r="T57" s="13" t="s">
        <v>886</v>
      </c>
      <c r="U57" s="13" t="s">
        <v>886</v>
      </c>
      <c r="V57" s="13" t="s">
        <v>886</v>
      </c>
      <c r="W57" s="13" t="s">
        <v>886</v>
      </c>
      <c r="X57" s="13" t="s">
        <v>886</v>
      </c>
      <c r="Y57" s="13" t="s">
        <v>886</v>
      </c>
      <c r="Z57" s="13" t="s">
        <v>886</v>
      </c>
      <c r="AA57" s="13" t="s">
        <v>886</v>
      </c>
      <c r="AB57" s="13" t="s">
        <v>886</v>
      </c>
      <c r="AC57" s="175" t="s">
        <v>886</v>
      </c>
      <c r="AD57" s="175" t="s">
        <v>886</v>
      </c>
      <c r="AE57" s="175" t="s">
        <v>886</v>
      </c>
      <c r="AF57" s="175" t="s">
        <v>886</v>
      </c>
      <c r="AG57" s="175" t="s">
        <v>886</v>
      </c>
      <c r="AH57" s="195" t="s">
        <v>915</v>
      </c>
      <c r="AI57" s="7"/>
      <c r="AJ57" s="13"/>
      <c r="AK57" s="7"/>
    </row>
    <row r="58" spans="1:37" x14ac:dyDescent="0.2">
      <c r="A58" s="126" t="s">
        <v>1313</v>
      </c>
      <c r="B58" s="126" t="s">
        <v>78</v>
      </c>
      <c r="C58" s="126"/>
      <c r="D58" s="123" t="s">
        <v>79</v>
      </c>
      <c r="E58" s="38" t="s">
        <v>1088</v>
      </c>
      <c r="F58" s="3" t="s">
        <v>1082</v>
      </c>
      <c r="G58" s="3"/>
      <c r="H58" s="173" t="s">
        <v>886</v>
      </c>
      <c r="I58" s="173">
        <v>547.41999999999996</v>
      </c>
      <c r="J58" s="173">
        <v>601.24</v>
      </c>
      <c r="K58" s="173">
        <v>644.64</v>
      </c>
      <c r="L58" s="173">
        <v>725.24</v>
      </c>
      <c r="M58" s="173">
        <v>768.78</v>
      </c>
      <c r="N58" s="173">
        <v>852.58</v>
      </c>
      <c r="O58" s="173">
        <v>976.19</v>
      </c>
      <c r="P58" s="173">
        <v>993.14</v>
      </c>
      <c r="Q58" s="173">
        <v>1041.1199999999999</v>
      </c>
      <c r="R58" s="13">
        <v>1092.1400000000001</v>
      </c>
      <c r="S58" s="13">
        <v>1144.97</v>
      </c>
      <c r="T58" s="13">
        <v>1190.07</v>
      </c>
      <c r="U58" s="13">
        <v>1231.72</v>
      </c>
      <c r="V58" s="13">
        <v>1262.49</v>
      </c>
      <c r="W58" s="13">
        <v>1262.49</v>
      </c>
      <c r="X58" s="13">
        <v>1262.49</v>
      </c>
      <c r="Y58" s="13">
        <v>1287.28</v>
      </c>
      <c r="Z58" s="13">
        <v>1312.89</v>
      </c>
      <c r="AA58" s="13">
        <v>1339.02</v>
      </c>
      <c r="AB58" s="13">
        <v>1392.34</v>
      </c>
      <c r="AC58" s="175">
        <v>1461.81</v>
      </c>
      <c r="AD58" s="175">
        <v>1549.37</v>
      </c>
      <c r="AE58" s="175">
        <v>1595.75</v>
      </c>
      <c r="AF58" s="175">
        <v>1659.42</v>
      </c>
      <c r="AG58" s="175">
        <v>1742.19</v>
      </c>
      <c r="AH58" s="194" t="s">
        <v>78</v>
      </c>
      <c r="AI58" s="7"/>
      <c r="AJ58" s="13"/>
      <c r="AK58" s="7"/>
    </row>
    <row r="59" spans="1:37" x14ac:dyDescent="0.2">
      <c r="A59" s="126" t="s">
        <v>886</v>
      </c>
      <c r="B59" s="18" t="s">
        <v>1037</v>
      </c>
      <c r="C59" s="18"/>
      <c r="D59" s="19" t="s">
        <v>1038</v>
      </c>
      <c r="E59" s="38" t="s">
        <v>1089</v>
      </c>
      <c r="F59" s="3" t="s">
        <v>1076</v>
      </c>
      <c r="G59" s="3"/>
      <c r="H59" s="173" t="s">
        <v>886</v>
      </c>
      <c r="I59" s="173" t="s">
        <v>886</v>
      </c>
      <c r="J59" s="173" t="s">
        <v>886</v>
      </c>
      <c r="K59" s="173" t="s">
        <v>886</v>
      </c>
      <c r="L59" s="173" t="s">
        <v>886</v>
      </c>
      <c r="M59" s="173" t="s">
        <v>886</v>
      </c>
      <c r="N59" s="173" t="s">
        <v>886</v>
      </c>
      <c r="O59" s="173" t="s">
        <v>886</v>
      </c>
      <c r="P59" s="173" t="s">
        <v>886</v>
      </c>
      <c r="Q59" s="173" t="s">
        <v>886</v>
      </c>
      <c r="R59" s="173" t="s">
        <v>886</v>
      </c>
      <c r="S59" s="173" t="s">
        <v>886</v>
      </c>
      <c r="T59" s="173" t="s">
        <v>886</v>
      </c>
      <c r="U59" s="173" t="s">
        <v>886</v>
      </c>
      <c r="V59" s="173" t="s">
        <v>886</v>
      </c>
      <c r="W59" s="173" t="s">
        <v>886</v>
      </c>
      <c r="X59" s="13" t="s">
        <v>886</v>
      </c>
      <c r="Y59" s="13" t="s">
        <v>886</v>
      </c>
      <c r="Z59" s="13" t="s">
        <v>886</v>
      </c>
      <c r="AA59" s="13" t="s">
        <v>886</v>
      </c>
      <c r="AB59" s="13" t="s">
        <v>886</v>
      </c>
      <c r="AC59" s="175" t="s">
        <v>886</v>
      </c>
      <c r="AD59" s="175" t="s">
        <v>886</v>
      </c>
      <c r="AE59" s="175" t="s">
        <v>886</v>
      </c>
      <c r="AF59" s="175" t="s">
        <v>886</v>
      </c>
      <c r="AG59" s="175" t="s">
        <v>886</v>
      </c>
      <c r="AH59" s="197" t="s">
        <v>1037</v>
      </c>
      <c r="AI59" s="7"/>
      <c r="AJ59" s="13"/>
      <c r="AK59" s="7"/>
    </row>
    <row r="60" spans="1:37" x14ac:dyDescent="0.2">
      <c r="A60" s="126" t="s">
        <v>1314</v>
      </c>
      <c r="B60" s="126" t="s">
        <v>80</v>
      </c>
      <c r="C60" s="126"/>
      <c r="D60" s="123" t="s">
        <v>81</v>
      </c>
      <c r="E60" s="38" t="s">
        <v>1088</v>
      </c>
      <c r="F60" s="3" t="s">
        <v>1082</v>
      </c>
      <c r="G60" s="3"/>
      <c r="H60" s="173">
        <v>825.73</v>
      </c>
      <c r="I60" s="173">
        <v>862.87</v>
      </c>
      <c r="J60" s="173">
        <v>931.53</v>
      </c>
      <c r="K60" s="173">
        <v>931.53</v>
      </c>
      <c r="L60" s="173">
        <v>931.53</v>
      </c>
      <c r="M60" s="173">
        <v>931.53</v>
      </c>
      <c r="N60" s="173">
        <v>987.42</v>
      </c>
      <c r="O60" s="173">
        <v>1058.96</v>
      </c>
      <c r="P60" s="173">
        <v>1063.73</v>
      </c>
      <c r="Q60" s="173">
        <v>1116.2</v>
      </c>
      <c r="R60" s="13">
        <v>1171</v>
      </c>
      <c r="S60" s="13">
        <v>1223</v>
      </c>
      <c r="T60" s="13">
        <v>1272</v>
      </c>
      <c r="U60" s="13">
        <v>1312.7</v>
      </c>
      <c r="V60" s="13">
        <v>1338.95</v>
      </c>
      <c r="W60" s="13">
        <v>1338.95</v>
      </c>
      <c r="X60" s="13">
        <v>1338.95</v>
      </c>
      <c r="Y60" s="13">
        <v>1365.25</v>
      </c>
      <c r="Z60" s="13">
        <v>1391.87</v>
      </c>
      <c r="AA60" s="13">
        <v>1419.01</v>
      </c>
      <c r="AB60" s="13">
        <v>1475.06</v>
      </c>
      <c r="AC60" s="175">
        <v>1548.66</v>
      </c>
      <c r="AD60" s="175">
        <v>1625.94</v>
      </c>
      <c r="AE60" s="175">
        <v>1690.82</v>
      </c>
      <c r="AF60" s="175">
        <v>1758.28</v>
      </c>
      <c r="AG60" s="175">
        <v>1846.02</v>
      </c>
      <c r="AH60" s="194" t="s">
        <v>80</v>
      </c>
      <c r="AI60" s="7"/>
      <c r="AJ60" s="13"/>
      <c r="AK60" s="7"/>
    </row>
    <row r="61" spans="1:37" x14ac:dyDescent="0.2">
      <c r="A61" s="126" t="s">
        <v>1315</v>
      </c>
      <c r="B61" s="126" t="s">
        <v>82</v>
      </c>
      <c r="C61" s="126"/>
      <c r="D61" s="123" t="s">
        <v>83</v>
      </c>
      <c r="E61" s="38" t="s">
        <v>1088</v>
      </c>
      <c r="F61" s="3" t="s">
        <v>1076</v>
      </c>
      <c r="G61" s="3"/>
      <c r="H61" s="173">
        <v>37.43</v>
      </c>
      <c r="I61" s="173">
        <v>40.92</v>
      </c>
      <c r="J61" s="173">
        <v>58.91</v>
      </c>
      <c r="K61" s="173">
        <v>64.17</v>
      </c>
      <c r="L61" s="173">
        <v>68.64</v>
      </c>
      <c r="M61" s="173">
        <v>74.510000000000005</v>
      </c>
      <c r="N61" s="173">
        <v>83.07</v>
      </c>
      <c r="O61" s="173">
        <v>90.27</v>
      </c>
      <c r="P61" s="173">
        <v>96.52</v>
      </c>
      <c r="Q61" s="173">
        <v>99.98</v>
      </c>
      <c r="R61" s="13">
        <v>102.68</v>
      </c>
      <c r="S61" s="13">
        <v>105.65</v>
      </c>
      <c r="T61" s="13">
        <v>108.75</v>
      </c>
      <c r="U61" s="13">
        <v>111.27</v>
      </c>
      <c r="V61" s="13">
        <v>113.79</v>
      </c>
      <c r="W61" s="13">
        <v>113.68</v>
      </c>
      <c r="X61" s="13">
        <v>113.55</v>
      </c>
      <c r="Y61" s="13">
        <v>113.5</v>
      </c>
      <c r="Z61" s="13">
        <v>113.48</v>
      </c>
      <c r="AA61" s="13">
        <v>113.03</v>
      </c>
      <c r="AB61" s="13">
        <v>113</v>
      </c>
      <c r="AC61" s="175">
        <v>117.98</v>
      </c>
      <c r="AD61" s="175">
        <v>122.96</v>
      </c>
      <c r="AE61" s="175">
        <v>123.55</v>
      </c>
      <c r="AF61" s="175">
        <v>128.55000000000001</v>
      </c>
      <c r="AG61" s="175">
        <v>133.55000000000001</v>
      </c>
      <c r="AH61" s="194" t="s">
        <v>82</v>
      </c>
      <c r="AI61" s="7"/>
      <c r="AJ61" s="13"/>
      <c r="AK61" s="7"/>
    </row>
    <row r="62" spans="1:37" x14ac:dyDescent="0.2">
      <c r="A62" s="126" t="s">
        <v>1316</v>
      </c>
      <c r="B62" s="126" t="s">
        <v>84</v>
      </c>
      <c r="C62" s="126"/>
      <c r="D62" s="123" t="s">
        <v>85</v>
      </c>
      <c r="E62" s="38" t="s">
        <v>1088</v>
      </c>
      <c r="F62" s="3" t="s">
        <v>1080</v>
      </c>
      <c r="G62" s="3"/>
      <c r="H62" s="173">
        <v>469.65</v>
      </c>
      <c r="I62" s="173">
        <v>498.74</v>
      </c>
      <c r="J62" s="173">
        <v>513.25</v>
      </c>
      <c r="K62" s="173">
        <v>564.95000000000005</v>
      </c>
      <c r="L62" s="173">
        <v>612.67999999999995</v>
      </c>
      <c r="M62" s="173">
        <v>675.5</v>
      </c>
      <c r="N62" s="173">
        <v>706.23</v>
      </c>
      <c r="O62" s="173">
        <v>748.59</v>
      </c>
      <c r="P62" s="173">
        <v>799.16</v>
      </c>
      <c r="Q62" s="173">
        <v>838.34</v>
      </c>
      <c r="R62" s="13">
        <v>871.67</v>
      </c>
      <c r="S62" s="13">
        <v>913.73</v>
      </c>
      <c r="T62" s="13">
        <v>953.33</v>
      </c>
      <c r="U62" s="13">
        <v>979.16</v>
      </c>
      <c r="V62" s="13">
        <v>991.31</v>
      </c>
      <c r="W62" s="13">
        <v>991.31</v>
      </c>
      <c r="X62" s="13">
        <v>991.31</v>
      </c>
      <c r="Y62" s="13">
        <v>1010.07</v>
      </c>
      <c r="Z62" s="13">
        <v>1010.07</v>
      </c>
      <c r="AA62" s="13">
        <v>1030.1400000000001</v>
      </c>
      <c r="AB62" s="13">
        <v>1071.27</v>
      </c>
      <c r="AC62" s="175">
        <v>1114.02</v>
      </c>
      <c r="AD62" s="175">
        <v>1158.48</v>
      </c>
      <c r="AE62" s="175">
        <v>1216.26</v>
      </c>
      <c r="AF62" s="175">
        <v>1264.77</v>
      </c>
      <c r="AG62" s="175">
        <v>1327.86</v>
      </c>
      <c r="AH62" s="194" t="s">
        <v>84</v>
      </c>
      <c r="AI62" s="7"/>
      <c r="AJ62" s="13"/>
      <c r="AK62" s="7"/>
    </row>
    <row r="63" spans="1:37" x14ac:dyDescent="0.2">
      <c r="A63" s="126" t="s">
        <v>1317</v>
      </c>
      <c r="B63" s="126" t="s">
        <v>86</v>
      </c>
      <c r="C63" s="126"/>
      <c r="D63" s="123" t="s">
        <v>87</v>
      </c>
      <c r="E63" s="38" t="s">
        <v>1088</v>
      </c>
      <c r="F63" s="3" t="s">
        <v>1076</v>
      </c>
      <c r="G63" s="3"/>
      <c r="H63" s="173">
        <v>74</v>
      </c>
      <c r="I63" s="173">
        <v>80</v>
      </c>
      <c r="J63" s="173">
        <v>88</v>
      </c>
      <c r="K63" s="173">
        <v>91.96</v>
      </c>
      <c r="L63" s="173">
        <v>95.64</v>
      </c>
      <c r="M63" s="173">
        <v>106.16</v>
      </c>
      <c r="N63" s="173">
        <v>134.5</v>
      </c>
      <c r="O63" s="173">
        <v>141.91</v>
      </c>
      <c r="P63" s="173">
        <v>150.69999999999999</v>
      </c>
      <c r="Q63" s="173">
        <v>156.41999999999999</v>
      </c>
      <c r="R63" s="13">
        <v>164.26</v>
      </c>
      <c r="S63" s="13">
        <v>172.46</v>
      </c>
      <c r="T63" s="13">
        <v>180.13</v>
      </c>
      <c r="U63" s="13">
        <v>188.15</v>
      </c>
      <c r="V63" s="13">
        <v>192.85</v>
      </c>
      <c r="W63" s="13">
        <v>192.85</v>
      </c>
      <c r="X63" s="13">
        <v>192.85</v>
      </c>
      <c r="Y63" s="13">
        <v>196.51</v>
      </c>
      <c r="Z63" s="13">
        <v>200.24</v>
      </c>
      <c r="AA63" s="13">
        <v>200.24</v>
      </c>
      <c r="AB63" s="13">
        <v>205.24</v>
      </c>
      <c r="AC63" s="175">
        <v>210.24</v>
      </c>
      <c r="AD63" s="175">
        <v>216.53</v>
      </c>
      <c r="AE63" s="175">
        <v>223</v>
      </c>
      <c r="AF63" s="175">
        <v>228</v>
      </c>
      <c r="AG63" s="175">
        <v>233</v>
      </c>
      <c r="AH63" s="194" t="s">
        <v>86</v>
      </c>
      <c r="AI63" s="7"/>
      <c r="AJ63" s="13"/>
      <c r="AK63" s="7"/>
    </row>
    <row r="64" spans="1:37" x14ac:dyDescent="0.2">
      <c r="A64" s="126" t="s">
        <v>1318</v>
      </c>
      <c r="B64" s="126" t="s">
        <v>88</v>
      </c>
      <c r="C64" s="126"/>
      <c r="D64" s="123" t="s">
        <v>89</v>
      </c>
      <c r="E64" s="38" t="s">
        <v>1088</v>
      </c>
      <c r="F64" s="3" t="s">
        <v>1076</v>
      </c>
      <c r="G64" s="3"/>
      <c r="H64" s="173">
        <v>59.51</v>
      </c>
      <c r="I64" s="173">
        <v>64.510000000000005</v>
      </c>
      <c r="J64" s="173">
        <v>67.77</v>
      </c>
      <c r="K64" s="173">
        <v>69.13</v>
      </c>
      <c r="L64" s="173">
        <v>72.239999999999995</v>
      </c>
      <c r="M64" s="173">
        <v>75.489999999999995</v>
      </c>
      <c r="N64" s="173">
        <v>79.260000000000005</v>
      </c>
      <c r="O64" s="173">
        <v>86.39</v>
      </c>
      <c r="P64" s="173">
        <v>90.71</v>
      </c>
      <c r="Q64" s="173">
        <v>95.14</v>
      </c>
      <c r="R64" s="13">
        <v>99.81</v>
      </c>
      <c r="S64" s="13">
        <v>104.7</v>
      </c>
      <c r="T64" s="13">
        <v>109.41</v>
      </c>
      <c r="U64" s="13">
        <v>113.24</v>
      </c>
      <c r="V64" s="13">
        <v>113.24</v>
      </c>
      <c r="W64" s="13">
        <v>113.24</v>
      </c>
      <c r="X64" s="13">
        <v>113.24</v>
      </c>
      <c r="Y64" s="13">
        <v>113.24</v>
      </c>
      <c r="Z64" s="13">
        <v>113.24</v>
      </c>
      <c r="AA64" s="13">
        <v>113.24</v>
      </c>
      <c r="AB64" s="13">
        <v>118.24</v>
      </c>
      <c r="AC64" s="175">
        <v>123.24</v>
      </c>
      <c r="AD64" s="175">
        <v>128.24</v>
      </c>
      <c r="AE64" s="175">
        <v>133.24</v>
      </c>
      <c r="AF64" s="175">
        <v>138.24</v>
      </c>
      <c r="AG64" s="175">
        <v>143.24</v>
      </c>
      <c r="AH64" s="194" t="s">
        <v>88</v>
      </c>
      <c r="AI64" s="7"/>
      <c r="AJ64" s="13"/>
      <c r="AK64" s="7"/>
    </row>
    <row r="65" spans="1:37" x14ac:dyDescent="0.2">
      <c r="A65" s="126" t="s">
        <v>1319</v>
      </c>
      <c r="B65" s="126" t="s">
        <v>90</v>
      </c>
      <c r="C65" s="126"/>
      <c r="D65" s="123" t="s">
        <v>91</v>
      </c>
      <c r="E65" s="38" t="s">
        <v>1088</v>
      </c>
      <c r="F65" s="3" t="s">
        <v>1076</v>
      </c>
      <c r="G65" s="3"/>
      <c r="H65" s="173">
        <v>79.989999999999995</v>
      </c>
      <c r="I65" s="173">
        <v>82.96</v>
      </c>
      <c r="J65" s="173">
        <v>88.26</v>
      </c>
      <c r="K65" s="173">
        <v>94.06</v>
      </c>
      <c r="L65" s="173">
        <v>104.19</v>
      </c>
      <c r="M65" s="173">
        <v>110.28</v>
      </c>
      <c r="N65" s="173">
        <v>125.31</v>
      </c>
      <c r="O65" s="173">
        <v>128.06</v>
      </c>
      <c r="P65" s="173">
        <v>132.65</v>
      </c>
      <c r="Q65" s="173">
        <v>136.05000000000001</v>
      </c>
      <c r="R65" s="13">
        <v>140.52000000000001</v>
      </c>
      <c r="S65" s="13">
        <v>146.32</v>
      </c>
      <c r="T65" s="13">
        <v>151.78</v>
      </c>
      <c r="U65" s="13">
        <v>158.37</v>
      </c>
      <c r="V65" s="13">
        <v>162.80000000000001</v>
      </c>
      <c r="W65" s="13">
        <v>162.80000000000001</v>
      </c>
      <c r="X65" s="13">
        <v>162.79</v>
      </c>
      <c r="Y65" s="13">
        <v>162.79</v>
      </c>
      <c r="Z65" s="13">
        <v>162.63</v>
      </c>
      <c r="AA65" s="13">
        <v>162.62</v>
      </c>
      <c r="AB65" s="13">
        <v>162.61000000000001</v>
      </c>
      <c r="AC65" s="175">
        <v>162.6</v>
      </c>
      <c r="AD65" s="175">
        <v>162.6</v>
      </c>
      <c r="AE65" s="175">
        <v>162.59</v>
      </c>
      <c r="AF65" s="175">
        <v>167.58</v>
      </c>
      <c r="AG65" s="175">
        <v>172.58</v>
      </c>
      <c r="AH65" s="194" t="s">
        <v>90</v>
      </c>
      <c r="AI65" s="7"/>
      <c r="AJ65" s="13"/>
      <c r="AK65" s="7"/>
    </row>
    <row r="66" spans="1:37" x14ac:dyDescent="0.2">
      <c r="A66" s="126" t="s">
        <v>1705</v>
      </c>
      <c r="B66" s="126" t="s">
        <v>92</v>
      </c>
      <c r="C66" s="126"/>
      <c r="D66" s="123" t="s">
        <v>93</v>
      </c>
      <c r="E66" s="38" t="s">
        <v>1089</v>
      </c>
      <c r="F66" s="3" t="s">
        <v>1077</v>
      </c>
      <c r="G66" s="3"/>
      <c r="H66" s="173">
        <v>464</v>
      </c>
      <c r="I66" s="173">
        <v>494.41</v>
      </c>
      <c r="J66" s="173">
        <v>547.15</v>
      </c>
      <c r="K66" s="173">
        <v>600.77</v>
      </c>
      <c r="L66" s="173">
        <v>645.70000000000005</v>
      </c>
      <c r="M66" s="173">
        <v>680.51</v>
      </c>
      <c r="N66" s="173">
        <v>741.42</v>
      </c>
      <c r="O66" s="173">
        <v>851.15</v>
      </c>
      <c r="P66" s="173">
        <v>857.62</v>
      </c>
      <c r="Q66" s="173">
        <v>889.46</v>
      </c>
      <c r="R66" s="13">
        <v>933.04</v>
      </c>
      <c r="S66" s="13">
        <v>975.03</v>
      </c>
      <c r="T66" s="13">
        <v>1018.91</v>
      </c>
      <c r="U66" s="13">
        <v>1056.6099999999999</v>
      </c>
      <c r="V66" s="13">
        <v>1077.74</v>
      </c>
      <c r="W66" s="13">
        <v>1077.74</v>
      </c>
      <c r="X66" s="13">
        <v>1077.74</v>
      </c>
      <c r="Y66" s="13">
        <v>1077.74</v>
      </c>
      <c r="Z66" s="13">
        <v>1093.9000000000001</v>
      </c>
      <c r="AA66" s="13">
        <v>1115.67</v>
      </c>
      <c r="AB66" s="13">
        <v>1160.19</v>
      </c>
      <c r="AC66" s="175">
        <v>1218.08</v>
      </c>
      <c r="AD66" s="175">
        <v>1291.04</v>
      </c>
      <c r="AE66" s="175">
        <v>1329.64</v>
      </c>
      <c r="AF66" s="175" t="s">
        <v>886</v>
      </c>
      <c r="AG66" s="175" t="s">
        <v>886</v>
      </c>
      <c r="AH66" s="194" t="s">
        <v>92</v>
      </c>
      <c r="AI66" s="7"/>
      <c r="AJ66" s="13"/>
      <c r="AK66" s="7"/>
    </row>
    <row r="67" spans="1:37" x14ac:dyDescent="0.2">
      <c r="A67" s="126" t="s">
        <v>1747</v>
      </c>
      <c r="B67" s="126" t="s">
        <v>1745</v>
      </c>
      <c r="C67" s="126"/>
      <c r="D67" s="123" t="s">
        <v>1746</v>
      </c>
      <c r="E67" s="38" t="s">
        <v>1088</v>
      </c>
      <c r="F67" s="123" t="s">
        <v>1082</v>
      </c>
      <c r="G67" s="3"/>
      <c r="H67" s="173" t="s">
        <v>886</v>
      </c>
      <c r="I67" s="173" t="s">
        <v>886</v>
      </c>
      <c r="J67" s="173" t="s">
        <v>886</v>
      </c>
      <c r="K67" s="173" t="s">
        <v>886</v>
      </c>
      <c r="L67" s="173" t="s">
        <v>886</v>
      </c>
      <c r="M67" s="173" t="s">
        <v>886</v>
      </c>
      <c r="N67" s="173" t="s">
        <v>886</v>
      </c>
      <c r="O67" s="173" t="s">
        <v>886</v>
      </c>
      <c r="P67" s="173" t="s">
        <v>886</v>
      </c>
      <c r="Q67" s="173" t="s">
        <v>886</v>
      </c>
      <c r="R67" s="173" t="s">
        <v>886</v>
      </c>
      <c r="S67" s="173" t="s">
        <v>886</v>
      </c>
      <c r="T67" s="173" t="s">
        <v>886</v>
      </c>
      <c r="U67" s="173" t="s">
        <v>886</v>
      </c>
      <c r="V67" s="173" t="s">
        <v>886</v>
      </c>
      <c r="W67" s="173" t="s">
        <v>886</v>
      </c>
      <c r="X67" s="173" t="s">
        <v>886</v>
      </c>
      <c r="Y67" s="173" t="s">
        <v>886</v>
      </c>
      <c r="Z67" s="173" t="s">
        <v>886</v>
      </c>
      <c r="AA67" s="173" t="s">
        <v>886</v>
      </c>
      <c r="AB67" s="173" t="s">
        <v>886</v>
      </c>
      <c r="AC67" s="173" t="s">
        <v>886</v>
      </c>
      <c r="AD67" s="173" t="s">
        <v>886</v>
      </c>
      <c r="AE67" s="173" t="s">
        <v>886</v>
      </c>
      <c r="AF67" s="175">
        <v>1550.87</v>
      </c>
      <c r="AG67" s="175">
        <v>1612.52</v>
      </c>
      <c r="AH67" s="194" t="s">
        <v>1745</v>
      </c>
      <c r="AI67" s="7"/>
      <c r="AJ67" s="13"/>
      <c r="AK67" s="7"/>
    </row>
    <row r="68" spans="1:37" x14ac:dyDescent="0.2">
      <c r="A68" s="126" t="s">
        <v>1320</v>
      </c>
      <c r="B68" s="143" t="s">
        <v>948</v>
      </c>
      <c r="C68" s="143"/>
      <c r="D68" s="144" t="s">
        <v>949</v>
      </c>
      <c r="E68" s="38" t="s">
        <v>1088</v>
      </c>
      <c r="F68" s="3" t="s">
        <v>1079</v>
      </c>
      <c r="G68" s="3"/>
      <c r="H68" s="173" t="s">
        <v>886</v>
      </c>
      <c r="I68" s="173" t="s">
        <v>886</v>
      </c>
      <c r="J68" s="173" t="s">
        <v>886</v>
      </c>
      <c r="K68" s="173" t="s">
        <v>886</v>
      </c>
      <c r="L68" s="173" t="s">
        <v>886</v>
      </c>
      <c r="M68" s="173" t="s">
        <v>886</v>
      </c>
      <c r="N68" s="173" t="s">
        <v>886</v>
      </c>
      <c r="O68" s="173" t="s">
        <v>886</v>
      </c>
      <c r="P68" s="78">
        <v>44.65</v>
      </c>
      <c r="Q68" s="6">
        <v>46.87</v>
      </c>
      <c r="R68" s="13">
        <v>49.86</v>
      </c>
      <c r="S68" s="13">
        <v>52.33</v>
      </c>
      <c r="T68" s="13">
        <v>54.95</v>
      </c>
      <c r="U68" s="13">
        <v>57.69</v>
      </c>
      <c r="V68" s="13">
        <v>59.13</v>
      </c>
      <c r="W68" s="13">
        <v>59.13</v>
      </c>
      <c r="X68" s="13">
        <v>59.13</v>
      </c>
      <c r="Y68" s="13">
        <v>59.13</v>
      </c>
      <c r="Z68" s="13">
        <v>59.13</v>
      </c>
      <c r="AA68" s="13">
        <v>58.54</v>
      </c>
      <c r="AB68" s="13">
        <v>59.7</v>
      </c>
      <c r="AC68" s="175">
        <v>60.88</v>
      </c>
      <c r="AD68" s="175">
        <v>62.7</v>
      </c>
      <c r="AE68" s="175">
        <v>64.569999999999993</v>
      </c>
      <c r="AF68" s="175">
        <v>65.849999999999994</v>
      </c>
      <c r="AG68" s="175">
        <v>67.16</v>
      </c>
      <c r="AH68" s="196" t="s">
        <v>948</v>
      </c>
      <c r="AI68" s="7"/>
      <c r="AJ68" s="13"/>
      <c r="AK68" s="7"/>
    </row>
    <row r="69" spans="1:37" x14ac:dyDescent="0.2">
      <c r="A69" s="126" t="s">
        <v>1321</v>
      </c>
      <c r="B69" s="126" t="s">
        <v>94</v>
      </c>
      <c r="C69" s="126"/>
      <c r="D69" s="123" t="s">
        <v>95</v>
      </c>
      <c r="E69" s="38" t="s">
        <v>1088</v>
      </c>
      <c r="F69" s="3" t="s">
        <v>1076</v>
      </c>
      <c r="G69" s="3"/>
      <c r="H69" s="173">
        <v>143.99</v>
      </c>
      <c r="I69" s="173">
        <v>150.08000000000001</v>
      </c>
      <c r="J69" s="173">
        <v>153.02000000000001</v>
      </c>
      <c r="K69" s="173">
        <v>159.9</v>
      </c>
      <c r="L69" s="173">
        <v>167.1</v>
      </c>
      <c r="M69" s="173">
        <v>180.35</v>
      </c>
      <c r="N69" s="173">
        <v>192.08</v>
      </c>
      <c r="O69" s="173">
        <v>201.68</v>
      </c>
      <c r="P69" s="173">
        <v>211.76</v>
      </c>
      <c r="Q69" s="173">
        <v>218.33</v>
      </c>
      <c r="R69" s="13">
        <v>223.78</v>
      </c>
      <c r="S69" s="13">
        <v>231.66</v>
      </c>
      <c r="T69" s="13">
        <v>240.47</v>
      </c>
      <c r="U69" s="13">
        <v>252.25</v>
      </c>
      <c r="V69" s="13">
        <v>257.13</v>
      </c>
      <c r="W69" s="13">
        <v>257.13</v>
      </c>
      <c r="X69" s="13">
        <v>257.13</v>
      </c>
      <c r="Y69" s="13">
        <v>262.26</v>
      </c>
      <c r="Z69" s="13">
        <v>267.5</v>
      </c>
      <c r="AA69" s="13">
        <v>272.58</v>
      </c>
      <c r="AB69" s="13">
        <v>277.76</v>
      </c>
      <c r="AC69" s="175">
        <v>283.04000000000002</v>
      </c>
      <c r="AD69" s="175">
        <v>291.5</v>
      </c>
      <c r="AE69" s="175">
        <v>300.22000000000003</v>
      </c>
      <c r="AF69" s="175">
        <v>306.19</v>
      </c>
      <c r="AG69" s="175">
        <v>312.27999999999997</v>
      </c>
      <c r="AH69" s="194" t="s">
        <v>94</v>
      </c>
      <c r="AI69" s="7"/>
      <c r="AJ69" s="13"/>
      <c r="AK69" s="7"/>
    </row>
    <row r="70" spans="1:37" x14ac:dyDescent="0.2">
      <c r="A70" s="126" t="s">
        <v>1322</v>
      </c>
      <c r="B70" s="126" t="s">
        <v>96</v>
      </c>
      <c r="C70" s="126"/>
      <c r="D70" s="123" t="s">
        <v>97</v>
      </c>
      <c r="E70" s="38" t="s">
        <v>1088</v>
      </c>
      <c r="F70" s="3" t="s">
        <v>1081</v>
      </c>
      <c r="G70" s="3"/>
      <c r="H70" s="173">
        <v>580.76</v>
      </c>
      <c r="I70" s="173">
        <v>630.1</v>
      </c>
      <c r="J70" s="173">
        <v>669.14</v>
      </c>
      <c r="K70" s="173">
        <v>722.06</v>
      </c>
      <c r="L70" s="173">
        <v>758.79</v>
      </c>
      <c r="M70" s="173">
        <v>815.27</v>
      </c>
      <c r="N70" s="173">
        <v>868.74</v>
      </c>
      <c r="O70" s="173">
        <v>951.98</v>
      </c>
      <c r="P70" s="173">
        <v>975.78</v>
      </c>
      <c r="Q70" s="173">
        <v>1022.13</v>
      </c>
      <c r="R70" s="13">
        <v>1071.49</v>
      </c>
      <c r="S70" s="13">
        <v>1124.52</v>
      </c>
      <c r="T70" s="13">
        <v>1162.75</v>
      </c>
      <c r="U70" s="13">
        <v>1218.45</v>
      </c>
      <c r="V70" s="13">
        <v>1259.75</v>
      </c>
      <c r="W70" s="13">
        <v>1259.75</v>
      </c>
      <c r="X70" s="13">
        <v>1259.75</v>
      </c>
      <c r="Y70" s="13">
        <v>1303.8399999999999</v>
      </c>
      <c r="Z70" s="13">
        <v>1303.8399999999999</v>
      </c>
      <c r="AA70" s="13">
        <v>1303.8399999999999</v>
      </c>
      <c r="AB70" s="13">
        <v>1355.21</v>
      </c>
      <c r="AC70" s="175">
        <v>1422.16</v>
      </c>
      <c r="AD70" s="175">
        <v>1506.64</v>
      </c>
      <c r="AE70" s="175">
        <v>1550.94</v>
      </c>
      <c r="AF70" s="175">
        <v>1612.05</v>
      </c>
      <c r="AG70" s="175">
        <v>1691.67</v>
      </c>
      <c r="AH70" s="194" t="s">
        <v>96</v>
      </c>
      <c r="AI70" s="7"/>
      <c r="AJ70" s="13"/>
      <c r="AK70" s="7"/>
    </row>
    <row r="71" spans="1:37" x14ac:dyDescent="0.2">
      <c r="A71" s="126" t="s">
        <v>1323</v>
      </c>
      <c r="B71" s="126" t="s">
        <v>98</v>
      </c>
      <c r="C71" s="126"/>
      <c r="D71" s="123" t="s">
        <v>99</v>
      </c>
      <c r="E71" s="38" t="s">
        <v>1088</v>
      </c>
      <c r="F71" s="3" t="s">
        <v>1081</v>
      </c>
      <c r="G71" s="3"/>
      <c r="H71" s="173">
        <v>666.01</v>
      </c>
      <c r="I71" s="173">
        <v>701.78</v>
      </c>
      <c r="J71" s="173">
        <v>760.96</v>
      </c>
      <c r="K71" s="173">
        <v>795.2</v>
      </c>
      <c r="L71" s="173">
        <v>824.24</v>
      </c>
      <c r="M71" s="173">
        <v>867.51</v>
      </c>
      <c r="N71" s="173">
        <v>909.51</v>
      </c>
      <c r="O71" s="173">
        <v>999.94</v>
      </c>
      <c r="P71" s="173">
        <v>1031.05</v>
      </c>
      <c r="Q71" s="173">
        <v>1080.55</v>
      </c>
      <c r="R71" s="13">
        <v>1133.54</v>
      </c>
      <c r="S71" s="13">
        <v>1187.95</v>
      </c>
      <c r="T71" s="13">
        <v>1217.6300000000001</v>
      </c>
      <c r="U71" s="13">
        <v>1239.29</v>
      </c>
      <c r="V71" s="13">
        <v>1226.9000000000001</v>
      </c>
      <c r="W71" s="13">
        <v>1226.9000000000001</v>
      </c>
      <c r="X71" s="13">
        <v>1226.9000000000001</v>
      </c>
      <c r="Y71" s="13">
        <v>1251.43</v>
      </c>
      <c r="Z71" s="13">
        <v>1251.43</v>
      </c>
      <c r="AA71" s="13">
        <v>1251.43</v>
      </c>
      <c r="AB71" s="13">
        <v>1300.8499999999999</v>
      </c>
      <c r="AC71" s="175">
        <v>1364.04</v>
      </c>
      <c r="AD71" s="175">
        <v>1445.74</v>
      </c>
      <c r="AE71" s="175">
        <v>1488.96</v>
      </c>
      <c r="AF71" s="175">
        <v>1548.36</v>
      </c>
      <c r="AG71" s="175">
        <v>1625.62</v>
      </c>
      <c r="AH71" s="194" t="s">
        <v>98</v>
      </c>
      <c r="AI71" s="7"/>
      <c r="AJ71" s="13"/>
      <c r="AK71" s="7"/>
    </row>
    <row r="72" spans="1:37" x14ac:dyDescent="0.2">
      <c r="A72" s="126" t="s">
        <v>1324</v>
      </c>
      <c r="B72" s="126" t="s">
        <v>100</v>
      </c>
      <c r="C72" s="126"/>
      <c r="D72" s="123" t="s">
        <v>101</v>
      </c>
      <c r="E72" s="38" t="s">
        <v>1088</v>
      </c>
      <c r="F72" s="3" t="s">
        <v>1076</v>
      </c>
      <c r="G72" s="3"/>
      <c r="H72" s="173">
        <v>112.33</v>
      </c>
      <c r="I72" s="173">
        <v>112.33</v>
      </c>
      <c r="J72" s="173">
        <v>115.14</v>
      </c>
      <c r="K72" s="173">
        <v>115.14</v>
      </c>
      <c r="L72" s="173">
        <v>115.14</v>
      </c>
      <c r="M72" s="173">
        <v>114</v>
      </c>
      <c r="N72" s="173">
        <v>116.62</v>
      </c>
      <c r="O72" s="173">
        <v>126.59</v>
      </c>
      <c r="P72" s="173">
        <v>131.65</v>
      </c>
      <c r="Q72" s="173">
        <v>136.9</v>
      </c>
      <c r="R72" s="13">
        <v>142.4</v>
      </c>
      <c r="S72" s="13">
        <v>148.81</v>
      </c>
      <c r="T72" s="13">
        <v>155.51</v>
      </c>
      <c r="U72" s="13">
        <v>162.51</v>
      </c>
      <c r="V72" s="13">
        <v>166.57</v>
      </c>
      <c r="W72" s="13">
        <v>166.57</v>
      </c>
      <c r="X72" s="13">
        <v>166.57</v>
      </c>
      <c r="Y72" s="13">
        <v>169.9</v>
      </c>
      <c r="Z72" s="13">
        <v>173.29</v>
      </c>
      <c r="AA72" s="13">
        <v>176.75</v>
      </c>
      <c r="AB72" s="13">
        <v>181.75</v>
      </c>
      <c r="AC72" s="175">
        <v>186.75</v>
      </c>
      <c r="AD72" s="175">
        <v>191.75</v>
      </c>
      <c r="AE72" s="175">
        <v>197.5</v>
      </c>
      <c r="AF72" s="175">
        <v>202.5</v>
      </c>
      <c r="AG72" s="175">
        <v>207.5</v>
      </c>
      <c r="AH72" s="194" t="s">
        <v>100</v>
      </c>
      <c r="AI72" s="7"/>
      <c r="AJ72" s="13"/>
      <c r="AK72" s="7"/>
    </row>
    <row r="73" spans="1:37" x14ac:dyDescent="0.2">
      <c r="A73" s="126" t="s">
        <v>1706</v>
      </c>
      <c r="B73" s="126" t="s">
        <v>102</v>
      </c>
      <c r="C73" s="126"/>
      <c r="D73" s="123" t="s">
        <v>103</v>
      </c>
      <c r="E73" s="38" t="s">
        <v>1088</v>
      </c>
      <c r="F73" s="3" t="s">
        <v>1077</v>
      </c>
      <c r="G73" s="3"/>
      <c r="H73" s="173">
        <v>472</v>
      </c>
      <c r="I73" s="173">
        <v>471</v>
      </c>
      <c r="J73" s="173">
        <v>518.94000000000005</v>
      </c>
      <c r="K73" s="173">
        <v>570.24</v>
      </c>
      <c r="L73" s="173">
        <v>618.66</v>
      </c>
      <c r="M73" s="173">
        <v>668.07</v>
      </c>
      <c r="N73" s="173">
        <v>730.53</v>
      </c>
      <c r="O73" s="173">
        <v>797.4</v>
      </c>
      <c r="P73" s="173">
        <v>813.24</v>
      </c>
      <c r="Q73" s="173">
        <v>845.82</v>
      </c>
      <c r="R73" s="13">
        <v>888.12</v>
      </c>
      <c r="S73" s="13">
        <v>932.49</v>
      </c>
      <c r="T73" s="13">
        <v>979.11</v>
      </c>
      <c r="U73" s="13">
        <v>1017.27</v>
      </c>
      <c r="V73" s="13">
        <v>1047.78</v>
      </c>
      <c r="W73" s="13">
        <v>1047.78</v>
      </c>
      <c r="X73" s="13">
        <v>1078.6500000000001</v>
      </c>
      <c r="Y73" s="13">
        <v>1100.07</v>
      </c>
      <c r="Z73" s="13">
        <v>1121.94</v>
      </c>
      <c r="AA73" s="13">
        <v>1144.26</v>
      </c>
      <c r="AB73" s="13">
        <v>1167.1199999999999</v>
      </c>
      <c r="AC73" s="175">
        <v>1190.43</v>
      </c>
      <c r="AD73" s="175">
        <v>1249.83</v>
      </c>
      <c r="AE73" s="175">
        <v>1312.11</v>
      </c>
      <c r="AF73" s="175">
        <v>1359.18</v>
      </c>
      <c r="AG73" s="175">
        <v>1399.77</v>
      </c>
      <c r="AH73" s="194" t="s">
        <v>102</v>
      </c>
      <c r="AI73" s="7"/>
      <c r="AJ73" s="13"/>
      <c r="AK73" s="7"/>
    </row>
    <row r="74" spans="1:37" x14ac:dyDescent="0.2">
      <c r="A74" s="126" t="s">
        <v>1325</v>
      </c>
      <c r="B74" s="143" t="s">
        <v>950</v>
      </c>
      <c r="C74" s="143"/>
      <c r="D74" s="144" t="s">
        <v>951</v>
      </c>
      <c r="E74" s="38" t="s">
        <v>1088</v>
      </c>
      <c r="F74" s="3" t="s">
        <v>1079</v>
      </c>
      <c r="G74" s="3"/>
      <c r="H74" s="173" t="s">
        <v>886</v>
      </c>
      <c r="I74" s="173" t="s">
        <v>886</v>
      </c>
      <c r="J74" s="173" t="s">
        <v>886</v>
      </c>
      <c r="K74" s="173" t="s">
        <v>886</v>
      </c>
      <c r="L74" s="173" t="s">
        <v>886</v>
      </c>
      <c r="M74" s="173" t="s">
        <v>886</v>
      </c>
      <c r="N74" s="173" t="s">
        <v>886</v>
      </c>
      <c r="O74" s="173" t="s">
        <v>886</v>
      </c>
      <c r="P74" s="78">
        <v>45.99</v>
      </c>
      <c r="Q74" s="6">
        <v>48.24</v>
      </c>
      <c r="R74" s="13">
        <v>50.4</v>
      </c>
      <c r="S74" s="13">
        <v>52.38</v>
      </c>
      <c r="T74" s="13">
        <v>54.45</v>
      </c>
      <c r="U74" s="13">
        <v>56.34</v>
      </c>
      <c r="V74" s="13">
        <v>57.87</v>
      </c>
      <c r="W74" s="13">
        <v>57.87</v>
      </c>
      <c r="X74" s="13">
        <v>59.31</v>
      </c>
      <c r="Y74" s="13">
        <v>64.260000000000005</v>
      </c>
      <c r="Z74" s="13">
        <v>64.260000000000005</v>
      </c>
      <c r="AA74" s="13">
        <v>64.260000000000005</v>
      </c>
      <c r="AB74" s="13">
        <v>65.52</v>
      </c>
      <c r="AC74" s="175">
        <v>66.78</v>
      </c>
      <c r="AD74" s="175">
        <v>68.760000000000005</v>
      </c>
      <c r="AE74" s="175">
        <v>70.739999999999995</v>
      </c>
      <c r="AF74" s="175">
        <v>72.09</v>
      </c>
      <c r="AG74" s="175">
        <v>73.53</v>
      </c>
      <c r="AH74" s="196" t="s">
        <v>950</v>
      </c>
      <c r="AI74" s="7"/>
      <c r="AJ74" s="13"/>
      <c r="AK74" s="7"/>
    </row>
    <row r="75" spans="1:37" x14ac:dyDescent="0.2">
      <c r="A75" s="126" t="s">
        <v>1326</v>
      </c>
      <c r="B75" s="126" t="s">
        <v>1179</v>
      </c>
      <c r="C75" s="126"/>
      <c r="D75" s="123" t="s">
        <v>105</v>
      </c>
      <c r="E75" s="38" t="s">
        <v>1088</v>
      </c>
      <c r="F75" s="3" t="s">
        <v>1174</v>
      </c>
      <c r="G75" s="3"/>
      <c r="H75" s="173">
        <v>45</v>
      </c>
      <c r="I75" s="173">
        <v>51.03</v>
      </c>
      <c r="J75" s="173">
        <v>48.24</v>
      </c>
      <c r="K75" s="173">
        <v>52.11</v>
      </c>
      <c r="L75" s="173">
        <v>62.46</v>
      </c>
      <c r="M75" s="46">
        <v>68.040000000000006</v>
      </c>
      <c r="N75" s="173">
        <v>94.59</v>
      </c>
      <c r="O75" s="173">
        <v>113.31</v>
      </c>
      <c r="P75" s="173">
        <v>129.33000000000001</v>
      </c>
      <c r="Q75" s="173">
        <v>135.54</v>
      </c>
      <c r="R75" s="13">
        <v>142.29</v>
      </c>
      <c r="S75" s="13">
        <v>149.4</v>
      </c>
      <c r="T75" s="13">
        <v>156.87</v>
      </c>
      <c r="U75" s="13">
        <v>164.7</v>
      </c>
      <c r="V75" s="13">
        <v>169.56</v>
      </c>
      <c r="W75" s="13">
        <v>169.56</v>
      </c>
      <c r="X75" s="13">
        <v>174.51</v>
      </c>
      <c r="Y75" s="13">
        <v>177.93</v>
      </c>
      <c r="Z75" s="13">
        <v>181.35</v>
      </c>
      <c r="AA75" s="13">
        <v>181.35</v>
      </c>
      <c r="AB75" s="13">
        <v>183.15</v>
      </c>
      <c r="AC75" s="175">
        <v>186.75</v>
      </c>
      <c r="AD75" s="175">
        <v>198.72</v>
      </c>
      <c r="AE75" s="175">
        <v>222.66</v>
      </c>
      <c r="AF75" s="175">
        <v>232.65</v>
      </c>
      <c r="AG75" s="175">
        <v>247.59</v>
      </c>
      <c r="AH75" s="194" t="s">
        <v>104</v>
      </c>
      <c r="AI75" s="7"/>
      <c r="AJ75" s="13"/>
      <c r="AK75" s="7"/>
    </row>
    <row r="76" spans="1:37" x14ac:dyDescent="0.2">
      <c r="A76" s="126" t="s">
        <v>1327</v>
      </c>
      <c r="B76" s="126" t="s">
        <v>1233</v>
      </c>
      <c r="C76" s="126"/>
      <c r="D76" s="123" t="s">
        <v>1234</v>
      </c>
      <c r="E76" s="38" t="s">
        <v>1088</v>
      </c>
      <c r="F76" s="123" t="s">
        <v>1235</v>
      </c>
      <c r="G76" s="3"/>
      <c r="H76" s="175" t="s">
        <v>886</v>
      </c>
      <c r="I76" s="175" t="s">
        <v>886</v>
      </c>
      <c r="J76" s="175" t="s">
        <v>886</v>
      </c>
      <c r="K76" s="175" t="s">
        <v>886</v>
      </c>
      <c r="L76" s="175" t="s">
        <v>886</v>
      </c>
      <c r="M76" s="175" t="s">
        <v>886</v>
      </c>
      <c r="N76" s="175" t="s">
        <v>886</v>
      </c>
      <c r="O76" s="175" t="s">
        <v>886</v>
      </c>
      <c r="P76" s="175" t="s">
        <v>886</v>
      </c>
      <c r="Q76" s="175" t="s">
        <v>886</v>
      </c>
      <c r="R76" s="175" t="s">
        <v>886</v>
      </c>
      <c r="S76" s="175" t="s">
        <v>886</v>
      </c>
      <c r="T76" s="175" t="s">
        <v>886</v>
      </c>
      <c r="U76" s="175" t="s">
        <v>886</v>
      </c>
      <c r="V76" s="175" t="s">
        <v>886</v>
      </c>
      <c r="W76" s="175" t="s">
        <v>886</v>
      </c>
      <c r="X76" s="175" t="s">
        <v>886</v>
      </c>
      <c r="Y76" s="175" t="s">
        <v>886</v>
      </c>
      <c r="Z76" s="175" t="s">
        <v>886</v>
      </c>
      <c r="AA76" s="175" t="s">
        <v>886</v>
      </c>
      <c r="AB76" s="175" t="s">
        <v>886</v>
      </c>
      <c r="AC76" s="175" t="s">
        <v>886</v>
      </c>
      <c r="AD76" s="175">
        <v>0</v>
      </c>
      <c r="AE76" s="175">
        <v>0</v>
      </c>
      <c r="AF76" s="175">
        <v>0</v>
      </c>
      <c r="AG76" s="175">
        <v>0</v>
      </c>
      <c r="AH76" s="198" t="s">
        <v>1233</v>
      </c>
      <c r="AI76" s="7"/>
      <c r="AJ76" s="13"/>
      <c r="AK76" s="7"/>
    </row>
    <row r="77" spans="1:37" x14ac:dyDescent="0.2">
      <c r="A77" s="126" t="s">
        <v>1328</v>
      </c>
      <c r="B77" s="126" t="s">
        <v>106</v>
      </c>
      <c r="C77" s="126"/>
      <c r="D77" s="123" t="s">
        <v>107</v>
      </c>
      <c r="E77" s="38" t="s">
        <v>1088</v>
      </c>
      <c r="F77" s="3" t="s">
        <v>1083</v>
      </c>
      <c r="G77" s="3"/>
      <c r="H77" s="173">
        <v>689.67</v>
      </c>
      <c r="I77" s="173">
        <v>699.33</v>
      </c>
      <c r="J77" s="173">
        <v>765.5</v>
      </c>
      <c r="K77" s="173">
        <v>776.52</v>
      </c>
      <c r="L77" s="173">
        <v>766.53</v>
      </c>
      <c r="M77" s="173">
        <v>799.16</v>
      </c>
      <c r="N77" s="173">
        <v>832.29</v>
      </c>
      <c r="O77" s="173">
        <v>933.14</v>
      </c>
      <c r="P77" s="173">
        <v>959.13</v>
      </c>
      <c r="Q77" s="173">
        <v>978.06</v>
      </c>
      <c r="R77" s="13">
        <v>996.85</v>
      </c>
      <c r="S77" s="13">
        <v>996.86</v>
      </c>
      <c r="T77" s="13">
        <v>1021.76</v>
      </c>
      <c r="U77" s="13">
        <v>1021.76</v>
      </c>
      <c r="V77" s="13">
        <v>1021.77</v>
      </c>
      <c r="W77" s="13">
        <v>1021.77</v>
      </c>
      <c r="X77" s="13">
        <v>1021.77</v>
      </c>
      <c r="Y77" s="13">
        <v>1021.77</v>
      </c>
      <c r="Z77" s="13">
        <v>1021.77</v>
      </c>
      <c r="AA77" s="13">
        <v>1042.0999999999999</v>
      </c>
      <c r="AB77" s="13">
        <v>1083.6600000000001</v>
      </c>
      <c r="AC77" s="175">
        <v>1137.73</v>
      </c>
      <c r="AD77" s="175">
        <v>1194.49</v>
      </c>
      <c r="AE77" s="175">
        <v>1242.1199999999999</v>
      </c>
      <c r="AF77" s="175">
        <v>1291.6600000000001</v>
      </c>
      <c r="AG77" s="175">
        <v>1356.11</v>
      </c>
      <c r="AH77" s="194" t="s">
        <v>106</v>
      </c>
      <c r="AI77" s="7"/>
      <c r="AJ77" s="13"/>
      <c r="AK77" s="7"/>
    </row>
    <row r="78" spans="1:37" x14ac:dyDescent="0.2">
      <c r="A78" s="126" t="s">
        <v>1329</v>
      </c>
      <c r="B78" s="126" t="s">
        <v>108</v>
      </c>
      <c r="C78" s="126"/>
      <c r="D78" s="123" t="s">
        <v>109</v>
      </c>
      <c r="E78" s="38" t="s">
        <v>1088</v>
      </c>
      <c r="F78" s="3" t="s">
        <v>1076</v>
      </c>
      <c r="G78" s="3"/>
      <c r="H78" s="173">
        <v>127.57</v>
      </c>
      <c r="I78" s="173">
        <v>130.56</v>
      </c>
      <c r="J78" s="173">
        <v>114.93</v>
      </c>
      <c r="K78" s="173">
        <v>121.77</v>
      </c>
      <c r="L78" s="173">
        <v>124.8</v>
      </c>
      <c r="M78" s="173">
        <v>135.79</v>
      </c>
      <c r="N78" s="173">
        <v>137.93</v>
      </c>
      <c r="O78" s="173">
        <v>151.57</v>
      </c>
      <c r="P78" s="173">
        <v>159.15</v>
      </c>
      <c r="Q78" s="173">
        <v>167.08</v>
      </c>
      <c r="R78" s="13">
        <v>171.71</v>
      </c>
      <c r="S78" s="13">
        <v>180.12</v>
      </c>
      <c r="T78" s="13">
        <v>184.44</v>
      </c>
      <c r="U78" s="13">
        <v>191.64</v>
      </c>
      <c r="V78" s="13">
        <v>197.01</v>
      </c>
      <c r="W78" s="13">
        <v>197.01</v>
      </c>
      <c r="X78" s="13">
        <v>197.01</v>
      </c>
      <c r="Y78" s="13">
        <v>200.95</v>
      </c>
      <c r="Z78" s="13">
        <v>200.95</v>
      </c>
      <c r="AA78" s="13">
        <v>200.95</v>
      </c>
      <c r="AB78" s="13">
        <v>204.87</v>
      </c>
      <c r="AC78" s="175">
        <v>208.87</v>
      </c>
      <c r="AD78" s="175">
        <v>212.94</v>
      </c>
      <c r="AE78" s="175">
        <v>217.09</v>
      </c>
      <c r="AF78" s="175">
        <v>221.32</v>
      </c>
      <c r="AG78" s="175">
        <v>225.64</v>
      </c>
      <c r="AH78" s="194" t="s">
        <v>108</v>
      </c>
      <c r="AI78" s="7"/>
      <c r="AJ78" s="13"/>
      <c r="AK78" s="7"/>
    </row>
    <row r="79" spans="1:37" x14ac:dyDescent="0.2">
      <c r="A79" s="126" t="s">
        <v>1330</v>
      </c>
      <c r="B79" s="126" t="s">
        <v>110</v>
      </c>
      <c r="C79" s="126"/>
      <c r="D79" s="123" t="s">
        <v>111</v>
      </c>
      <c r="E79" s="38" t="s">
        <v>1088</v>
      </c>
      <c r="F79" s="3" t="s">
        <v>1076</v>
      </c>
      <c r="G79" s="3"/>
      <c r="H79" s="173">
        <v>95.15</v>
      </c>
      <c r="I79" s="173">
        <v>93.37</v>
      </c>
      <c r="J79" s="173">
        <v>95.16</v>
      </c>
      <c r="K79" s="173">
        <v>97.47</v>
      </c>
      <c r="L79" s="173">
        <v>103.33</v>
      </c>
      <c r="M79" s="173">
        <v>109.26</v>
      </c>
      <c r="N79" s="173">
        <v>118.89</v>
      </c>
      <c r="O79" s="173">
        <v>128.25</v>
      </c>
      <c r="P79" s="173">
        <v>143.63999999999999</v>
      </c>
      <c r="Q79" s="173">
        <v>149.21</v>
      </c>
      <c r="R79" s="13">
        <v>154.71</v>
      </c>
      <c r="S79" s="13">
        <v>159.38999999999999</v>
      </c>
      <c r="T79" s="13">
        <v>166.95</v>
      </c>
      <c r="U79" s="13">
        <v>174.42</v>
      </c>
      <c r="V79" s="13">
        <v>178.65</v>
      </c>
      <c r="W79" s="13">
        <v>178.65</v>
      </c>
      <c r="X79" s="13">
        <v>178.65</v>
      </c>
      <c r="Y79" s="13">
        <v>182.08</v>
      </c>
      <c r="Z79" s="13">
        <v>185.67</v>
      </c>
      <c r="AA79" s="13">
        <v>189.36</v>
      </c>
      <c r="AB79" s="13">
        <v>194.31</v>
      </c>
      <c r="AC79" s="175">
        <v>199.26</v>
      </c>
      <c r="AD79" s="175">
        <v>205.2</v>
      </c>
      <c r="AE79" s="175">
        <v>211.32</v>
      </c>
      <c r="AF79" s="175">
        <v>216.27</v>
      </c>
      <c r="AG79" s="175">
        <v>221.22</v>
      </c>
      <c r="AH79" s="194" t="s">
        <v>110</v>
      </c>
      <c r="AI79" s="7"/>
      <c r="AJ79" s="13"/>
      <c r="AK79" s="7"/>
    </row>
    <row r="80" spans="1:37" x14ac:dyDescent="0.2">
      <c r="A80" s="126" t="s">
        <v>1663</v>
      </c>
      <c r="B80" s="126" t="s">
        <v>112</v>
      </c>
      <c r="C80" s="126"/>
      <c r="D80" s="123" t="s">
        <v>113</v>
      </c>
      <c r="E80" s="38" t="s">
        <v>1089</v>
      </c>
      <c r="F80" s="3" t="s">
        <v>1076</v>
      </c>
      <c r="G80" s="3"/>
      <c r="H80" s="173">
        <v>78.099999999999994</v>
      </c>
      <c r="I80" s="173">
        <v>87.1</v>
      </c>
      <c r="J80" s="173">
        <v>94.71</v>
      </c>
      <c r="K80" s="173">
        <v>100.39</v>
      </c>
      <c r="L80" s="173">
        <v>108.42</v>
      </c>
      <c r="M80" s="173">
        <v>114.38</v>
      </c>
      <c r="N80" s="173">
        <v>124.67</v>
      </c>
      <c r="O80" s="173">
        <v>135.88999999999999</v>
      </c>
      <c r="P80" s="173">
        <v>148.12</v>
      </c>
      <c r="Q80" s="173">
        <v>155.37</v>
      </c>
      <c r="R80" s="13">
        <v>163.15</v>
      </c>
      <c r="S80" s="13">
        <v>171.31</v>
      </c>
      <c r="T80" s="13">
        <v>176.02</v>
      </c>
      <c r="U80" s="13" t="s">
        <v>886</v>
      </c>
      <c r="V80" s="13" t="s">
        <v>886</v>
      </c>
      <c r="W80" s="13" t="s">
        <v>886</v>
      </c>
      <c r="X80" s="13" t="s">
        <v>886</v>
      </c>
      <c r="Y80" s="13" t="s">
        <v>886</v>
      </c>
      <c r="Z80" s="13" t="s">
        <v>886</v>
      </c>
      <c r="AA80" s="13" t="s">
        <v>886</v>
      </c>
      <c r="AB80" s="13" t="s">
        <v>886</v>
      </c>
      <c r="AC80" s="175" t="s">
        <v>886</v>
      </c>
      <c r="AD80" s="175" t="s">
        <v>886</v>
      </c>
      <c r="AE80" s="175" t="s">
        <v>886</v>
      </c>
      <c r="AF80" s="175" t="s">
        <v>886</v>
      </c>
      <c r="AG80" s="175" t="s">
        <v>886</v>
      </c>
      <c r="AH80" s="194" t="s">
        <v>112</v>
      </c>
      <c r="AI80" s="7"/>
      <c r="AJ80" s="13"/>
      <c r="AK80" s="7"/>
    </row>
    <row r="81" spans="1:37" x14ac:dyDescent="0.2">
      <c r="A81" s="126" t="s">
        <v>1331</v>
      </c>
      <c r="B81" s="126" t="s">
        <v>114</v>
      </c>
      <c r="C81" s="126"/>
      <c r="D81" s="123" t="s">
        <v>115</v>
      </c>
      <c r="E81" s="38" t="s">
        <v>1088</v>
      </c>
      <c r="F81" s="3" t="s">
        <v>1076</v>
      </c>
      <c r="G81" s="3"/>
      <c r="H81" s="173">
        <v>125.37</v>
      </c>
      <c r="I81" s="173">
        <v>136.6</v>
      </c>
      <c r="J81" s="173">
        <v>131.21</v>
      </c>
      <c r="K81" s="173">
        <v>136.08000000000001</v>
      </c>
      <c r="L81" s="173">
        <v>131.08000000000001</v>
      </c>
      <c r="M81" s="173">
        <v>139.88999999999999</v>
      </c>
      <c r="N81" s="173">
        <v>150.35</v>
      </c>
      <c r="O81" s="173">
        <v>155.61000000000001</v>
      </c>
      <c r="P81" s="173">
        <v>159.66</v>
      </c>
      <c r="Q81" s="173">
        <v>165.26</v>
      </c>
      <c r="R81" s="13">
        <v>171.03</v>
      </c>
      <c r="S81" s="13">
        <v>177.02</v>
      </c>
      <c r="T81" s="13">
        <v>183.22</v>
      </c>
      <c r="U81" s="13">
        <v>189.63</v>
      </c>
      <c r="V81" s="13">
        <v>193.43</v>
      </c>
      <c r="W81" s="13">
        <v>193.43</v>
      </c>
      <c r="X81" s="13">
        <v>193.43</v>
      </c>
      <c r="Y81" s="13">
        <v>193.43</v>
      </c>
      <c r="Z81" s="13">
        <v>193.43</v>
      </c>
      <c r="AA81" s="13">
        <v>193.43</v>
      </c>
      <c r="AB81" s="13">
        <v>197.2</v>
      </c>
      <c r="AC81" s="175">
        <v>202.2</v>
      </c>
      <c r="AD81" s="175">
        <v>207.2</v>
      </c>
      <c r="AE81" s="175">
        <v>212.2</v>
      </c>
      <c r="AF81" s="175">
        <v>217.2</v>
      </c>
      <c r="AG81" s="175">
        <v>222.2</v>
      </c>
      <c r="AH81" s="194" t="s">
        <v>114</v>
      </c>
      <c r="AI81" s="7"/>
      <c r="AJ81" s="13"/>
      <c r="AK81" s="7"/>
    </row>
    <row r="82" spans="1:37" x14ac:dyDescent="0.2">
      <c r="A82" s="126" t="s">
        <v>1664</v>
      </c>
      <c r="B82" s="126" t="s">
        <v>116</v>
      </c>
      <c r="C82" s="126"/>
      <c r="D82" s="123" t="s">
        <v>117</v>
      </c>
      <c r="E82" s="38" t="s">
        <v>1089</v>
      </c>
      <c r="F82" s="3" t="s">
        <v>1076</v>
      </c>
      <c r="G82" s="3"/>
      <c r="H82" s="173">
        <v>85.38</v>
      </c>
      <c r="I82" s="173">
        <v>82.43</v>
      </c>
      <c r="J82" s="173">
        <v>90.11</v>
      </c>
      <c r="K82" s="173">
        <v>95.23</v>
      </c>
      <c r="L82" s="173">
        <v>102.58</v>
      </c>
      <c r="M82" s="173">
        <v>108.05</v>
      </c>
      <c r="N82" s="173">
        <v>116.4</v>
      </c>
      <c r="O82" s="173">
        <v>120.97</v>
      </c>
      <c r="P82" s="173">
        <v>129.79</v>
      </c>
      <c r="Q82" s="173">
        <v>135.51</v>
      </c>
      <c r="R82" s="13">
        <v>140.81</v>
      </c>
      <c r="S82" s="13">
        <v>146.31</v>
      </c>
      <c r="T82" s="13">
        <v>149.91</v>
      </c>
      <c r="U82" s="13" t="s">
        <v>886</v>
      </c>
      <c r="V82" s="13" t="s">
        <v>886</v>
      </c>
      <c r="W82" s="13" t="s">
        <v>886</v>
      </c>
      <c r="X82" s="13" t="s">
        <v>886</v>
      </c>
      <c r="Y82" s="13" t="s">
        <v>886</v>
      </c>
      <c r="Z82" s="13" t="s">
        <v>886</v>
      </c>
      <c r="AA82" s="13" t="s">
        <v>886</v>
      </c>
      <c r="AB82" s="13" t="s">
        <v>886</v>
      </c>
      <c r="AC82" s="175" t="s">
        <v>886</v>
      </c>
      <c r="AD82" s="175" t="s">
        <v>886</v>
      </c>
      <c r="AE82" s="175" t="s">
        <v>886</v>
      </c>
      <c r="AF82" s="175" t="s">
        <v>886</v>
      </c>
      <c r="AG82" s="175" t="s">
        <v>886</v>
      </c>
      <c r="AH82" s="194" t="s">
        <v>116</v>
      </c>
      <c r="AI82" s="7"/>
      <c r="AJ82" s="13"/>
      <c r="AK82" s="7"/>
    </row>
    <row r="83" spans="1:37" x14ac:dyDescent="0.2">
      <c r="A83" s="126" t="s">
        <v>1665</v>
      </c>
      <c r="B83" s="126" t="s">
        <v>118</v>
      </c>
      <c r="C83" s="126"/>
      <c r="D83" s="123" t="s">
        <v>119</v>
      </c>
      <c r="E83" s="38" t="s">
        <v>1089</v>
      </c>
      <c r="F83" s="3" t="s">
        <v>1076</v>
      </c>
      <c r="G83" s="3"/>
      <c r="H83" s="173">
        <v>89.04</v>
      </c>
      <c r="I83" s="173">
        <v>105.85</v>
      </c>
      <c r="J83" s="173">
        <v>107.48</v>
      </c>
      <c r="K83" s="173">
        <v>114.34</v>
      </c>
      <c r="L83" s="173">
        <v>118.31</v>
      </c>
      <c r="M83" s="173">
        <v>126.79</v>
      </c>
      <c r="N83" s="173">
        <v>145.82</v>
      </c>
      <c r="O83" s="173">
        <v>161.69999999999999</v>
      </c>
      <c r="P83" s="173">
        <v>164.77</v>
      </c>
      <c r="Q83" s="173">
        <v>169.68</v>
      </c>
      <c r="R83" s="13">
        <v>173.45</v>
      </c>
      <c r="S83" s="13">
        <v>176.06</v>
      </c>
      <c r="T83" s="13">
        <v>176.06</v>
      </c>
      <c r="U83" s="13" t="s">
        <v>886</v>
      </c>
      <c r="V83" s="13" t="s">
        <v>886</v>
      </c>
      <c r="W83" s="13" t="s">
        <v>886</v>
      </c>
      <c r="X83" s="13" t="s">
        <v>886</v>
      </c>
      <c r="Y83" s="13" t="s">
        <v>886</v>
      </c>
      <c r="Z83" s="13" t="s">
        <v>886</v>
      </c>
      <c r="AA83" s="13" t="s">
        <v>886</v>
      </c>
      <c r="AB83" s="13" t="s">
        <v>886</v>
      </c>
      <c r="AC83" s="175" t="s">
        <v>886</v>
      </c>
      <c r="AD83" s="175" t="s">
        <v>886</v>
      </c>
      <c r="AE83" s="175" t="s">
        <v>886</v>
      </c>
      <c r="AF83" s="175" t="s">
        <v>886</v>
      </c>
      <c r="AG83" s="175" t="s">
        <v>886</v>
      </c>
      <c r="AH83" s="194" t="s">
        <v>118</v>
      </c>
      <c r="AI83" s="7"/>
      <c r="AJ83" s="13"/>
      <c r="AK83" s="7"/>
    </row>
    <row r="84" spans="1:37" x14ac:dyDescent="0.2">
      <c r="A84" s="126" t="s">
        <v>1332</v>
      </c>
      <c r="B84" s="126" t="s">
        <v>120</v>
      </c>
      <c r="C84" s="126"/>
      <c r="D84" s="123" t="s">
        <v>121</v>
      </c>
      <c r="E84" s="38" t="s">
        <v>1088</v>
      </c>
      <c r="F84" s="3" t="s">
        <v>1076</v>
      </c>
      <c r="G84" s="3"/>
      <c r="H84" s="173">
        <v>128.88</v>
      </c>
      <c r="I84" s="173">
        <v>127.8</v>
      </c>
      <c r="J84" s="173">
        <v>126.72</v>
      </c>
      <c r="K84" s="173">
        <v>133.56</v>
      </c>
      <c r="L84" s="173">
        <v>147.96</v>
      </c>
      <c r="M84" s="173">
        <v>160.56</v>
      </c>
      <c r="N84" s="173">
        <v>174.06</v>
      </c>
      <c r="O84" s="173">
        <v>184.5</v>
      </c>
      <c r="P84" s="173">
        <v>189.99</v>
      </c>
      <c r="Q84" s="173">
        <v>199.44</v>
      </c>
      <c r="R84" s="13">
        <v>199.44</v>
      </c>
      <c r="S84" s="13">
        <v>204.3</v>
      </c>
      <c r="T84" s="13">
        <v>212.4</v>
      </c>
      <c r="U84" s="13">
        <v>222.93</v>
      </c>
      <c r="V84" s="13">
        <v>229.59</v>
      </c>
      <c r="W84" s="13">
        <v>229.59</v>
      </c>
      <c r="X84" s="13">
        <v>229.59</v>
      </c>
      <c r="Y84" s="13">
        <v>234.09</v>
      </c>
      <c r="Z84" s="13">
        <v>234.09</v>
      </c>
      <c r="AA84" s="13">
        <v>234.09</v>
      </c>
      <c r="AB84" s="13">
        <v>238.68</v>
      </c>
      <c r="AC84" s="175">
        <v>243.36</v>
      </c>
      <c r="AD84" s="175">
        <v>250.56</v>
      </c>
      <c r="AE84" s="175">
        <v>258.02999999999997</v>
      </c>
      <c r="AF84" s="175">
        <v>263.16000000000003</v>
      </c>
      <c r="AG84" s="175">
        <v>268.38</v>
      </c>
      <c r="AH84" s="194" t="s">
        <v>120</v>
      </c>
      <c r="AI84" s="7"/>
      <c r="AJ84" s="13"/>
      <c r="AK84" s="7"/>
    </row>
    <row r="85" spans="1:37" x14ac:dyDescent="0.2">
      <c r="A85" s="126" t="s">
        <v>1333</v>
      </c>
      <c r="B85" s="126" t="s">
        <v>1146</v>
      </c>
      <c r="C85" s="126"/>
      <c r="D85" s="123" t="s">
        <v>1157</v>
      </c>
      <c r="E85" s="38" t="s">
        <v>1088</v>
      </c>
      <c r="F85" s="3" t="s">
        <v>1082</v>
      </c>
      <c r="G85" s="3"/>
      <c r="H85" s="173" t="s">
        <v>886</v>
      </c>
      <c r="I85" s="173" t="s">
        <v>886</v>
      </c>
      <c r="J85" s="173" t="s">
        <v>886</v>
      </c>
      <c r="K85" s="173" t="s">
        <v>886</v>
      </c>
      <c r="L85" s="173" t="s">
        <v>886</v>
      </c>
      <c r="M85" s="173" t="s">
        <v>886</v>
      </c>
      <c r="N85" s="173" t="s">
        <v>886</v>
      </c>
      <c r="O85" s="173" t="s">
        <v>886</v>
      </c>
      <c r="P85" s="173" t="s">
        <v>886</v>
      </c>
      <c r="Q85" s="173" t="s">
        <v>886</v>
      </c>
      <c r="R85" s="173" t="s">
        <v>886</v>
      </c>
      <c r="S85" s="173" t="s">
        <v>886</v>
      </c>
      <c r="T85" s="173" t="s">
        <v>886</v>
      </c>
      <c r="U85" s="13">
        <v>1286.97</v>
      </c>
      <c r="V85" s="13">
        <v>1324.96</v>
      </c>
      <c r="W85" s="13">
        <v>1324.92</v>
      </c>
      <c r="X85" s="13">
        <v>1316.59</v>
      </c>
      <c r="Y85" s="13">
        <v>1308.33</v>
      </c>
      <c r="Z85" s="13">
        <v>1308.33</v>
      </c>
      <c r="AA85" s="13">
        <v>1308.33</v>
      </c>
      <c r="AB85" s="13">
        <v>1360.01</v>
      </c>
      <c r="AC85" s="175">
        <v>1421.88</v>
      </c>
      <c r="AD85" s="175">
        <v>1485.78</v>
      </c>
      <c r="AE85" s="175">
        <v>1500.64</v>
      </c>
      <c r="AF85" s="175">
        <v>1559.91</v>
      </c>
      <c r="AG85" s="175">
        <v>1637.11</v>
      </c>
      <c r="AH85" s="194" t="s">
        <v>1146</v>
      </c>
      <c r="AI85" s="7"/>
      <c r="AJ85" s="13"/>
      <c r="AK85" s="7"/>
    </row>
    <row r="86" spans="1:37" x14ac:dyDescent="0.2">
      <c r="A86" s="126" t="s">
        <v>1334</v>
      </c>
      <c r="B86" s="126" t="s">
        <v>122</v>
      </c>
      <c r="C86" s="126"/>
      <c r="D86" s="123" t="s">
        <v>123</v>
      </c>
      <c r="E86" s="38" t="s">
        <v>1088</v>
      </c>
      <c r="F86" s="3" t="s">
        <v>1076</v>
      </c>
      <c r="G86" s="3"/>
      <c r="H86" s="173">
        <v>63.69</v>
      </c>
      <c r="I86" s="173">
        <v>83.84</v>
      </c>
      <c r="J86" s="173">
        <v>76.36</v>
      </c>
      <c r="K86" s="173">
        <v>81.63</v>
      </c>
      <c r="L86" s="173">
        <v>86.84</v>
      </c>
      <c r="M86" s="173">
        <v>89.57</v>
      </c>
      <c r="N86" s="173">
        <v>95.27</v>
      </c>
      <c r="O86" s="173">
        <v>101.68</v>
      </c>
      <c r="P86" s="173">
        <v>107.58</v>
      </c>
      <c r="Q86" s="173">
        <v>108.65</v>
      </c>
      <c r="R86" s="13">
        <v>108.11</v>
      </c>
      <c r="S86" s="13">
        <v>113.49</v>
      </c>
      <c r="T86" s="13">
        <v>119.11</v>
      </c>
      <c r="U86" s="13">
        <v>122.88</v>
      </c>
      <c r="V86" s="13">
        <v>125.22</v>
      </c>
      <c r="W86" s="13">
        <v>125.22</v>
      </c>
      <c r="X86" s="13">
        <v>125.21</v>
      </c>
      <c r="Y86" s="13">
        <v>123.97</v>
      </c>
      <c r="Z86" s="13">
        <v>123.96</v>
      </c>
      <c r="AA86" s="13">
        <v>123.87</v>
      </c>
      <c r="AB86" s="13">
        <v>128.87</v>
      </c>
      <c r="AC86" s="175">
        <v>133.79</v>
      </c>
      <c r="AD86" s="175">
        <v>138.6</v>
      </c>
      <c r="AE86" s="175">
        <v>143.58000000000001</v>
      </c>
      <c r="AF86" s="175">
        <v>148.58000000000001</v>
      </c>
      <c r="AG86" s="175">
        <v>153.58000000000001</v>
      </c>
      <c r="AH86" s="194" t="s">
        <v>122</v>
      </c>
      <c r="AI86" s="7"/>
      <c r="AJ86" s="13"/>
      <c r="AK86" s="7"/>
    </row>
    <row r="87" spans="1:37" x14ac:dyDescent="0.2">
      <c r="A87" s="126" t="s">
        <v>1335</v>
      </c>
      <c r="B87" s="126" t="s">
        <v>124</v>
      </c>
      <c r="C87" s="126"/>
      <c r="D87" s="123" t="s">
        <v>125</v>
      </c>
      <c r="E87" s="38" t="s">
        <v>1088</v>
      </c>
      <c r="F87" s="3" t="s">
        <v>1076</v>
      </c>
      <c r="G87" s="3"/>
      <c r="H87" s="173">
        <v>83.74</v>
      </c>
      <c r="I87" s="173">
        <v>89.28</v>
      </c>
      <c r="J87" s="173">
        <v>93.36</v>
      </c>
      <c r="K87" s="173">
        <v>99.3</v>
      </c>
      <c r="L87" s="173">
        <v>107.87</v>
      </c>
      <c r="M87" s="173">
        <v>115.11</v>
      </c>
      <c r="N87" s="173">
        <v>120.85</v>
      </c>
      <c r="O87" s="173">
        <v>124.46</v>
      </c>
      <c r="P87" s="173">
        <v>130.62</v>
      </c>
      <c r="Q87" s="173">
        <v>135.82</v>
      </c>
      <c r="R87" s="13">
        <v>140.91999999999999</v>
      </c>
      <c r="S87" s="13">
        <v>145.08000000000001</v>
      </c>
      <c r="T87" s="13">
        <v>151.91999999999999</v>
      </c>
      <c r="U87" s="13">
        <v>158.63999999999999</v>
      </c>
      <c r="V87" s="13">
        <v>163.29</v>
      </c>
      <c r="W87" s="13">
        <v>163.29</v>
      </c>
      <c r="X87" s="13">
        <v>167.3</v>
      </c>
      <c r="Y87" s="13">
        <v>170.62</v>
      </c>
      <c r="Z87" s="13">
        <v>173.93</v>
      </c>
      <c r="AA87" s="13">
        <v>173.93</v>
      </c>
      <c r="AB87" s="13">
        <v>178.84</v>
      </c>
      <c r="AC87" s="175">
        <v>183.76</v>
      </c>
      <c r="AD87" s="175">
        <v>189.09</v>
      </c>
      <c r="AE87" s="175">
        <v>194.02</v>
      </c>
      <c r="AF87" s="175">
        <v>199</v>
      </c>
      <c r="AG87" s="175">
        <v>203.95</v>
      </c>
      <c r="AH87" s="194" t="s">
        <v>124</v>
      </c>
      <c r="AI87" s="7"/>
      <c r="AJ87" s="13"/>
      <c r="AK87" s="7"/>
    </row>
    <row r="88" spans="1:37" x14ac:dyDescent="0.2">
      <c r="A88" s="126" t="s">
        <v>1336</v>
      </c>
      <c r="B88" s="126" t="s">
        <v>126</v>
      </c>
      <c r="C88" s="126"/>
      <c r="D88" s="123" t="s">
        <v>127</v>
      </c>
      <c r="E88" s="38" t="s">
        <v>1088</v>
      </c>
      <c r="F88" s="3" t="s">
        <v>1076</v>
      </c>
      <c r="G88" s="3"/>
      <c r="H88" s="173">
        <v>92.93</v>
      </c>
      <c r="I88" s="173">
        <v>99.11</v>
      </c>
      <c r="J88" s="173">
        <v>108.8</v>
      </c>
      <c r="K88" s="173">
        <v>113.69</v>
      </c>
      <c r="L88" s="173">
        <v>118.81</v>
      </c>
      <c r="M88" s="173">
        <v>125.9</v>
      </c>
      <c r="N88" s="173">
        <v>130.30000000000001</v>
      </c>
      <c r="O88" s="173">
        <v>148.63</v>
      </c>
      <c r="P88" s="173">
        <v>155.93</v>
      </c>
      <c r="Q88" s="173">
        <v>162.18</v>
      </c>
      <c r="R88" s="13">
        <v>167.07</v>
      </c>
      <c r="S88" s="13">
        <v>171.25</v>
      </c>
      <c r="T88" s="13">
        <v>177.24</v>
      </c>
      <c r="U88" s="13">
        <v>182.56</v>
      </c>
      <c r="V88" s="13">
        <v>187.12</v>
      </c>
      <c r="W88" s="13">
        <v>187.12</v>
      </c>
      <c r="X88" s="13">
        <v>187.12</v>
      </c>
      <c r="Y88" s="13">
        <v>187.12</v>
      </c>
      <c r="Z88" s="13">
        <v>187.12</v>
      </c>
      <c r="AA88" s="13">
        <v>187.12</v>
      </c>
      <c r="AB88" s="13">
        <v>192.12</v>
      </c>
      <c r="AC88" s="175">
        <v>197.12</v>
      </c>
      <c r="AD88" s="175">
        <v>203.01</v>
      </c>
      <c r="AE88" s="175">
        <v>209.08</v>
      </c>
      <c r="AF88" s="175">
        <v>214.08</v>
      </c>
      <c r="AG88" s="175">
        <v>219.08</v>
      </c>
      <c r="AH88" s="194" t="s">
        <v>126</v>
      </c>
      <c r="AI88" s="7"/>
      <c r="AJ88" s="13"/>
      <c r="AK88" s="7"/>
    </row>
    <row r="89" spans="1:37" x14ac:dyDescent="0.2">
      <c r="A89" s="126" t="s">
        <v>1337</v>
      </c>
      <c r="B89" s="126" t="s">
        <v>128</v>
      </c>
      <c r="C89" s="126"/>
      <c r="D89" s="123" t="s">
        <v>129</v>
      </c>
      <c r="E89" s="38" t="s">
        <v>1088</v>
      </c>
      <c r="F89" s="3" t="s">
        <v>1076</v>
      </c>
      <c r="G89" s="3"/>
      <c r="H89" s="173">
        <v>45.32</v>
      </c>
      <c r="I89" s="173">
        <v>53.27</v>
      </c>
      <c r="J89" s="173">
        <v>74.430000000000007</v>
      </c>
      <c r="K89" s="173">
        <v>77.760000000000005</v>
      </c>
      <c r="L89" s="173">
        <v>60.61</v>
      </c>
      <c r="M89" s="173">
        <v>72.61</v>
      </c>
      <c r="N89" s="173">
        <v>76.97</v>
      </c>
      <c r="O89" s="173">
        <v>100</v>
      </c>
      <c r="P89" s="173">
        <v>106</v>
      </c>
      <c r="Q89" s="173">
        <v>110</v>
      </c>
      <c r="R89" s="13">
        <v>115</v>
      </c>
      <c r="S89" s="13">
        <v>118</v>
      </c>
      <c r="T89" s="13">
        <v>120</v>
      </c>
      <c r="U89" s="13">
        <v>123.5</v>
      </c>
      <c r="V89" s="13">
        <v>123.5</v>
      </c>
      <c r="W89" s="13">
        <v>123.5</v>
      </c>
      <c r="X89" s="13">
        <v>123.5</v>
      </c>
      <c r="Y89" s="13">
        <v>123.5</v>
      </c>
      <c r="Z89" s="13">
        <v>123.5</v>
      </c>
      <c r="AA89" s="13">
        <v>123.5</v>
      </c>
      <c r="AB89" s="13">
        <v>123.5</v>
      </c>
      <c r="AC89" s="175">
        <v>123.5</v>
      </c>
      <c r="AD89" s="175">
        <v>123.5</v>
      </c>
      <c r="AE89" s="175">
        <v>128.5</v>
      </c>
      <c r="AF89" s="175">
        <v>133.5</v>
      </c>
      <c r="AG89" s="175">
        <v>138.5</v>
      </c>
      <c r="AH89" s="194" t="s">
        <v>128</v>
      </c>
      <c r="AI89" s="7"/>
      <c r="AJ89" s="13"/>
      <c r="AK89" s="7"/>
    </row>
    <row r="90" spans="1:37" x14ac:dyDescent="0.2">
      <c r="A90" s="126" t="s">
        <v>1737</v>
      </c>
      <c r="B90" s="126" t="s">
        <v>130</v>
      </c>
      <c r="C90" s="126"/>
      <c r="D90" s="123" t="s">
        <v>131</v>
      </c>
      <c r="E90" s="38" t="s">
        <v>1089</v>
      </c>
      <c r="F90" s="3" t="s">
        <v>1077</v>
      </c>
      <c r="G90" s="3"/>
      <c r="H90" s="173">
        <v>540</v>
      </c>
      <c r="I90" s="173">
        <v>559</v>
      </c>
      <c r="J90" s="173">
        <v>666.17</v>
      </c>
      <c r="K90" s="173">
        <v>697.17</v>
      </c>
      <c r="L90" s="173">
        <v>739</v>
      </c>
      <c r="M90" s="173">
        <v>781.43</v>
      </c>
      <c r="N90" s="173">
        <v>819.75</v>
      </c>
      <c r="O90" s="173">
        <v>901.19</v>
      </c>
      <c r="P90" s="173">
        <v>887.46</v>
      </c>
      <c r="Q90" s="173">
        <v>911.62</v>
      </c>
      <c r="R90" s="13">
        <v>956.65</v>
      </c>
      <c r="S90" s="13">
        <v>1002.08</v>
      </c>
      <c r="T90" s="13">
        <v>1037.17</v>
      </c>
      <c r="U90" s="13" t="s">
        <v>886</v>
      </c>
      <c r="V90" s="13" t="s">
        <v>886</v>
      </c>
      <c r="W90" s="13" t="s">
        <v>886</v>
      </c>
      <c r="X90" s="13" t="s">
        <v>886</v>
      </c>
      <c r="Y90" s="13" t="s">
        <v>886</v>
      </c>
      <c r="Z90" s="13" t="s">
        <v>886</v>
      </c>
      <c r="AA90" s="13" t="s">
        <v>886</v>
      </c>
      <c r="AB90" s="13" t="s">
        <v>886</v>
      </c>
      <c r="AC90" s="175" t="s">
        <v>886</v>
      </c>
      <c r="AD90" s="175" t="s">
        <v>886</v>
      </c>
      <c r="AE90" s="175" t="s">
        <v>886</v>
      </c>
      <c r="AF90" s="175" t="s">
        <v>886</v>
      </c>
      <c r="AG90" s="175" t="s">
        <v>886</v>
      </c>
      <c r="AH90" s="194" t="s">
        <v>130</v>
      </c>
      <c r="AI90" s="7"/>
      <c r="AJ90" s="13"/>
      <c r="AK90" s="7"/>
    </row>
    <row r="91" spans="1:37" x14ac:dyDescent="0.2">
      <c r="A91" s="126" t="s">
        <v>1338</v>
      </c>
      <c r="B91" s="143" t="s">
        <v>952</v>
      </c>
      <c r="C91" s="143"/>
      <c r="D91" s="144" t="s">
        <v>953</v>
      </c>
      <c r="E91" s="38" t="s">
        <v>1088</v>
      </c>
      <c r="F91" s="3" t="s">
        <v>1079</v>
      </c>
      <c r="G91" s="3"/>
      <c r="H91" s="173" t="s">
        <v>886</v>
      </c>
      <c r="I91" s="173" t="s">
        <v>886</v>
      </c>
      <c r="J91" s="173" t="s">
        <v>886</v>
      </c>
      <c r="K91" s="173" t="s">
        <v>886</v>
      </c>
      <c r="L91" s="173" t="s">
        <v>886</v>
      </c>
      <c r="M91" s="173" t="s">
        <v>886</v>
      </c>
      <c r="N91" s="173" t="s">
        <v>886</v>
      </c>
      <c r="O91" s="173" t="s">
        <v>886</v>
      </c>
      <c r="P91" s="78">
        <v>55.6</v>
      </c>
      <c r="Q91" s="6">
        <v>58.32</v>
      </c>
      <c r="R91" s="13">
        <v>60.07</v>
      </c>
      <c r="S91" s="13">
        <v>61</v>
      </c>
      <c r="T91" s="13">
        <v>62.71</v>
      </c>
      <c r="U91" s="13">
        <v>64.53</v>
      </c>
      <c r="V91" s="13">
        <v>66.430000000000007</v>
      </c>
      <c r="W91" s="13">
        <v>66.430000000000007</v>
      </c>
      <c r="X91" s="13">
        <v>66.430000000000007</v>
      </c>
      <c r="Y91" s="13">
        <v>67.75</v>
      </c>
      <c r="Z91" s="13">
        <v>69.09</v>
      </c>
      <c r="AA91" s="13">
        <v>70.459999999999994</v>
      </c>
      <c r="AB91" s="13">
        <v>71.86</v>
      </c>
      <c r="AC91" s="175">
        <v>73.290000000000006</v>
      </c>
      <c r="AD91" s="175">
        <v>75.48</v>
      </c>
      <c r="AE91" s="175">
        <v>77.739999999999995</v>
      </c>
      <c r="AF91" s="175">
        <v>79.290000000000006</v>
      </c>
      <c r="AG91" s="175">
        <v>80.87</v>
      </c>
      <c r="AH91" s="196" t="s">
        <v>952</v>
      </c>
      <c r="AI91" s="7"/>
      <c r="AJ91" s="13"/>
      <c r="AK91" s="7"/>
    </row>
    <row r="92" spans="1:37" x14ac:dyDescent="0.2">
      <c r="A92" s="126" t="s">
        <v>1339</v>
      </c>
      <c r="B92" s="143" t="s">
        <v>1148</v>
      </c>
      <c r="C92" s="143"/>
      <c r="D92" s="144" t="s">
        <v>1147</v>
      </c>
      <c r="E92" s="38" t="s">
        <v>1088</v>
      </c>
      <c r="F92" s="3" t="s">
        <v>1082</v>
      </c>
      <c r="G92" s="3"/>
      <c r="H92" s="173" t="s">
        <v>886</v>
      </c>
      <c r="I92" s="173" t="s">
        <v>886</v>
      </c>
      <c r="J92" s="173" t="s">
        <v>886</v>
      </c>
      <c r="K92" s="173" t="s">
        <v>886</v>
      </c>
      <c r="L92" s="173" t="s">
        <v>886</v>
      </c>
      <c r="M92" s="173" t="s">
        <v>886</v>
      </c>
      <c r="N92" s="173" t="s">
        <v>886</v>
      </c>
      <c r="O92" s="173" t="s">
        <v>886</v>
      </c>
      <c r="P92" s="173" t="s">
        <v>886</v>
      </c>
      <c r="Q92" s="173" t="s">
        <v>886</v>
      </c>
      <c r="R92" s="173" t="s">
        <v>886</v>
      </c>
      <c r="S92" s="173" t="s">
        <v>886</v>
      </c>
      <c r="T92" s="173" t="s">
        <v>886</v>
      </c>
      <c r="U92" s="13">
        <v>1196.01</v>
      </c>
      <c r="V92" s="13">
        <v>1216.3399999999999</v>
      </c>
      <c r="W92" s="13">
        <v>1216.3399999999999</v>
      </c>
      <c r="X92" s="13">
        <v>1216.3399999999999</v>
      </c>
      <c r="Y92" s="13">
        <v>1216.3399999999999</v>
      </c>
      <c r="Z92" s="13">
        <v>1216.3399999999999</v>
      </c>
      <c r="AA92" s="13">
        <v>1216.3399999999999</v>
      </c>
      <c r="AB92" s="13">
        <v>1261.95</v>
      </c>
      <c r="AC92" s="175">
        <v>1324.92</v>
      </c>
      <c r="AD92" s="175">
        <v>1404.28</v>
      </c>
      <c r="AE92" s="175">
        <v>1446.27</v>
      </c>
      <c r="AF92" s="175">
        <v>1503.98</v>
      </c>
      <c r="AG92" s="175">
        <v>1579.03</v>
      </c>
      <c r="AH92" s="196" t="s">
        <v>1148</v>
      </c>
      <c r="AI92" s="7"/>
      <c r="AJ92" s="13"/>
      <c r="AK92" s="7"/>
    </row>
    <row r="93" spans="1:37" x14ac:dyDescent="0.2">
      <c r="A93" s="126" t="s">
        <v>1340</v>
      </c>
      <c r="B93" s="126" t="s">
        <v>1209</v>
      </c>
      <c r="C93" s="126"/>
      <c r="D93" s="123" t="s">
        <v>133</v>
      </c>
      <c r="E93" s="38" t="s">
        <v>1088</v>
      </c>
      <c r="F93" s="3" t="s">
        <v>1174</v>
      </c>
      <c r="G93" s="3"/>
      <c r="H93" s="173">
        <v>45.1</v>
      </c>
      <c r="I93" s="173">
        <v>51.16</v>
      </c>
      <c r="J93" s="173">
        <v>53.86</v>
      </c>
      <c r="K93" s="173">
        <v>56.28</v>
      </c>
      <c r="L93" s="173">
        <v>61.06</v>
      </c>
      <c r="M93" s="46">
        <v>64.66</v>
      </c>
      <c r="N93" s="173">
        <v>73.540000000000006</v>
      </c>
      <c r="O93" s="173">
        <v>88.1</v>
      </c>
      <c r="P93" s="173">
        <v>97.71</v>
      </c>
      <c r="Q93" s="173">
        <v>102.6</v>
      </c>
      <c r="R93" s="13">
        <v>108.49</v>
      </c>
      <c r="S93" s="13">
        <v>116.03</v>
      </c>
      <c r="T93" s="13">
        <v>135.75</v>
      </c>
      <c r="U93" s="13">
        <v>140.69999999999999</v>
      </c>
      <c r="V93" s="13">
        <v>144.53</v>
      </c>
      <c r="W93" s="13">
        <v>144.53</v>
      </c>
      <c r="X93" s="13">
        <v>150.22</v>
      </c>
      <c r="Y93" s="13">
        <v>153.21</v>
      </c>
      <c r="Z93" s="13">
        <v>153.21</v>
      </c>
      <c r="AA93" s="13">
        <v>156.22999999999999</v>
      </c>
      <c r="AB93" s="13">
        <v>161.22999999999999</v>
      </c>
      <c r="AC93" s="175">
        <v>164.44</v>
      </c>
      <c r="AD93" s="175">
        <v>176.44</v>
      </c>
      <c r="AE93" s="175">
        <v>200.44</v>
      </c>
      <c r="AF93" s="175">
        <v>210.44</v>
      </c>
      <c r="AG93" s="175">
        <v>225.44</v>
      </c>
      <c r="AH93" s="194" t="s">
        <v>132</v>
      </c>
      <c r="AI93" s="7"/>
      <c r="AJ93" s="13"/>
      <c r="AK93" s="7"/>
    </row>
    <row r="94" spans="1:37" x14ac:dyDescent="0.2">
      <c r="A94" s="126" t="s">
        <v>1341</v>
      </c>
      <c r="B94" s="126" t="s">
        <v>1149</v>
      </c>
      <c r="C94" s="126"/>
      <c r="D94" s="123" t="s">
        <v>1150</v>
      </c>
      <c r="E94" s="38" t="s">
        <v>1088</v>
      </c>
      <c r="F94" s="3" t="s">
        <v>1082</v>
      </c>
      <c r="G94" s="3"/>
      <c r="H94" s="173" t="s">
        <v>886</v>
      </c>
      <c r="I94" s="173" t="s">
        <v>886</v>
      </c>
      <c r="J94" s="173" t="s">
        <v>886</v>
      </c>
      <c r="K94" s="173" t="s">
        <v>886</v>
      </c>
      <c r="L94" s="173" t="s">
        <v>886</v>
      </c>
      <c r="M94" s="173" t="s">
        <v>886</v>
      </c>
      <c r="N94" s="173" t="s">
        <v>886</v>
      </c>
      <c r="O94" s="173" t="s">
        <v>886</v>
      </c>
      <c r="P94" s="173" t="s">
        <v>886</v>
      </c>
      <c r="Q94" s="173" t="s">
        <v>886</v>
      </c>
      <c r="R94" s="173" t="s">
        <v>886</v>
      </c>
      <c r="S94" s="173" t="s">
        <v>886</v>
      </c>
      <c r="T94" s="173" t="s">
        <v>886</v>
      </c>
      <c r="U94" s="13">
        <v>1224.04</v>
      </c>
      <c r="V94" s="13">
        <v>1254.5899999999999</v>
      </c>
      <c r="W94" s="13">
        <v>1254.5899999999999</v>
      </c>
      <c r="X94" s="13">
        <v>1251.45</v>
      </c>
      <c r="Y94" s="13">
        <v>1275.23</v>
      </c>
      <c r="Z94" s="13">
        <v>1275.23</v>
      </c>
      <c r="AA94" s="13">
        <v>1275.23</v>
      </c>
      <c r="AB94" s="13">
        <v>1326.11</v>
      </c>
      <c r="AC94" s="175">
        <v>1379.02</v>
      </c>
      <c r="AD94" s="175">
        <v>1447.83</v>
      </c>
      <c r="AE94" s="175">
        <v>1520.08</v>
      </c>
      <c r="AF94" s="175">
        <v>1580.73</v>
      </c>
      <c r="AG94" s="175">
        <v>1659.61</v>
      </c>
      <c r="AH94" s="194" t="s">
        <v>1149</v>
      </c>
      <c r="AI94" s="7"/>
      <c r="AJ94" s="13"/>
      <c r="AK94" s="7"/>
    </row>
    <row r="95" spans="1:37" x14ac:dyDescent="0.2">
      <c r="A95" s="126" t="s">
        <v>1666</v>
      </c>
      <c r="B95" s="126" t="s">
        <v>134</v>
      </c>
      <c r="C95" s="126"/>
      <c r="D95" s="123" t="s">
        <v>135</v>
      </c>
      <c r="E95" s="38" t="s">
        <v>1089</v>
      </c>
      <c r="F95" s="3" t="s">
        <v>1076</v>
      </c>
      <c r="G95" s="3"/>
      <c r="H95" s="173">
        <v>81.319999999999993</v>
      </c>
      <c r="I95" s="173">
        <v>88.93</v>
      </c>
      <c r="J95" s="173">
        <v>100.48</v>
      </c>
      <c r="K95" s="173">
        <v>106.63</v>
      </c>
      <c r="L95" s="173">
        <v>116.73</v>
      </c>
      <c r="M95" s="173">
        <v>128.30000000000001</v>
      </c>
      <c r="N95" s="173">
        <v>135.87</v>
      </c>
      <c r="O95" s="173">
        <v>140.87</v>
      </c>
      <c r="P95" s="173">
        <v>149.18</v>
      </c>
      <c r="Q95" s="173">
        <v>156.47999999999999</v>
      </c>
      <c r="R95" s="13">
        <v>164.07</v>
      </c>
      <c r="S95" s="13">
        <v>171.93</v>
      </c>
      <c r="T95" s="13">
        <v>176.23</v>
      </c>
      <c r="U95" s="13" t="s">
        <v>886</v>
      </c>
      <c r="V95" s="13" t="s">
        <v>886</v>
      </c>
      <c r="W95" s="13" t="s">
        <v>886</v>
      </c>
      <c r="X95" s="13" t="s">
        <v>886</v>
      </c>
      <c r="Y95" s="13" t="s">
        <v>886</v>
      </c>
      <c r="Z95" s="13" t="s">
        <v>886</v>
      </c>
      <c r="AA95" s="13" t="s">
        <v>886</v>
      </c>
      <c r="AB95" s="13" t="s">
        <v>886</v>
      </c>
      <c r="AC95" s="175" t="s">
        <v>886</v>
      </c>
      <c r="AD95" s="175" t="s">
        <v>886</v>
      </c>
      <c r="AE95" s="175" t="s">
        <v>886</v>
      </c>
      <c r="AF95" s="175" t="s">
        <v>886</v>
      </c>
      <c r="AG95" s="175" t="s">
        <v>886</v>
      </c>
      <c r="AH95" s="194" t="s">
        <v>134</v>
      </c>
      <c r="AI95" s="7"/>
      <c r="AJ95" s="13"/>
      <c r="AK95" s="7"/>
    </row>
    <row r="96" spans="1:37" x14ac:dyDescent="0.2">
      <c r="A96" s="126" t="s">
        <v>1342</v>
      </c>
      <c r="B96" s="126" t="s">
        <v>136</v>
      </c>
      <c r="C96" s="126"/>
      <c r="D96" s="123" t="s">
        <v>137</v>
      </c>
      <c r="E96" s="38" t="s">
        <v>1088</v>
      </c>
      <c r="F96" s="3" t="s">
        <v>1076</v>
      </c>
      <c r="G96" s="3"/>
      <c r="H96" s="173">
        <v>72.010000000000005</v>
      </c>
      <c r="I96" s="173">
        <v>82.36</v>
      </c>
      <c r="J96" s="173">
        <v>90.24</v>
      </c>
      <c r="K96" s="173">
        <v>94.77</v>
      </c>
      <c r="L96" s="173">
        <v>96.84</v>
      </c>
      <c r="M96" s="173">
        <v>100.7</v>
      </c>
      <c r="N96" s="173">
        <v>105.74</v>
      </c>
      <c r="O96" s="173">
        <v>109.86</v>
      </c>
      <c r="P96" s="173">
        <v>112.94</v>
      </c>
      <c r="Q96" s="173">
        <v>116.23</v>
      </c>
      <c r="R96" s="13">
        <v>120.75</v>
      </c>
      <c r="S96" s="13">
        <v>125.46</v>
      </c>
      <c r="T96" s="13">
        <v>131.47999999999999</v>
      </c>
      <c r="U96" s="13">
        <v>136.61000000000001</v>
      </c>
      <c r="V96" s="13">
        <v>139.88999999999999</v>
      </c>
      <c r="W96" s="13">
        <v>139.88999999999999</v>
      </c>
      <c r="X96" s="13">
        <v>139.88999999999999</v>
      </c>
      <c r="Y96" s="13">
        <v>144.88999999999999</v>
      </c>
      <c r="Z96" s="13">
        <v>144.88999999999999</v>
      </c>
      <c r="AA96" s="13">
        <v>144.88999999999999</v>
      </c>
      <c r="AB96" s="13">
        <v>149.88999999999999</v>
      </c>
      <c r="AC96" s="175">
        <v>154.88999999999999</v>
      </c>
      <c r="AD96" s="175">
        <v>159.88999999999999</v>
      </c>
      <c r="AE96" s="175">
        <v>164.89</v>
      </c>
      <c r="AF96" s="175">
        <v>169.89</v>
      </c>
      <c r="AG96" s="175">
        <v>174.89</v>
      </c>
      <c r="AH96" s="194" t="s">
        <v>136</v>
      </c>
      <c r="AI96" s="7"/>
      <c r="AJ96" s="13"/>
      <c r="AK96" s="7"/>
    </row>
    <row r="97" spans="1:37" x14ac:dyDescent="0.2">
      <c r="A97" s="126" t="s">
        <v>1667</v>
      </c>
      <c r="B97" s="126" t="s">
        <v>138</v>
      </c>
      <c r="C97" s="126"/>
      <c r="D97" s="123" t="s">
        <v>139</v>
      </c>
      <c r="E97" s="38" t="s">
        <v>1089</v>
      </c>
      <c r="F97" s="3" t="s">
        <v>1076</v>
      </c>
      <c r="G97" s="3"/>
      <c r="H97" s="173">
        <v>88.23</v>
      </c>
      <c r="I97" s="173">
        <v>101.46</v>
      </c>
      <c r="J97" s="173">
        <v>108.06</v>
      </c>
      <c r="K97" s="173">
        <v>112.87</v>
      </c>
      <c r="L97" s="173">
        <v>117.66</v>
      </c>
      <c r="M97" s="173">
        <v>123.9</v>
      </c>
      <c r="N97" s="173">
        <v>133.19</v>
      </c>
      <c r="O97" s="173">
        <v>146.11000000000001</v>
      </c>
      <c r="P97" s="173">
        <v>153.41999999999999</v>
      </c>
      <c r="Q97" s="173">
        <v>160.19</v>
      </c>
      <c r="R97" s="13">
        <v>168</v>
      </c>
      <c r="S97" s="13">
        <v>176.06</v>
      </c>
      <c r="T97" s="13">
        <v>181.17</v>
      </c>
      <c r="U97" s="13" t="s">
        <v>886</v>
      </c>
      <c r="V97" s="13" t="s">
        <v>886</v>
      </c>
      <c r="W97" s="13" t="s">
        <v>886</v>
      </c>
      <c r="X97" s="13" t="s">
        <v>886</v>
      </c>
      <c r="Y97" s="13" t="s">
        <v>886</v>
      </c>
      <c r="Z97" s="13" t="s">
        <v>886</v>
      </c>
      <c r="AA97" s="13" t="s">
        <v>886</v>
      </c>
      <c r="AB97" s="13" t="s">
        <v>886</v>
      </c>
      <c r="AC97" s="175" t="s">
        <v>886</v>
      </c>
      <c r="AD97" s="175" t="s">
        <v>886</v>
      </c>
      <c r="AE97" s="175" t="s">
        <v>886</v>
      </c>
      <c r="AF97" s="175" t="s">
        <v>886</v>
      </c>
      <c r="AG97" s="175" t="s">
        <v>886</v>
      </c>
      <c r="AH97" s="194" t="s">
        <v>138</v>
      </c>
      <c r="AI97" s="7"/>
      <c r="AJ97" s="13"/>
      <c r="AK97" s="7"/>
    </row>
    <row r="98" spans="1:37" x14ac:dyDescent="0.2">
      <c r="A98" s="126" t="s">
        <v>1343</v>
      </c>
      <c r="B98" s="126" t="s">
        <v>140</v>
      </c>
      <c r="C98" s="126"/>
      <c r="D98" s="123" t="s">
        <v>141</v>
      </c>
      <c r="E98" s="38" t="s">
        <v>1088</v>
      </c>
      <c r="F98" s="3" t="s">
        <v>1076</v>
      </c>
      <c r="G98" s="3"/>
      <c r="H98" s="173">
        <v>72.98</v>
      </c>
      <c r="I98" s="173">
        <v>75.790000000000006</v>
      </c>
      <c r="J98" s="173">
        <v>83.23</v>
      </c>
      <c r="K98" s="173">
        <v>86.97</v>
      </c>
      <c r="L98" s="173">
        <v>91.79</v>
      </c>
      <c r="M98" s="173">
        <v>95.91</v>
      </c>
      <c r="N98" s="173">
        <v>105.21</v>
      </c>
      <c r="O98" s="173">
        <v>110.47</v>
      </c>
      <c r="P98" s="173">
        <v>113.23</v>
      </c>
      <c r="Q98" s="173">
        <v>116.06</v>
      </c>
      <c r="R98" s="13">
        <v>118.96</v>
      </c>
      <c r="S98" s="13">
        <v>121.93</v>
      </c>
      <c r="T98" s="13">
        <v>126.2</v>
      </c>
      <c r="U98" s="13">
        <v>129.99</v>
      </c>
      <c r="V98" s="13">
        <v>133.24</v>
      </c>
      <c r="W98" s="13">
        <v>133.24</v>
      </c>
      <c r="X98" s="13">
        <v>133.24</v>
      </c>
      <c r="Y98" s="13">
        <v>138.19</v>
      </c>
      <c r="Z98" s="13">
        <v>140.81</v>
      </c>
      <c r="AA98" s="13">
        <v>140.81</v>
      </c>
      <c r="AB98" s="13">
        <v>145.81</v>
      </c>
      <c r="AC98" s="175">
        <v>150.81</v>
      </c>
      <c r="AD98" s="175">
        <v>155.81</v>
      </c>
      <c r="AE98" s="175">
        <v>160.81</v>
      </c>
      <c r="AF98" s="175">
        <v>165.81</v>
      </c>
      <c r="AG98" s="175">
        <v>170.81</v>
      </c>
      <c r="AH98" s="194" t="s">
        <v>140</v>
      </c>
      <c r="AI98" s="7"/>
      <c r="AJ98" s="13"/>
      <c r="AK98" s="7"/>
    </row>
    <row r="99" spans="1:37" x14ac:dyDescent="0.2">
      <c r="A99" s="126" t="s">
        <v>1748</v>
      </c>
      <c r="B99" s="126" t="s">
        <v>142</v>
      </c>
      <c r="C99" s="126"/>
      <c r="D99" s="123" t="s">
        <v>143</v>
      </c>
      <c r="E99" s="38" t="s">
        <v>1089</v>
      </c>
      <c r="F99" s="3" t="s">
        <v>1076</v>
      </c>
      <c r="G99" s="3"/>
      <c r="H99" s="173">
        <v>76.95</v>
      </c>
      <c r="I99" s="173">
        <v>76.3</v>
      </c>
      <c r="J99" s="173">
        <v>84.98</v>
      </c>
      <c r="K99" s="173">
        <v>87.1</v>
      </c>
      <c r="L99" s="173">
        <v>93.52</v>
      </c>
      <c r="M99" s="173">
        <v>98.19</v>
      </c>
      <c r="N99" s="173">
        <v>107.12</v>
      </c>
      <c r="O99" s="173">
        <v>117.83</v>
      </c>
      <c r="P99" s="173">
        <v>129.09</v>
      </c>
      <c r="Q99" s="173">
        <v>135.21</v>
      </c>
      <c r="R99" s="13">
        <v>139.94999999999999</v>
      </c>
      <c r="S99" s="13">
        <v>144.01</v>
      </c>
      <c r="T99" s="13">
        <v>149.77000000000001</v>
      </c>
      <c r="U99" s="13">
        <v>155.61000000000001</v>
      </c>
      <c r="V99" s="13">
        <v>159.5</v>
      </c>
      <c r="W99" s="13">
        <v>159.5</v>
      </c>
      <c r="X99" s="13">
        <v>159.5</v>
      </c>
      <c r="Y99" s="13">
        <v>162.53</v>
      </c>
      <c r="Z99" s="13">
        <v>162.53</v>
      </c>
      <c r="AA99" s="13">
        <v>165.62</v>
      </c>
      <c r="AB99" s="13">
        <v>170.62</v>
      </c>
      <c r="AC99" s="175">
        <v>175.62</v>
      </c>
      <c r="AD99" s="175">
        <v>180.88</v>
      </c>
      <c r="AE99" s="175">
        <v>186.3</v>
      </c>
      <c r="AF99" s="175" t="s">
        <v>886</v>
      </c>
      <c r="AG99" s="175" t="s">
        <v>886</v>
      </c>
      <c r="AH99" s="194" t="s">
        <v>142</v>
      </c>
      <c r="AI99" s="7"/>
      <c r="AJ99" s="13"/>
      <c r="AK99" s="7"/>
    </row>
    <row r="100" spans="1:37" x14ac:dyDescent="0.2">
      <c r="A100" s="126" t="s">
        <v>1344</v>
      </c>
      <c r="B100" s="126" t="s">
        <v>144</v>
      </c>
      <c r="C100" s="126"/>
      <c r="D100" s="123" t="s">
        <v>145</v>
      </c>
      <c r="E100" s="38" t="s">
        <v>1088</v>
      </c>
      <c r="F100" s="3" t="s">
        <v>1076</v>
      </c>
      <c r="G100" s="3"/>
      <c r="H100" s="173">
        <v>75.09</v>
      </c>
      <c r="I100" s="173">
        <v>80.09</v>
      </c>
      <c r="J100" s="173">
        <v>95.4</v>
      </c>
      <c r="K100" s="173">
        <v>99.7</v>
      </c>
      <c r="L100" s="173">
        <v>106.2</v>
      </c>
      <c r="M100" s="173">
        <v>115.12</v>
      </c>
      <c r="N100" s="173">
        <v>125.34</v>
      </c>
      <c r="O100" s="173">
        <v>144.59</v>
      </c>
      <c r="P100" s="173">
        <v>155.99</v>
      </c>
      <c r="Q100" s="173">
        <v>163.62</v>
      </c>
      <c r="R100" s="13">
        <v>171.53</v>
      </c>
      <c r="S100" s="13">
        <v>171.53</v>
      </c>
      <c r="T100" s="13">
        <v>174.88</v>
      </c>
      <c r="U100" s="13">
        <v>179.65</v>
      </c>
      <c r="V100" s="13">
        <v>179.58</v>
      </c>
      <c r="W100" s="13">
        <v>179.58</v>
      </c>
      <c r="X100" s="13">
        <v>177.77</v>
      </c>
      <c r="Y100" s="13">
        <v>177.41</v>
      </c>
      <c r="Z100" s="13">
        <v>177.41</v>
      </c>
      <c r="AA100" s="13">
        <v>177.41</v>
      </c>
      <c r="AB100" s="13">
        <v>177.41</v>
      </c>
      <c r="AC100" s="175">
        <v>180.96</v>
      </c>
      <c r="AD100" s="175">
        <v>186.37</v>
      </c>
      <c r="AE100" s="175">
        <v>191.94</v>
      </c>
      <c r="AF100" s="175">
        <v>190.92</v>
      </c>
      <c r="AG100" s="175">
        <v>194.74</v>
      </c>
      <c r="AH100" s="194" t="s">
        <v>144</v>
      </c>
      <c r="AI100" s="7"/>
      <c r="AJ100" s="13"/>
      <c r="AK100" s="7"/>
    </row>
    <row r="101" spans="1:37" x14ac:dyDescent="0.2">
      <c r="A101" s="126" t="s">
        <v>1668</v>
      </c>
      <c r="B101" s="126" t="s">
        <v>146</v>
      </c>
      <c r="C101" s="126"/>
      <c r="D101" s="123" t="s">
        <v>147</v>
      </c>
      <c r="E101" s="38" t="s">
        <v>1089</v>
      </c>
      <c r="F101" s="3" t="s">
        <v>1076</v>
      </c>
      <c r="G101" s="3"/>
      <c r="H101" s="173">
        <v>57.27</v>
      </c>
      <c r="I101" s="173">
        <v>71.67</v>
      </c>
      <c r="J101" s="173">
        <v>84.29</v>
      </c>
      <c r="K101" s="173">
        <v>86.77</v>
      </c>
      <c r="L101" s="173">
        <v>86.3</v>
      </c>
      <c r="M101" s="173">
        <v>86.3</v>
      </c>
      <c r="N101" s="173">
        <v>115.85</v>
      </c>
      <c r="O101" s="173">
        <v>117.97</v>
      </c>
      <c r="P101" s="173">
        <v>135.47</v>
      </c>
      <c r="Q101" s="173">
        <v>141.91999999999999</v>
      </c>
      <c r="R101" s="13">
        <v>148.80000000000001</v>
      </c>
      <c r="S101" s="13">
        <v>156.18</v>
      </c>
      <c r="T101" s="13">
        <v>163.15</v>
      </c>
      <c r="U101" s="13">
        <v>169.58</v>
      </c>
      <c r="V101" s="13">
        <v>174.58</v>
      </c>
      <c r="W101" s="13">
        <v>174.58</v>
      </c>
      <c r="X101" s="13">
        <v>174.58</v>
      </c>
      <c r="Y101" s="13">
        <v>177.98</v>
      </c>
      <c r="Z101" s="13">
        <v>181.45</v>
      </c>
      <c r="AA101" s="13">
        <v>184.99</v>
      </c>
      <c r="AB101" s="13">
        <v>189.99</v>
      </c>
      <c r="AC101" s="175">
        <v>194.99</v>
      </c>
      <c r="AD101" s="175">
        <v>200.82</v>
      </c>
      <c r="AE101" s="175" t="s">
        <v>886</v>
      </c>
      <c r="AF101" s="175" t="s">
        <v>886</v>
      </c>
      <c r="AG101" s="175" t="s">
        <v>886</v>
      </c>
      <c r="AH101" s="194" t="s">
        <v>146</v>
      </c>
      <c r="AI101" s="7"/>
      <c r="AJ101" s="13"/>
      <c r="AK101" s="7"/>
    </row>
    <row r="102" spans="1:37" x14ac:dyDescent="0.2">
      <c r="A102" s="126" t="s">
        <v>1345</v>
      </c>
      <c r="B102" s="126" t="s">
        <v>148</v>
      </c>
      <c r="C102" s="126"/>
      <c r="D102" s="123" t="s">
        <v>149</v>
      </c>
      <c r="E102" s="38" t="s">
        <v>1088</v>
      </c>
      <c r="F102" s="3" t="s">
        <v>1083</v>
      </c>
      <c r="G102" s="3"/>
      <c r="H102" s="173">
        <v>381.85</v>
      </c>
      <c r="I102" s="173">
        <v>402.49</v>
      </c>
      <c r="J102" s="173">
        <v>439.73</v>
      </c>
      <c r="K102" s="173">
        <v>463.24</v>
      </c>
      <c r="L102" s="173">
        <v>485.96</v>
      </c>
      <c r="M102" s="173">
        <v>510.35</v>
      </c>
      <c r="N102" s="173">
        <v>536.79999999999995</v>
      </c>
      <c r="O102" s="173">
        <v>624</v>
      </c>
      <c r="P102" s="173">
        <v>671.98</v>
      </c>
      <c r="Q102" s="173">
        <v>706.33</v>
      </c>
      <c r="R102" s="13">
        <v>741.65</v>
      </c>
      <c r="S102" s="13">
        <v>775.59</v>
      </c>
      <c r="T102" s="13">
        <v>793.81</v>
      </c>
      <c r="U102" s="13">
        <v>809.29</v>
      </c>
      <c r="V102" s="13">
        <v>807.32</v>
      </c>
      <c r="W102" s="13">
        <v>807.22</v>
      </c>
      <c r="X102" s="13">
        <v>804.77</v>
      </c>
      <c r="Y102" s="13">
        <v>803.48</v>
      </c>
      <c r="Z102" s="13">
        <v>803.46</v>
      </c>
      <c r="AA102" s="13">
        <v>803.41</v>
      </c>
      <c r="AB102" s="13">
        <v>808.85</v>
      </c>
      <c r="AC102" s="175">
        <v>805.38</v>
      </c>
      <c r="AD102" s="175">
        <v>806.06</v>
      </c>
      <c r="AE102" s="175">
        <v>846.31</v>
      </c>
      <c r="AF102" s="175">
        <v>880.1</v>
      </c>
      <c r="AG102" s="175">
        <v>906.41</v>
      </c>
      <c r="AH102" s="194" t="s">
        <v>148</v>
      </c>
      <c r="AI102" s="7"/>
      <c r="AJ102" s="13"/>
      <c r="AK102" s="7"/>
    </row>
    <row r="103" spans="1:37" x14ac:dyDescent="0.2">
      <c r="A103" s="126" t="s">
        <v>1346</v>
      </c>
      <c r="B103" s="126" t="s">
        <v>150</v>
      </c>
      <c r="C103" s="126"/>
      <c r="D103" s="123" t="s">
        <v>151</v>
      </c>
      <c r="E103" s="38" t="s">
        <v>1088</v>
      </c>
      <c r="F103" s="3" t="s">
        <v>1082</v>
      </c>
      <c r="G103" s="3"/>
      <c r="H103" s="173" t="s">
        <v>886</v>
      </c>
      <c r="I103" s="173" t="s">
        <v>886</v>
      </c>
      <c r="J103" s="173">
        <v>777.87</v>
      </c>
      <c r="K103" s="173">
        <v>824.53</v>
      </c>
      <c r="L103" s="173">
        <v>856.69</v>
      </c>
      <c r="M103" s="173">
        <v>912.37</v>
      </c>
      <c r="N103" s="173">
        <v>971.67</v>
      </c>
      <c r="O103" s="173">
        <v>1034.83</v>
      </c>
      <c r="P103" s="173">
        <v>1079.48</v>
      </c>
      <c r="Q103" s="173">
        <v>1131.28</v>
      </c>
      <c r="R103" s="13">
        <v>1181.56</v>
      </c>
      <c r="S103" s="13">
        <v>1215.6600000000001</v>
      </c>
      <c r="T103" s="13">
        <v>1252.1500000000001</v>
      </c>
      <c r="U103" s="13">
        <v>1294.73</v>
      </c>
      <c r="V103" s="13">
        <v>1332.28</v>
      </c>
      <c r="W103" s="13">
        <v>1332.28</v>
      </c>
      <c r="X103" s="13">
        <v>1377.58</v>
      </c>
      <c r="Y103" s="13">
        <v>1404.42</v>
      </c>
      <c r="Z103" s="13">
        <v>1431.8</v>
      </c>
      <c r="AA103" s="13">
        <v>1459.67</v>
      </c>
      <c r="AB103" s="13">
        <v>1517.32</v>
      </c>
      <c r="AC103" s="175">
        <v>1593.03</v>
      </c>
      <c r="AD103" s="175">
        <v>1688.45</v>
      </c>
      <c r="AE103" s="175">
        <v>1738.93</v>
      </c>
      <c r="AF103" s="175">
        <v>1808.31</v>
      </c>
      <c r="AG103" s="175">
        <v>1898.55</v>
      </c>
      <c r="AH103" s="194" t="s">
        <v>150</v>
      </c>
      <c r="AI103" s="7"/>
      <c r="AJ103" s="13"/>
      <c r="AK103" s="7"/>
    </row>
    <row r="104" spans="1:37" x14ac:dyDescent="0.2">
      <c r="A104" s="126" t="s">
        <v>886</v>
      </c>
      <c r="B104" s="122" t="s">
        <v>916</v>
      </c>
      <c r="C104" s="122"/>
      <c r="D104" s="123" t="s">
        <v>864</v>
      </c>
      <c r="E104" s="38" t="s">
        <v>1089</v>
      </c>
      <c r="F104" s="3" t="s">
        <v>1076</v>
      </c>
      <c r="G104" s="3"/>
      <c r="H104" s="173" t="s">
        <v>886</v>
      </c>
      <c r="I104" s="173" t="s">
        <v>886</v>
      </c>
      <c r="J104" s="173" t="s">
        <v>886</v>
      </c>
      <c r="K104" s="173" t="s">
        <v>886</v>
      </c>
      <c r="L104" s="173" t="s">
        <v>886</v>
      </c>
      <c r="M104" s="173" t="s">
        <v>886</v>
      </c>
      <c r="N104" s="173" t="s">
        <v>886</v>
      </c>
      <c r="O104" s="173" t="s">
        <v>886</v>
      </c>
      <c r="P104" s="173" t="s">
        <v>886</v>
      </c>
      <c r="Q104" s="173" t="s">
        <v>886</v>
      </c>
      <c r="R104" s="13" t="s">
        <v>886</v>
      </c>
      <c r="S104" s="13" t="s">
        <v>886</v>
      </c>
      <c r="T104" s="13" t="s">
        <v>886</v>
      </c>
      <c r="U104" s="13" t="s">
        <v>886</v>
      </c>
      <c r="V104" s="13" t="s">
        <v>886</v>
      </c>
      <c r="W104" s="13" t="s">
        <v>886</v>
      </c>
      <c r="X104" s="13" t="s">
        <v>886</v>
      </c>
      <c r="Y104" s="13" t="s">
        <v>886</v>
      </c>
      <c r="Z104" s="13" t="s">
        <v>886</v>
      </c>
      <c r="AA104" s="13" t="s">
        <v>886</v>
      </c>
      <c r="AB104" s="13" t="s">
        <v>886</v>
      </c>
      <c r="AC104" s="175" t="s">
        <v>886</v>
      </c>
      <c r="AD104" s="175" t="s">
        <v>886</v>
      </c>
      <c r="AE104" s="175" t="s">
        <v>886</v>
      </c>
      <c r="AF104" s="175" t="s">
        <v>886</v>
      </c>
      <c r="AG104" s="175" t="s">
        <v>886</v>
      </c>
      <c r="AH104" s="195" t="s">
        <v>916</v>
      </c>
      <c r="AI104" s="7"/>
      <c r="AJ104" s="13"/>
      <c r="AK104" s="7"/>
    </row>
    <row r="105" spans="1:37" x14ac:dyDescent="0.2">
      <c r="A105" s="126" t="s">
        <v>886</v>
      </c>
      <c r="B105" s="122" t="s">
        <v>917</v>
      </c>
      <c r="C105" s="122"/>
      <c r="D105" s="123" t="s">
        <v>904</v>
      </c>
      <c r="E105" s="38" t="s">
        <v>1089</v>
      </c>
      <c r="F105" s="3" t="s">
        <v>1076</v>
      </c>
      <c r="G105" s="3"/>
      <c r="H105" s="173" t="s">
        <v>886</v>
      </c>
      <c r="I105" s="173" t="s">
        <v>886</v>
      </c>
      <c r="J105" s="173" t="s">
        <v>886</v>
      </c>
      <c r="K105" s="173" t="s">
        <v>886</v>
      </c>
      <c r="L105" s="173" t="s">
        <v>886</v>
      </c>
      <c r="M105" s="173" t="s">
        <v>886</v>
      </c>
      <c r="N105" s="173" t="s">
        <v>886</v>
      </c>
      <c r="O105" s="173" t="s">
        <v>886</v>
      </c>
      <c r="P105" s="173" t="s">
        <v>886</v>
      </c>
      <c r="Q105" s="173" t="s">
        <v>886</v>
      </c>
      <c r="R105" s="13" t="s">
        <v>886</v>
      </c>
      <c r="S105" s="13" t="s">
        <v>886</v>
      </c>
      <c r="T105" s="13" t="s">
        <v>886</v>
      </c>
      <c r="U105" s="13" t="s">
        <v>886</v>
      </c>
      <c r="V105" s="13" t="s">
        <v>886</v>
      </c>
      <c r="W105" s="13" t="s">
        <v>886</v>
      </c>
      <c r="X105" s="13" t="s">
        <v>886</v>
      </c>
      <c r="Y105" s="13" t="s">
        <v>886</v>
      </c>
      <c r="Z105" s="13" t="s">
        <v>886</v>
      </c>
      <c r="AA105" s="13" t="s">
        <v>886</v>
      </c>
      <c r="AB105" s="13" t="s">
        <v>886</v>
      </c>
      <c r="AC105" s="175" t="s">
        <v>886</v>
      </c>
      <c r="AD105" s="175" t="s">
        <v>886</v>
      </c>
      <c r="AE105" s="175" t="s">
        <v>886</v>
      </c>
      <c r="AF105" s="175" t="s">
        <v>886</v>
      </c>
      <c r="AG105" s="175" t="s">
        <v>886</v>
      </c>
      <c r="AH105" s="195" t="s">
        <v>917</v>
      </c>
      <c r="AI105" s="7"/>
      <c r="AJ105" s="13"/>
      <c r="AK105" s="7"/>
    </row>
    <row r="106" spans="1:37" x14ac:dyDescent="0.2">
      <c r="A106" s="126" t="s">
        <v>1347</v>
      </c>
      <c r="B106" s="143" t="s">
        <v>954</v>
      </c>
      <c r="C106" s="143"/>
      <c r="D106" s="144" t="s">
        <v>955</v>
      </c>
      <c r="E106" s="38" t="s">
        <v>1088</v>
      </c>
      <c r="F106" s="3" t="s">
        <v>1079</v>
      </c>
      <c r="G106" s="3"/>
      <c r="H106" s="173" t="s">
        <v>886</v>
      </c>
      <c r="I106" s="173" t="s">
        <v>886</v>
      </c>
      <c r="J106" s="173" t="s">
        <v>886</v>
      </c>
      <c r="K106" s="173" t="s">
        <v>886</v>
      </c>
      <c r="L106" s="173" t="s">
        <v>886</v>
      </c>
      <c r="M106" s="173" t="s">
        <v>886</v>
      </c>
      <c r="N106" s="173" t="s">
        <v>886</v>
      </c>
      <c r="O106" s="173" t="s">
        <v>886</v>
      </c>
      <c r="P106" s="78">
        <v>48.74</v>
      </c>
      <c r="Q106" s="6">
        <v>51.05</v>
      </c>
      <c r="R106" s="13">
        <v>53.55</v>
      </c>
      <c r="S106" s="13">
        <v>55.95</v>
      </c>
      <c r="T106" s="13">
        <v>58.69</v>
      </c>
      <c r="U106" s="13">
        <v>61.57</v>
      </c>
      <c r="V106" s="13">
        <v>63.97</v>
      </c>
      <c r="W106" s="13">
        <v>63.97</v>
      </c>
      <c r="X106" s="13">
        <v>66.5</v>
      </c>
      <c r="Y106" s="13">
        <v>67.760000000000005</v>
      </c>
      <c r="Z106" s="13">
        <v>69.05</v>
      </c>
      <c r="AA106" s="13">
        <v>70.36</v>
      </c>
      <c r="AB106" s="13">
        <v>71.7</v>
      </c>
      <c r="AC106" s="175">
        <v>73.06</v>
      </c>
      <c r="AD106" s="175">
        <v>75.180000000000007</v>
      </c>
      <c r="AE106" s="175">
        <v>77.36</v>
      </c>
      <c r="AF106" s="175">
        <v>78.83</v>
      </c>
      <c r="AG106" s="175">
        <v>80.33</v>
      </c>
      <c r="AH106" s="196" t="s">
        <v>954</v>
      </c>
      <c r="AI106" s="7"/>
      <c r="AJ106" s="13"/>
      <c r="AK106" s="7"/>
    </row>
    <row r="107" spans="1:37" x14ac:dyDescent="0.2">
      <c r="A107" s="126" t="s">
        <v>1348</v>
      </c>
      <c r="B107" s="126" t="s">
        <v>1180</v>
      </c>
      <c r="C107" s="126"/>
      <c r="D107" s="123" t="s">
        <v>153</v>
      </c>
      <c r="E107" s="38" t="s">
        <v>1088</v>
      </c>
      <c r="F107" s="3" t="s">
        <v>1174</v>
      </c>
      <c r="G107" s="3"/>
      <c r="H107" s="173">
        <v>46.02</v>
      </c>
      <c r="I107" s="173">
        <v>54.87</v>
      </c>
      <c r="J107" s="173">
        <v>48.43</v>
      </c>
      <c r="K107" s="173">
        <v>62.55</v>
      </c>
      <c r="L107" s="173">
        <v>65.58</v>
      </c>
      <c r="M107" s="46">
        <v>69.510000000000005</v>
      </c>
      <c r="N107" s="173">
        <v>96.13</v>
      </c>
      <c r="O107" s="173">
        <v>120.22</v>
      </c>
      <c r="P107" s="173">
        <v>136.84</v>
      </c>
      <c r="Q107" s="173">
        <v>143.68</v>
      </c>
      <c r="R107" s="13">
        <v>150.72</v>
      </c>
      <c r="S107" s="13">
        <v>158.1</v>
      </c>
      <c r="T107" s="13">
        <v>173.87</v>
      </c>
      <c r="U107" s="13">
        <v>182.47</v>
      </c>
      <c r="V107" s="13">
        <v>187.84</v>
      </c>
      <c r="W107" s="13">
        <v>187.84</v>
      </c>
      <c r="X107" s="13">
        <v>194.41</v>
      </c>
      <c r="Y107" s="13">
        <v>198.28</v>
      </c>
      <c r="Z107" s="13">
        <v>202.24</v>
      </c>
      <c r="AA107" s="13">
        <v>206.26</v>
      </c>
      <c r="AB107" s="13">
        <v>210.36</v>
      </c>
      <c r="AC107" s="175">
        <v>214.54</v>
      </c>
      <c r="AD107" s="175">
        <v>226.54</v>
      </c>
      <c r="AE107" s="175">
        <v>250.54</v>
      </c>
      <c r="AF107" s="175">
        <v>260.54000000000002</v>
      </c>
      <c r="AG107" s="175">
        <v>265.73</v>
      </c>
      <c r="AH107" s="194" t="s">
        <v>152</v>
      </c>
      <c r="AI107" s="7"/>
      <c r="AJ107" s="13"/>
      <c r="AK107" s="7"/>
    </row>
    <row r="108" spans="1:37" x14ac:dyDescent="0.2">
      <c r="A108" s="126" t="s">
        <v>1349</v>
      </c>
      <c r="B108" s="126" t="s">
        <v>154</v>
      </c>
      <c r="C108" s="126"/>
      <c r="D108" s="123" t="s">
        <v>155</v>
      </c>
      <c r="E108" s="38" t="s">
        <v>1088</v>
      </c>
      <c r="F108" s="3" t="s">
        <v>1076</v>
      </c>
      <c r="G108" s="3"/>
      <c r="H108" s="173">
        <v>99.65</v>
      </c>
      <c r="I108" s="173">
        <v>89.69</v>
      </c>
      <c r="J108" s="173">
        <v>92.89</v>
      </c>
      <c r="K108" s="173">
        <v>96.64</v>
      </c>
      <c r="L108" s="173">
        <v>104.85</v>
      </c>
      <c r="M108" s="173">
        <v>112.5</v>
      </c>
      <c r="N108" s="173">
        <v>121.66</v>
      </c>
      <c r="O108" s="173">
        <v>136.88999999999999</v>
      </c>
      <c r="P108" s="173">
        <v>146.79</v>
      </c>
      <c r="Q108" s="173">
        <v>152.09</v>
      </c>
      <c r="R108" s="13">
        <v>156.21</v>
      </c>
      <c r="S108" s="13">
        <v>161.72999999999999</v>
      </c>
      <c r="T108" s="13">
        <v>166.41</v>
      </c>
      <c r="U108" s="13">
        <v>171</v>
      </c>
      <c r="V108" s="13">
        <v>175.23</v>
      </c>
      <c r="W108" s="13">
        <v>175.23</v>
      </c>
      <c r="X108" s="13">
        <v>175.23</v>
      </c>
      <c r="Y108" s="13">
        <v>175.23</v>
      </c>
      <c r="Z108" s="13">
        <v>175.23</v>
      </c>
      <c r="AA108" s="13">
        <v>175.23</v>
      </c>
      <c r="AB108" s="13">
        <v>175.23</v>
      </c>
      <c r="AC108" s="175">
        <v>180.18</v>
      </c>
      <c r="AD108" s="175">
        <v>185.13</v>
      </c>
      <c r="AE108" s="175">
        <v>190.62</v>
      </c>
      <c r="AF108" s="175">
        <v>195.57</v>
      </c>
      <c r="AG108" s="175">
        <v>200.52</v>
      </c>
      <c r="AH108" s="194" t="s">
        <v>154</v>
      </c>
      <c r="AI108" s="7"/>
      <c r="AJ108" s="13"/>
      <c r="AK108" s="7"/>
    </row>
    <row r="109" spans="1:37" x14ac:dyDescent="0.2">
      <c r="A109" s="126" t="s">
        <v>1669</v>
      </c>
      <c r="B109" s="126" t="s">
        <v>156</v>
      </c>
      <c r="C109" s="126"/>
      <c r="D109" s="123" t="s">
        <v>157</v>
      </c>
      <c r="E109" s="38" t="s">
        <v>1089</v>
      </c>
      <c r="F109" s="3" t="s">
        <v>1076</v>
      </c>
      <c r="G109" s="3"/>
      <c r="H109" s="173">
        <v>70.650000000000006</v>
      </c>
      <c r="I109" s="173">
        <v>89.81</v>
      </c>
      <c r="J109" s="173">
        <v>93.04</v>
      </c>
      <c r="K109" s="173">
        <v>95.64</v>
      </c>
      <c r="L109" s="173">
        <v>99.96</v>
      </c>
      <c r="M109" s="173">
        <v>118</v>
      </c>
      <c r="N109" s="173">
        <v>129.22</v>
      </c>
      <c r="O109" s="173">
        <v>135.62</v>
      </c>
      <c r="P109" s="173">
        <v>140.91999999999999</v>
      </c>
      <c r="Q109" s="173">
        <v>147.87</v>
      </c>
      <c r="R109" s="13">
        <v>155.27000000000001</v>
      </c>
      <c r="S109" s="13">
        <v>162.94</v>
      </c>
      <c r="T109" s="13">
        <v>170.92</v>
      </c>
      <c r="U109" s="13" t="s">
        <v>886</v>
      </c>
      <c r="V109" s="13" t="s">
        <v>886</v>
      </c>
      <c r="W109" s="13" t="s">
        <v>886</v>
      </c>
      <c r="X109" s="13" t="s">
        <v>886</v>
      </c>
      <c r="Y109" s="13" t="s">
        <v>886</v>
      </c>
      <c r="Z109" s="13" t="s">
        <v>886</v>
      </c>
      <c r="AA109" s="13" t="s">
        <v>886</v>
      </c>
      <c r="AB109" s="13" t="s">
        <v>886</v>
      </c>
      <c r="AC109" s="175" t="s">
        <v>886</v>
      </c>
      <c r="AD109" s="175" t="s">
        <v>886</v>
      </c>
      <c r="AE109" s="175" t="s">
        <v>886</v>
      </c>
      <c r="AF109" s="175" t="s">
        <v>886</v>
      </c>
      <c r="AG109" s="175" t="s">
        <v>886</v>
      </c>
      <c r="AH109" s="194" t="s">
        <v>156</v>
      </c>
      <c r="AI109" s="7"/>
      <c r="AJ109" s="13"/>
      <c r="AK109" s="7"/>
    </row>
    <row r="110" spans="1:37" x14ac:dyDescent="0.2">
      <c r="A110" s="126" t="s">
        <v>1350</v>
      </c>
      <c r="B110" s="126" t="s">
        <v>158</v>
      </c>
      <c r="C110" s="126"/>
      <c r="D110" s="123" t="s">
        <v>159</v>
      </c>
      <c r="E110" s="38" t="s">
        <v>1088</v>
      </c>
      <c r="F110" s="3" t="s">
        <v>1076</v>
      </c>
      <c r="G110" s="3"/>
      <c r="H110" s="173">
        <v>79.25</v>
      </c>
      <c r="I110" s="173">
        <v>102.02</v>
      </c>
      <c r="J110" s="173">
        <v>104.49</v>
      </c>
      <c r="K110" s="173">
        <v>112.36</v>
      </c>
      <c r="L110" s="173">
        <v>117.39</v>
      </c>
      <c r="M110" s="173">
        <v>124.87</v>
      </c>
      <c r="N110" s="173">
        <v>135.27000000000001</v>
      </c>
      <c r="O110" s="173">
        <v>141.63</v>
      </c>
      <c r="P110" s="173">
        <v>148.57</v>
      </c>
      <c r="Q110" s="173">
        <v>154.52000000000001</v>
      </c>
      <c r="R110" s="13">
        <v>158.37</v>
      </c>
      <c r="S110" s="13">
        <v>161.54</v>
      </c>
      <c r="T110" s="13">
        <v>167.84</v>
      </c>
      <c r="U110" s="13">
        <v>175.41</v>
      </c>
      <c r="V110" s="13">
        <v>180.27</v>
      </c>
      <c r="W110" s="13">
        <v>180.27</v>
      </c>
      <c r="X110" s="13">
        <v>180.27</v>
      </c>
      <c r="Y110" s="13">
        <v>183.69</v>
      </c>
      <c r="Z110" s="13">
        <v>187.29</v>
      </c>
      <c r="AA110" s="13">
        <v>190.93</v>
      </c>
      <c r="AB110" s="13">
        <v>194.65</v>
      </c>
      <c r="AC110" s="175">
        <v>198.45</v>
      </c>
      <c r="AD110" s="175">
        <v>202.32</v>
      </c>
      <c r="AE110" s="175">
        <v>206.27</v>
      </c>
      <c r="AF110" s="175">
        <v>210.29</v>
      </c>
      <c r="AG110" s="175">
        <v>214.39</v>
      </c>
      <c r="AH110" s="194" t="s">
        <v>158</v>
      </c>
      <c r="AI110" s="7"/>
      <c r="AJ110" s="13"/>
      <c r="AK110" s="7"/>
    </row>
    <row r="111" spans="1:37" x14ac:dyDescent="0.2">
      <c r="A111" s="126" t="s">
        <v>1351</v>
      </c>
      <c r="B111" s="126" t="s">
        <v>160</v>
      </c>
      <c r="C111" s="126"/>
      <c r="D111" s="123" t="s">
        <v>161</v>
      </c>
      <c r="E111" s="38" t="s">
        <v>1089</v>
      </c>
      <c r="F111" s="3" t="s">
        <v>1076</v>
      </c>
      <c r="G111" s="3"/>
      <c r="H111" s="173">
        <v>71.09</v>
      </c>
      <c r="I111" s="173">
        <v>96.28</v>
      </c>
      <c r="J111" s="173">
        <v>98.67</v>
      </c>
      <c r="K111" s="173">
        <v>103.11</v>
      </c>
      <c r="L111" s="173">
        <v>107.75</v>
      </c>
      <c r="M111" s="173">
        <v>112.6</v>
      </c>
      <c r="N111" s="173">
        <v>129.49</v>
      </c>
      <c r="O111" s="173">
        <v>135.96</v>
      </c>
      <c r="P111" s="173">
        <v>142.76</v>
      </c>
      <c r="Q111" s="173">
        <v>149.36000000000001</v>
      </c>
      <c r="R111" s="13">
        <v>153.81</v>
      </c>
      <c r="S111" s="13">
        <v>158.41999999999999</v>
      </c>
      <c r="T111" s="13">
        <v>164.6</v>
      </c>
      <c r="U111" s="13">
        <v>171.02</v>
      </c>
      <c r="V111" s="13">
        <v>176.15</v>
      </c>
      <c r="W111" s="13">
        <v>176.15</v>
      </c>
      <c r="X111" s="13">
        <v>176.15</v>
      </c>
      <c r="Y111" s="13">
        <v>176.15</v>
      </c>
      <c r="Z111" s="13">
        <v>176.15</v>
      </c>
      <c r="AA111" s="13">
        <v>176.15</v>
      </c>
      <c r="AB111" s="13">
        <v>179.5</v>
      </c>
      <c r="AC111" s="175">
        <v>184.5</v>
      </c>
      <c r="AD111" s="175">
        <v>189.5</v>
      </c>
      <c r="AE111" s="175">
        <v>189.5</v>
      </c>
      <c r="AF111" s="175">
        <v>189.5</v>
      </c>
      <c r="AG111" s="175" t="s">
        <v>886</v>
      </c>
      <c r="AH111" s="194" t="s">
        <v>160</v>
      </c>
      <c r="AI111" s="7"/>
      <c r="AJ111" s="13"/>
      <c r="AK111" s="7"/>
    </row>
    <row r="112" spans="1:37" x14ac:dyDescent="0.2">
      <c r="A112" s="126" t="s">
        <v>1738</v>
      </c>
      <c r="B112" s="126" t="s">
        <v>162</v>
      </c>
      <c r="C112" s="126"/>
      <c r="D112" s="123" t="s">
        <v>163</v>
      </c>
      <c r="E112" s="38" t="s">
        <v>1089</v>
      </c>
      <c r="F112" s="3" t="s">
        <v>1077</v>
      </c>
      <c r="G112" s="3"/>
      <c r="H112" s="173">
        <v>465.75</v>
      </c>
      <c r="I112" s="173">
        <v>486.58</v>
      </c>
      <c r="J112" s="173">
        <v>536.14</v>
      </c>
      <c r="K112" s="173">
        <v>565.41999999999996</v>
      </c>
      <c r="L112" s="173">
        <v>621.64</v>
      </c>
      <c r="M112" s="173">
        <v>655.45</v>
      </c>
      <c r="N112" s="173">
        <v>711.4</v>
      </c>
      <c r="O112" s="173">
        <v>781.65</v>
      </c>
      <c r="P112" s="173">
        <v>837.85</v>
      </c>
      <c r="Q112" s="173">
        <v>879.74</v>
      </c>
      <c r="R112" s="13">
        <v>923.73</v>
      </c>
      <c r="S112" s="13">
        <v>969.82</v>
      </c>
      <c r="T112" s="13">
        <v>1017.73</v>
      </c>
      <c r="U112" s="13" t="s">
        <v>886</v>
      </c>
      <c r="V112" s="13" t="s">
        <v>886</v>
      </c>
      <c r="W112" s="13" t="s">
        <v>886</v>
      </c>
      <c r="X112" s="13" t="s">
        <v>886</v>
      </c>
      <c r="Y112" s="13" t="s">
        <v>886</v>
      </c>
      <c r="Z112" s="13" t="s">
        <v>886</v>
      </c>
      <c r="AA112" s="13" t="s">
        <v>886</v>
      </c>
      <c r="AB112" s="13" t="s">
        <v>886</v>
      </c>
      <c r="AC112" s="175" t="s">
        <v>886</v>
      </c>
      <c r="AD112" s="175" t="s">
        <v>886</v>
      </c>
      <c r="AE112" s="175" t="s">
        <v>886</v>
      </c>
      <c r="AF112" s="175" t="s">
        <v>886</v>
      </c>
      <c r="AG112" s="175" t="s">
        <v>886</v>
      </c>
      <c r="AH112" s="194" t="s">
        <v>162</v>
      </c>
      <c r="AI112" s="7"/>
      <c r="AJ112" s="13"/>
      <c r="AK112" s="7"/>
    </row>
    <row r="113" spans="1:37" x14ac:dyDescent="0.2">
      <c r="A113" s="126" t="s">
        <v>1352</v>
      </c>
      <c r="B113" s="126" t="s">
        <v>1151</v>
      </c>
      <c r="C113" s="126"/>
      <c r="D113" s="123" t="s">
        <v>1152</v>
      </c>
      <c r="E113" s="38" t="s">
        <v>1088</v>
      </c>
      <c r="F113" s="3" t="s">
        <v>1082</v>
      </c>
      <c r="G113" s="3"/>
      <c r="H113" s="173" t="s">
        <v>886</v>
      </c>
      <c r="I113" s="173" t="s">
        <v>886</v>
      </c>
      <c r="J113" s="173" t="s">
        <v>886</v>
      </c>
      <c r="K113" s="173" t="s">
        <v>886</v>
      </c>
      <c r="L113" s="173" t="s">
        <v>886</v>
      </c>
      <c r="M113" s="173" t="s">
        <v>886</v>
      </c>
      <c r="N113" s="173" t="s">
        <v>886</v>
      </c>
      <c r="O113" s="173" t="s">
        <v>886</v>
      </c>
      <c r="P113" s="173" t="s">
        <v>886</v>
      </c>
      <c r="Q113" s="173" t="s">
        <v>886</v>
      </c>
      <c r="R113" s="173" t="s">
        <v>886</v>
      </c>
      <c r="S113" s="173" t="s">
        <v>886</v>
      </c>
      <c r="T113" s="173" t="s">
        <v>886</v>
      </c>
      <c r="U113" s="13">
        <v>1209.3399999999999</v>
      </c>
      <c r="V113" s="13">
        <v>1244.4100000000001</v>
      </c>
      <c r="W113" s="13">
        <v>1244.4100000000001</v>
      </c>
      <c r="X113" s="13">
        <v>1244.4100000000001</v>
      </c>
      <c r="Y113" s="13">
        <v>1244.4100000000001</v>
      </c>
      <c r="Z113" s="13">
        <v>1268.92</v>
      </c>
      <c r="AA113" s="13">
        <v>1293.92</v>
      </c>
      <c r="AB113" s="13">
        <v>1345.29</v>
      </c>
      <c r="AC113" s="175">
        <v>1398.7</v>
      </c>
      <c r="AD113" s="175">
        <v>1468.5</v>
      </c>
      <c r="AE113" s="175">
        <v>1527.09</v>
      </c>
      <c r="AF113" s="175">
        <v>1588.02</v>
      </c>
      <c r="AG113" s="175">
        <v>1667.26</v>
      </c>
      <c r="AH113" s="194" t="s">
        <v>1151</v>
      </c>
      <c r="AI113" s="7"/>
      <c r="AJ113" s="13"/>
      <c r="AK113" s="7"/>
    </row>
    <row r="114" spans="1:37" x14ac:dyDescent="0.2">
      <c r="A114" s="126" t="s">
        <v>1353</v>
      </c>
      <c r="B114" s="126" t="s">
        <v>164</v>
      </c>
      <c r="C114" s="126"/>
      <c r="D114" s="123" t="s">
        <v>165</v>
      </c>
      <c r="E114" s="38" t="s">
        <v>1088</v>
      </c>
      <c r="F114" s="3" t="s">
        <v>1076</v>
      </c>
      <c r="G114" s="3"/>
      <c r="H114" s="173">
        <v>72.099999999999994</v>
      </c>
      <c r="I114" s="173">
        <v>79.599999999999994</v>
      </c>
      <c r="J114" s="173">
        <v>85.17</v>
      </c>
      <c r="K114" s="173">
        <v>88.72</v>
      </c>
      <c r="L114" s="173">
        <v>92</v>
      </c>
      <c r="M114" s="173">
        <v>98.19</v>
      </c>
      <c r="N114" s="173">
        <v>108.01</v>
      </c>
      <c r="O114" s="173">
        <v>117.74</v>
      </c>
      <c r="P114" s="173">
        <v>121.86</v>
      </c>
      <c r="Q114" s="173">
        <v>126.13</v>
      </c>
      <c r="R114" s="13">
        <v>129.28</v>
      </c>
      <c r="S114" s="13">
        <v>132.51</v>
      </c>
      <c r="T114" s="13">
        <v>137.15</v>
      </c>
      <c r="U114" s="13">
        <v>141.13</v>
      </c>
      <c r="V114" s="13">
        <v>144.38</v>
      </c>
      <c r="W114" s="13">
        <v>144.38</v>
      </c>
      <c r="X114" s="13">
        <v>144.38</v>
      </c>
      <c r="Y114" s="13">
        <v>137.16</v>
      </c>
      <c r="Z114" s="13">
        <v>133.05000000000001</v>
      </c>
      <c r="AA114" s="13">
        <v>126.4</v>
      </c>
      <c r="AB114" s="13">
        <v>126.4</v>
      </c>
      <c r="AC114" s="175">
        <v>126.4</v>
      </c>
      <c r="AD114" s="175">
        <v>126.4</v>
      </c>
      <c r="AE114" s="175">
        <v>128.93</v>
      </c>
      <c r="AF114" s="175">
        <v>133.93</v>
      </c>
      <c r="AG114" s="175">
        <v>138.93</v>
      </c>
      <c r="AH114" s="194" t="s">
        <v>164</v>
      </c>
      <c r="AI114" s="7"/>
      <c r="AJ114" s="13"/>
      <c r="AK114" s="7"/>
    </row>
    <row r="115" spans="1:37" x14ac:dyDescent="0.2">
      <c r="A115" s="126" t="s">
        <v>1354</v>
      </c>
      <c r="B115" s="126" t="s">
        <v>166</v>
      </c>
      <c r="C115" s="126"/>
      <c r="D115" s="123" t="s">
        <v>167</v>
      </c>
      <c r="E115" s="38" t="s">
        <v>1088</v>
      </c>
      <c r="F115" s="3" t="s">
        <v>1081</v>
      </c>
      <c r="G115" s="3"/>
      <c r="H115" s="173">
        <v>740.27</v>
      </c>
      <c r="I115" s="173">
        <v>760.93</v>
      </c>
      <c r="J115" s="173">
        <v>822.6</v>
      </c>
      <c r="K115" s="173">
        <v>888.76</v>
      </c>
      <c r="L115" s="173">
        <v>936.03</v>
      </c>
      <c r="M115" s="173">
        <v>976.97</v>
      </c>
      <c r="N115" s="173">
        <v>1019.19</v>
      </c>
      <c r="O115" s="173">
        <v>1064.03</v>
      </c>
      <c r="P115" s="173">
        <v>1090.6300000000001</v>
      </c>
      <c r="Q115" s="173">
        <v>1133.1600000000001</v>
      </c>
      <c r="R115" s="13">
        <v>1172.82</v>
      </c>
      <c r="S115" s="13">
        <v>1212.7</v>
      </c>
      <c r="T115" s="13">
        <v>1245.44</v>
      </c>
      <c r="U115" s="13">
        <v>1292.77</v>
      </c>
      <c r="V115" s="13">
        <v>1323.8</v>
      </c>
      <c r="W115" s="13">
        <v>1323.8</v>
      </c>
      <c r="X115" s="13">
        <v>1323.8</v>
      </c>
      <c r="Y115" s="13">
        <v>1323.8</v>
      </c>
      <c r="Z115" s="13">
        <v>1349.48</v>
      </c>
      <c r="AA115" s="13">
        <v>1375.12</v>
      </c>
      <c r="AB115" s="13">
        <v>1429.37</v>
      </c>
      <c r="AC115" s="175">
        <v>1500.05</v>
      </c>
      <c r="AD115" s="175">
        <v>1574.23</v>
      </c>
      <c r="AE115" s="175">
        <v>1620.59</v>
      </c>
      <c r="AF115" s="175">
        <v>1684.52</v>
      </c>
      <c r="AG115" s="175">
        <v>1767.82</v>
      </c>
      <c r="AH115" s="194" t="s">
        <v>166</v>
      </c>
      <c r="AI115" s="7"/>
      <c r="AJ115" s="13"/>
      <c r="AK115" s="7"/>
    </row>
    <row r="116" spans="1:37" x14ac:dyDescent="0.2">
      <c r="A116" s="126" t="s">
        <v>1355</v>
      </c>
      <c r="B116" s="126" t="s">
        <v>168</v>
      </c>
      <c r="C116" s="126"/>
      <c r="D116" s="123" t="s">
        <v>169</v>
      </c>
      <c r="E116" s="38" t="s">
        <v>1088</v>
      </c>
      <c r="F116" s="3" t="s">
        <v>1076</v>
      </c>
      <c r="G116" s="3"/>
      <c r="H116" s="173">
        <v>83.5</v>
      </c>
      <c r="I116" s="173">
        <v>95.1</v>
      </c>
      <c r="J116" s="173">
        <v>95.41</v>
      </c>
      <c r="K116" s="173">
        <v>99.97</v>
      </c>
      <c r="L116" s="173">
        <v>102.07</v>
      </c>
      <c r="M116" s="173">
        <v>107.68</v>
      </c>
      <c r="N116" s="173">
        <v>114.86</v>
      </c>
      <c r="O116" s="173">
        <v>122.9</v>
      </c>
      <c r="P116" s="173">
        <v>126.34</v>
      </c>
      <c r="Q116" s="173">
        <v>132.38</v>
      </c>
      <c r="R116" s="13">
        <v>136.18</v>
      </c>
      <c r="S116" s="13">
        <v>141.49</v>
      </c>
      <c r="T116" s="13">
        <v>141.49</v>
      </c>
      <c r="U116" s="13">
        <v>147.86000000000001</v>
      </c>
      <c r="V116" s="13">
        <v>152.21</v>
      </c>
      <c r="W116" s="13">
        <v>152.21</v>
      </c>
      <c r="X116" s="13">
        <v>152.21</v>
      </c>
      <c r="Y116" s="13">
        <v>152.21</v>
      </c>
      <c r="Z116" s="13">
        <v>152.21</v>
      </c>
      <c r="AA116" s="13">
        <v>152.21</v>
      </c>
      <c r="AB116" s="13">
        <v>157.21</v>
      </c>
      <c r="AC116" s="175">
        <v>162.21</v>
      </c>
      <c r="AD116" s="175">
        <v>167.21</v>
      </c>
      <c r="AE116" s="175">
        <v>172.21</v>
      </c>
      <c r="AF116" s="175">
        <v>177.21</v>
      </c>
      <c r="AG116" s="175">
        <v>182.21</v>
      </c>
      <c r="AH116" s="194" t="s">
        <v>168</v>
      </c>
      <c r="AI116" s="7"/>
      <c r="AJ116" s="13"/>
      <c r="AK116" s="7"/>
    </row>
    <row r="117" spans="1:37" x14ac:dyDescent="0.2">
      <c r="A117" s="126" t="s">
        <v>1356</v>
      </c>
      <c r="B117" s="126" t="s">
        <v>170</v>
      </c>
      <c r="C117" s="126"/>
      <c r="D117" s="123" t="s">
        <v>171</v>
      </c>
      <c r="E117" s="38" t="s">
        <v>1088</v>
      </c>
      <c r="F117" s="3" t="s">
        <v>1076</v>
      </c>
      <c r="G117" s="3"/>
      <c r="H117" s="173">
        <v>103.32</v>
      </c>
      <c r="I117" s="173">
        <v>108.27</v>
      </c>
      <c r="J117" s="173">
        <v>112.59</v>
      </c>
      <c r="K117" s="173">
        <v>115.38</v>
      </c>
      <c r="L117" s="173">
        <v>120.6</v>
      </c>
      <c r="M117" s="173">
        <v>126</v>
      </c>
      <c r="N117" s="173">
        <v>141.12</v>
      </c>
      <c r="O117" s="173">
        <v>153.9</v>
      </c>
      <c r="P117" s="173">
        <v>162.36000000000001</v>
      </c>
      <c r="Q117" s="173">
        <v>170.37</v>
      </c>
      <c r="R117" s="13">
        <v>175.32</v>
      </c>
      <c r="S117" s="13">
        <v>178.83</v>
      </c>
      <c r="T117" s="13">
        <v>182.43</v>
      </c>
      <c r="U117" s="13">
        <v>186.03</v>
      </c>
      <c r="V117" s="13">
        <v>187.83</v>
      </c>
      <c r="W117" s="13">
        <v>187.83</v>
      </c>
      <c r="X117" s="13">
        <v>187.83</v>
      </c>
      <c r="Y117" s="13">
        <v>187.83</v>
      </c>
      <c r="Z117" s="13">
        <v>187.83</v>
      </c>
      <c r="AA117" s="13">
        <v>187.83</v>
      </c>
      <c r="AB117" s="13">
        <v>189.27</v>
      </c>
      <c r="AC117" s="175">
        <v>194.04</v>
      </c>
      <c r="AD117" s="175">
        <v>198.99</v>
      </c>
      <c r="AE117" s="175">
        <v>203.94</v>
      </c>
      <c r="AF117" s="175">
        <v>208.89</v>
      </c>
      <c r="AG117" s="175">
        <v>213.84</v>
      </c>
      <c r="AH117" s="194" t="s">
        <v>170</v>
      </c>
      <c r="AI117" s="7"/>
      <c r="AJ117" s="13"/>
      <c r="AK117" s="7"/>
    </row>
    <row r="118" spans="1:37" x14ac:dyDescent="0.2">
      <c r="A118" s="126" t="s">
        <v>886</v>
      </c>
      <c r="B118" s="126" t="s">
        <v>172</v>
      </c>
      <c r="C118" s="126"/>
      <c r="D118" s="123" t="s">
        <v>173</v>
      </c>
      <c r="E118" s="38" t="s">
        <v>1089</v>
      </c>
      <c r="F118" s="3" t="s">
        <v>1076</v>
      </c>
      <c r="G118" s="3"/>
      <c r="H118" s="173">
        <v>82.84</v>
      </c>
      <c r="I118" s="173">
        <v>86.9</v>
      </c>
      <c r="J118" s="173">
        <v>99.88</v>
      </c>
      <c r="K118" s="173">
        <v>105.37</v>
      </c>
      <c r="L118" s="173">
        <v>114.96</v>
      </c>
      <c r="M118" s="173">
        <v>119.43</v>
      </c>
      <c r="N118" s="173">
        <v>126.48</v>
      </c>
      <c r="O118" s="173">
        <v>126.48</v>
      </c>
      <c r="P118" s="173">
        <v>132.54</v>
      </c>
      <c r="Q118" s="173">
        <v>139.16</v>
      </c>
      <c r="R118" s="13">
        <v>142.93</v>
      </c>
      <c r="S118" s="13">
        <v>141.5</v>
      </c>
      <c r="T118" s="13">
        <v>145.38999999999999</v>
      </c>
      <c r="U118" s="13" t="s">
        <v>886</v>
      </c>
      <c r="V118" s="13" t="s">
        <v>886</v>
      </c>
      <c r="W118" s="13" t="s">
        <v>886</v>
      </c>
      <c r="X118" s="13" t="s">
        <v>886</v>
      </c>
      <c r="Y118" s="13" t="s">
        <v>886</v>
      </c>
      <c r="Z118" s="13" t="s">
        <v>886</v>
      </c>
      <c r="AA118" s="13" t="s">
        <v>886</v>
      </c>
      <c r="AB118" s="13" t="s">
        <v>886</v>
      </c>
      <c r="AC118" s="175" t="s">
        <v>886</v>
      </c>
      <c r="AD118" s="175" t="s">
        <v>886</v>
      </c>
      <c r="AE118" s="175" t="s">
        <v>886</v>
      </c>
      <c r="AF118" s="175" t="s">
        <v>886</v>
      </c>
      <c r="AG118" s="175" t="s">
        <v>886</v>
      </c>
      <c r="AH118" s="194" t="s">
        <v>172</v>
      </c>
      <c r="AI118" s="7"/>
      <c r="AJ118" s="13"/>
      <c r="AK118" s="7"/>
    </row>
    <row r="119" spans="1:37" x14ac:dyDescent="0.2">
      <c r="A119" s="126" t="s">
        <v>1357</v>
      </c>
      <c r="B119" s="126" t="s">
        <v>174</v>
      </c>
      <c r="C119" s="126"/>
      <c r="D119" s="123" t="s">
        <v>175</v>
      </c>
      <c r="E119" s="38" t="s">
        <v>1088</v>
      </c>
      <c r="F119" s="3" t="s">
        <v>1080</v>
      </c>
      <c r="G119" s="3"/>
      <c r="H119" s="173">
        <v>522.65</v>
      </c>
      <c r="I119" s="173">
        <v>542.94000000000005</v>
      </c>
      <c r="J119" s="173">
        <v>595.61</v>
      </c>
      <c r="K119" s="173">
        <v>653.38</v>
      </c>
      <c r="L119" s="173">
        <v>684.74</v>
      </c>
      <c r="M119" s="173">
        <v>672.99</v>
      </c>
      <c r="N119" s="173">
        <v>679.65</v>
      </c>
      <c r="O119" s="173">
        <v>862.07</v>
      </c>
      <c r="P119" s="173">
        <v>924.14</v>
      </c>
      <c r="Q119" s="173">
        <v>970.25</v>
      </c>
      <c r="R119" s="13">
        <v>1013.33</v>
      </c>
      <c r="S119" s="13">
        <v>1053.76</v>
      </c>
      <c r="T119" s="13">
        <v>1095.81</v>
      </c>
      <c r="U119" s="13">
        <v>1137.8900000000001</v>
      </c>
      <c r="V119" s="13">
        <v>1150.1099999999999</v>
      </c>
      <c r="W119" s="13">
        <v>1150.1099999999999</v>
      </c>
      <c r="X119" s="13">
        <v>1150.1099999999999</v>
      </c>
      <c r="Y119" s="13">
        <v>1171.3900000000001</v>
      </c>
      <c r="Z119" s="13">
        <v>1171.3900000000001</v>
      </c>
      <c r="AA119" s="13">
        <v>1171.3900000000001</v>
      </c>
      <c r="AB119" s="13">
        <v>1218.1300000000001</v>
      </c>
      <c r="AC119" s="175">
        <v>1278.9100000000001</v>
      </c>
      <c r="AD119" s="175">
        <v>1342.73</v>
      </c>
      <c r="AE119" s="175">
        <v>1396.31</v>
      </c>
      <c r="AF119" s="175">
        <v>1452.03</v>
      </c>
      <c r="AG119" s="175">
        <v>1524.49</v>
      </c>
      <c r="AH119" s="194" t="s">
        <v>174</v>
      </c>
      <c r="AI119" s="7"/>
      <c r="AJ119" s="13"/>
      <c r="AK119" s="7"/>
    </row>
    <row r="120" spans="1:37" x14ac:dyDescent="0.2">
      <c r="A120" s="126" t="s">
        <v>1707</v>
      </c>
      <c r="B120" s="126" t="s">
        <v>176</v>
      </c>
      <c r="C120" s="126"/>
      <c r="D120" s="123" t="s">
        <v>177</v>
      </c>
      <c r="E120" s="38" t="s">
        <v>1088</v>
      </c>
      <c r="F120" s="3" t="s">
        <v>1077</v>
      </c>
      <c r="G120" s="3"/>
      <c r="H120" s="173">
        <v>551.46</v>
      </c>
      <c r="I120" s="173">
        <v>582</v>
      </c>
      <c r="J120" s="173">
        <v>633.71</v>
      </c>
      <c r="K120" s="173">
        <v>662.22</v>
      </c>
      <c r="L120" s="173">
        <v>705.26</v>
      </c>
      <c r="M120" s="173">
        <v>737</v>
      </c>
      <c r="N120" s="173">
        <v>795.96</v>
      </c>
      <c r="O120" s="173">
        <v>890.43</v>
      </c>
      <c r="P120" s="173">
        <v>928.3</v>
      </c>
      <c r="Q120" s="173">
        <v>971.16</v>
      </c>
      <c r="R120" s="13">
        <v>1019.43</v>
      </c>
      <c r="S120" s="13">
        <v>1070.3</v>
      </c>
      <c r="T120" s="13">
        <v>1112.04</v>
      </c>
      <c r="U120" s="13">
        <v>1139.8399999999999</v>
      </c>
      <c r="V120" s="13">
        <v>1161.5</v>
      </c>
      <c r="W120" s="13">
        <v>1161.5</v>
      </c>
      <c r="X120" s="13">
        <v>1161.5</v>
      </c>
      <c r="Y120" s="13">
        <v>1161.5</v>
      </c>
      <c r="Z120" s="13">
        <v>1161.5</v>
      </c>
      <c r="AA120" s="13">
        <v>1184.6099999999999</v>
      </c>
      <c r="AB120" s="13">
        <v>1231.8699999999999</v>
      </c>
      <c r="AC120" s="175">
        <v>1281.02</v>
      </c>
      <c r="AD120" s="175">
        <v>1332.13</v>
      </c>
      <c r="AE120" s="175">
        <v>1385.28</v>
      </c>
      <c r="AF120" s="175">
        <v>1440.56</v>
      </c>
      <c r="AG120" s="175">
        <v>1498.04</v>
      </c>
      <c r="AH120" s="194" t="s">
        <v>176</v>
      </c>
      <c r="AI120" s="7"/>
      <c r="AJ120" s="13"/>
      <c r="AK120" s="7"/>
    </row>
    <row r="121" spans="1:37" x14ac:dyDescent="0.2">
      <c r="A121" s="126" t="s">
        <v>1358</v>
      </c>
      <c r="B121" s="126" t="s">
        <v>1181</v>
      </c>
      <c r="C121" s="126"/>
      <c r="D121" s="123" t="s">
        <v>179</v>
      </c>
      <c r="E121" s="38" t="s">
        <v>1088</v>
      </c>
      <c r="F121" s="3" t="s">
        <v>1174</v>
      </c>
      <c r="G121" s="3"/>
      <c r="H121" s="173">
        <v>51.14</v>
      </c>
      <c r="I121" s="173">
        <v>58.2</v>
      </c>
      <c r="J121" s="173">
        <v>72.349999999999994</v>
      </c>
      <c r="K121" s="173">
        <v>78.27</v>
      </c>
      <c r="L121" s="173">
        <v>84.23</v>
      </c>
      <c r="M121" s="46">
        <v>90.6</v>
      </c>
      <c r="N121" s="173">
        <v>100.48</v>
      </c>
      <c r="O121" s="173">
        <v>130.71</v>
      </c>
      <c r="P121" s="173">
        <v>150.28</v>
      </c>
      <c r="Q121" s="173">
        <v>155.43</v>
      </c>
      <c r="R121" s="13">
        <v>163.08000000000001</v>
      </c>
      <c r="S121" s="13">
        <v>171.09</v>
      </c>
      <c r="T121" s="13">
        <v>179.46</v>
      </c>
      <c r="U121" s="13">
        <v>188.25</v>
      </c>
      <c r="V121" s="13">
        <v>193.89</v>
      </c>
      <c r="W121" s="13">
        <v>193.89</v>
      </c>
      <c r="X121" s="13">
        <v>200.79</v>
      </c>
      <c r="Y121" s="13">
        <v>204.66</v>
      </c>
      <c r="Z121" s="13">
        <v>208.62</v>
      </c>
      <c r="AA121" s="13">
        <v>212.58</v>
      </c>
      <c r="AB121" s="13">
        <v>216.63</v>
      </c>
      <c r="AC121" s="175">
        <v>220.77</v>
      </c>
      <c r="AD121" s="175">
        <v>232.74</v>
      </c>
      <c r="AE121" s="175">
        <v>256.68</v>
      </c>
      <c r="AF121" s="175">
        <v>265.58999999999997</v>
      </c>
      <c r="AG121" s="175">
        <v>272.16000000000003</v>
      </c>
      <c r="AH121" s="194" t="s">
        <v>178</v>
      </c>
      <c r="AI121" s="7"/>
      <c r="AJ121" s="13"/>
      <c r="AK121" s="7"/>
    </row>
    <row r="122" spans="1:37" x14ac:dyDescent="0.2">
      <c r="A122" s="126" t="s">
        <v>1359</v>
      </c>
      <c r="B122" s="126" t="s">
        <v>180</v>
      </c>
      <c r="C122" s="126"/>
      <c r="D122" s="123" t="s">
        <v>181</v>
      </c>
      <c r="E122" s="38" t="s">
        <v>1088</v>
      </c>
      <c r="F122" s="3" t="s">
        <v>1076</v>
      </c>
      <c r="G122" s="3"/>
      <c r="H122" s="173">
        <v>73.06</v>
      </c>
      <c r="I122" s="173">
        <v>70.56</v>
      </c>
      <c r="J122" s="173">
        <v>88.35</v>
      </c>
      <c r="K122" s="173">
        <v>91.29</v>
      </c>
      <c r="L122" s="173">
        <v>97.66</v>
      </c>
      <c r="M122" s="173">
        <v>103.53</v>
      </c>
      <c r="N122" s="173">
        <v>113.64</v>
      </c>
      <c r="O122" s="173">
        <v>120.48</v>
      </c>
      <c r="P122" s="173">
        <v>132.5</v>
      </c>
      <c r="Q122" s="173">
        <v>138.97999999999999</v>
      </c>
      <c r="R122" s="13">
        <v>145.85</v>
      </c>
      <c r="S122" s="13">
        <v>151.54</v>
      </c>
      <c r="T122" s="13">
        <v>158.4</v>
      </c>
      <c r="U122" s="13">
        <v>166.22</v>
      </c>
      <c r="V122" s="13">
        <v>170.37</v>
      </c>
      <c r="W122" s="13">
        <v>170.37</v>
      </c>
      <c r="X122" s="13">
        <v>170.37</v>
      </c>
      <c r="Y122" s="13">
        <v>173.61</v>
      </c>
      <c r="Z122" s="13">
        <v>176.65</v>
      </c>
      <c r="AA122" s="13">
        <v>179.83</v>
      </c>
      <c r="AB122" s="13">
        <v>184.83</v>
      </c>
      <c r="AC122" s="175">
        <v>189.83</v>
      </c>
      <c r="AD122" s="175">
        <v>195.51</v>
      </c>
      <c r="AE122" s="175">
        <v>201.36</v>
      </c>
      <c r="AF122" s="175">
        <v>206.36</v>
      </c>
      <c r="AG122" s="175">
        <v>211.36</v>
      </c>
      <c r="AH122" s="194" t="s">
        <v>180</v>
      </c>
      <c r="AI122" s="7"/>
      <c r="AJ122" s="13"/>
      <c r="AK122" s="7"/>
    </row>
    <row r="123" spans="1:37" x14ac:dyDescent="0.2">
      <c r="A123" s="126" t="s">
        <v>886</v>
      </c>
      <c r="B123" s="18" t="s">
        <v>1023</v>
      </c>
      <c r="C123" s="18"/>
      <c r="D123" s="35" t="s">
        <v>989</v>
      </c>
      <c r="E123" s="38" t="s">
        <v>1089</v>
      </c>
      <c r="F123" s="3" t="s">
        <v>1076</v>
      </c>
      <c r="G123" s="3"/>
      <c r="H123" s="173" t="s">
        <v>886</v>
      </c>
      <c r="I123" s="173" t="s">
        <v>886</v>
      </c>
      <c r="J123" s="173" t="s">
        <v>886</v>
      </c>
      <c r="K123" s="173" t="s">
        <v>886</v>
      </c>
      <c r="L123" s="173" t="s">
        <v>886</v>
      </c>
      <c r="M123" s="173" t="s">
        <v>886</v>
      </c>
      <c r="N123" s="173" t="s">
        <v>886</v>
      </c>
      <c r="O123" s="173" t="s">
        <v>886</v>
      </c>
      <c r="P123" s="173" t="s">
        <v>886</v>
      </c>
      <c r="Q123" s="173" t="s">
        <v>886</v>
      </c>
      <c r="R123" s="13" t="s">
        <v>886</v>
      </c>
      <c r="S123" s="13" t="s">
        <v>886</v>
      </c>
      <c r="T123" s="13" t="s">
        <v>886</v>
      </c>
      <c r="U123" s="13" t="s">
        <v>886</v>
      </c>
      <c r="V123" s="13" t="s">
        <v>886</v>
      </c>
      <c r="W123" s="13" t="s">
        <v>886</v>
      </c>
      <c r="X123" s="13" t="s">
        <v>886</v>
      </c>
      <c r="Y123" s="13" t="s">
        <v>886</v>
      </c>
      <c r="Z123" s="13" t="s">
        <v>886</v>
      </c>
      <c r="AA123" s="13" t="s">
        <v>886</v>
      </c>
      <c r="AB123" s="13" t="s">
        <v>886</v>
      </c>
      <c r="AC123" s="175" t="s">
        <v>886</v>
      </c>
      <c r="AD123" s="175" t="s">
        <v>886</v>
      </c>
      <c r="AE123" s="175" t="s">
        <v>886</v>
      </c>
      <c r="AF123" s="175" t="s">
        <v>886</v>
      </c>
      <c r="AG123" s="175" t="s">
        <v>886</v>
      </c>
      <c r="AH123" s="197" t="s">
        <v>1023</v>
      </c>
      <c r="AI123" s="7"/>
      <c r="AJ123" s="13"/>
      <c r="AK123" s="7"/>
    </row>
    <row r="124" spans="1:37" x14ac:dyDescent="0.2">
      <c r="A124" s="126" t="s">
        <v>1360</v>
      </c>
      <c r="B124" s="126" t="s">
        <v>182</v>
      </c>
      <c r="C124" s="126"/>
      <c r="D124" s="123" t="s">
        <v>183</v>
      </c>
      <c r="E124" s="38" t="s">
        <v>1088</v>
      </c>
      <c r="F124" s="3" t="s">
        <v>1082</v>
      </c>
      <c r="G124" s="3"/>
      <c r="H124" s="173" t="s">
        <v>886</v>
      </c>
      <c r="I124" s="173">
        <v>544.89</v>
      </c>
      <c r="J124" s="173">
        <v>609.71</v>
      </c>
      <c r="K124" s="173">
        <v>637.09</v>
      </c>
      <c r="L124" s="173">
        <v>687.4</v>
      </c>
      <c r="M124" s="173">
        <v>773.34</v>
      </c>
      <c r="N124" s="173">
        <v>870.03</v>
      </c>
      <c r="O124" s="173">
        <v>922.23</v>
      </c>
      <c r="P124" s="173">
        <v>932.73</v>
      </c>
      <c r="Q124" s="173">
        <v>977.5</v>
      </c>
      <c r="R124" s="13">
        <v>1020.36</v>
      </c>
      <c r="S124" s="13">
        <v>1060.1400000000001</v>
      </c>
      <c r="T124" s="13">
        <v>1112.0899999999999</v>
      </c>
      <c r="U124" s="13">
        <v>1151.03</v>
      </c>
      <c r="V124" s="13">
        <v>1151.03</v>
      </c>
      <c r="W124" s="13">
        <v>1151.03</v>
      </c>
      <c r="X124" s="13">
        <v>1191.28</v>
      </c>
      <c r="Y124" s="13">
        <v>1215.08</v>
      </c>
      <c r="Z124" s="13">
        <v>1238.6400000000001</v>
      </c>
      <c r="AA124" s="13">
        <v>1263.3399999999999</v>
      </c>
      <c r="AB124" s="13">
        <v>1313.75</v>
      </c>
      <c r="AC124" s="175">
        <v>1379.3</v>
      </c>
      <c r="AD124" s="175">
        <v>1461.93</v>
      </c>
      <c r="AE124" s="175">
        <v>1505.64</v>
      </c>
      <c r="AF124" s="175">
        <v>1565.56</v>
      </c>
      <c r="AG124" s="175">
        <v>1643.69</v>
      </c>
      <c r="AH124" s="194" t="s">
        <v>182</v>
      </c>
      <c r="AI124" s="7"/>
      <c r="AJ124" s="13"/>
      <c r="AK124" s="7"/>
    </row>
    <row r="125" spans="1:37" x14ac:dyDescent="0.2">
      <c r="A125" s="126" t="s">
        <v>1361</v>
      </c>
      <c r="B125" s="126" t="s">
        <v>184</v>
      </c>
      <c r="C125" s="126"/>
      <c r="D125" s="123" t="s">
        <v>185</v>
      </c>
      <c r="E125" s="38" t="s">
        <v>1088</v>
      </c>
      <c r="F125" s="3" t="s">
        <v>1076</v>
      </c>
      <c r="G125" s="3"/>
      <c r="H125" s="173">
        <v>84.85</v>
      </c>
      <c r="I125" s="173">
        <v>88.22</v>
      </c>
      <c r="J125" s="173">
        <v>92.67</v>
      </c>
      <c r="K125" s="173">
        <v>95.36</v>
      </c>
      <c r="L125" s="173">
        <v>100.48</v>
      </c>
      <c r="M125" s="173">
        <v>106.4</v>
      </c>
      <c r="N125" s="173">
        <v>116.9</v>
      </c>
      <c r="O125" s="173">
        <v>122.67</v>
      </c>
      <c r="P125" s="173">
        <v>125.73</v>
      </c>
      <c r="Q125" s="173">
        <v>131.87</v>
      </c>
      <c r="R125" s="13">
        <v>138.41999999999999</v>
      </c>
      <c r="S125" s="13">
        <v>145.26</v>
      </c>
      <c r="T125" s="13">
        <v>152.46</v>
      </c>
      <c r="U125" s="13">
        <v>159.84</v>
      </c>
      <c r="V125" s="13">
        <v>162.9</v>
      </c>
      <c r="W125" s="13">
        <v>162.9</v>
      </c>
      <c r="X125" s="13">
        <v>162.9</v>
      </c>
      <c r="Y125" s="13">
        <v>162.9</v>
      </c>
      <c r="Z125" s="13">
        <v>162.9</v>
      </c>
      <c r="AA125" s="13">
        <v>162.9</v>
      </c>
      <c r="AB125" s="13">
        <v>162.9</v>
      </c>
      <c r="AC125" s="175">
        <v>167.85</v>
      </c>
      <c r="AD125" s="175">
        <v>172.8</v>
      </c>
      <c r="AE125" s="175">
        <v>177.75</v>
      </c>
      <c r="AF125" s="175">
        <v>181.35</v>
      </c>
      <c r="AG125" s="175">
        <v>181.35</v>
      </c>
      <c r="AH125" s="194" t="s">
        <v>184</v>
      </c>
      <c r="AI125" s="7"/>
      <c r="AJ125" s="13"/>
      <c r="AK125" s="7"/>
    </row>
    <row r="126" spans="1:37" x14ac:dyDescent="0.2">
      <c r="A126" s="126" t="s">
        <v>1362</v>
      </c>
      <c r="B126" s="126" t="s">
        <v>186</v>
      </c>
      <c r="C126" s="126"/>
      <c r="D126" s="123" t="s">
        <v>187</v>
      </c>
      <c r="E126" s="38" t="s">
        <v>1089</v>
      </c>
      <c r="F126" s="3" t="s">
        <v>1076</v>
      </c>
      <c r="G126" s="3"/>
      <c r="H126" s="173">
        <v>43.04</v>
      </c>
      <c r="I126" s="173">
        <v>50.67</v>
      </c>
      <c r="J126" s="173">
        <v>46.75</v>
      </c>
      <c r="K126" s="173">
        <v>33.21</v>
      </c>
      <c r="L126" s="173">
        <v>33.340000000000003</v>
      </c>
      <c r="M126" s="173">
        <v>51.67</v>
      </c>
      <c r="N126" s="173">
        <v>80.88</v>
      </c>
      <c r="O126" s="173">
        <v>99.34</v>
      </c>
      <c r="P126" s="173">
        <v>112.26</v>
      </c>
      <c r="Q126" s="173">
        <v>118.13</v>
      </c>
      <c r="R126" s="13">
        <v>119.4</v>
      </c>
      <c r="S126" s="13">
        <v>124.08</v>
      </c>
      <c r="T126" s="13">
        <v>129.69</v>
      </c>
      <c r="U126" s="13">
        <v>134.16999999999999</v>
      </c>
      <c r="V126" s="13">
        <v>136.96</v>
      </c>
      <c r="W126" s="13">
        <v>134.06</v>
      </c>
      <c r="X126" s="13">
        <v>133.69999999999999</v>
      </c>
      <c r="Y126" s="13">
        <v>135.72</v>
      </c>
      <c r="Z126" s="13">
        <v>138.41</v>
      </c>
      <c r="AA126" s="13">
        <v>141.13999999999999</v>
      </c>
      <c r="AB126" s="13">
        <v>146.13999999999999</v>
      </c>
      <c r="AC126" s="175">
        <v>151.13999999999999</v>
      </c>
      <c r="AD126" s="175">
        <v>156.13999999999999</v>
      </c>
      <c r="AE126" s="175">
        <v>161.13999999999999</v>
      </c>
      <c r="AF126" s="175">
        <v>166.14</v>
      </c>
      <c r="AG126" s="175" t="s">
        <v>886</v>
      </c>
      <c r="AH126" s="194" t="s">
        <v>186</v>
      </c>
      <c r="AI126" s="7"/>
      <c r="AJ126" s="13"/>
      <c r="AK126" s="7"/>
    </row>
    <row r="127" spans="1:37" x14ac:dyDescent="0.2">
      <c r="A127" s="126" t="s">
        <v>886</v>
      </c>
      <c r="B127" s="18" t="s">
        <v>1024</v>
      </c>
      <c r="C127" s="18"/>
      <c r="D127" s="145" t="s">
        <v>991</v>
      </c>
      <c r="E127" s="38" t="s">
        <v>1089</v>
      </c>
      <c r="F127" s="3" t="s">
        <v>1076</v>
      </c>
      <c r="G127" s="3"/>
      <c r="H127" s="173" t="s">
        <v>886</v>
      </c>
      <c r="I127" s="173" t="s">
        <v>886</v>
      </c>
      <c r="J127" s="173" t="s">
        <v>886</v>
      </c>
      <c r="K127" s="173" t="s">
        <v>886</v>
      </c>
      <c r="L127" s="173" t="s">
        <v>886</v>
      </c>
      <c r="M127" s="173" t="s">
        <v>886</v>
      </c>
      <c r="N127" s="173" t="s">
        <v>886</v>
      </c>
      <c r="O127" s="173" t="s">
        <v>886</v>
      </c>
      <c r="P127" s="173" t="s">
        <v>886</v>
      </c>
      <c r="Q127" s="173" t="s">
        <v>886</v>
      </c>
      <c r="R127" s="13" t="s">
        <v>886</v>
      </c>
      <c r="S127" s="13" t="s">
        <v>886</v>
      </c>
      <c r="T127" s="13" t="s">
        <v>886</v>
      </c>
      <c r="U127" s="13" t="s">
        <v>886</v>
      </c>
      <c r="V127" s="13" t="s">
        <v>886</v>
      </c>
      <c r="W127" s="13" t="s">
        <v>886</v>
      </c>
      <c r="X127" s="13" t="s">
        <v>886</v>
      </c>
      <c r="Y127" s="13" t="s">
        <v>886</v>
      </c>
      <c r="Z127" s="13" t="s">
        <v>886</v>
      </c>
      <c r="AA127" s="13" t="s">
        <v>886</v>
      </c>
      <c r="AB127" s="13" t="s">
        <v>886</v>
      </c>
      <c r="AC127" s="175" t="s">
        <v>886</v>
      </c>
      <c r="AD127" s="175" t="s">
        <v>886</v>
      </c>
      <c r="AE127" s="175" t="s">
        <v>886</v>
      </c>
      <c r="AF127" s="175" t="s">
        <v>886</v>
      </c>
      <c r="AG127" s="175" t="s">
        <v>886</v>
      </c>
      <c r="AH127" s="197" t="s">
        <v>1024</v>
      </c>
      <c r="AI127" s="7"/>
      <c r="AJ127" s="13"/>
      <c r="AK127" s="7"/>
    </row>
    <row r="128" spans="1:37" x14ac:dyDescent="0.2">
      <c r="A128" s="126" t="s">
        <v>1363</v>
      </c>
      <c r="B128" s="126" t="s">
        <v>188</v>
      </c>
      <c r="C128" s="126"/>
      <c r="D128" s="123" t="s">
        <v>189</v>
      </c>
      <c r="E128" s="38" t="s">
        <v>1088</v>
      </c>
      <c r="F128" s="3" t="s">
        <v>1082</v>
      </c>
      <c r="G128" s="3"/>
      <c r="H128" s="173" t="s">
        <v>886</v>
      </c>
      <c r="I128" s="173">
        <v>620.45000000000005</v>
      </c>
      <c r="J128" s="173">
        <v>671.37</v>
      </c>
      <c r="K128" s="173">
        <v>720.9</v>
      </c>
      <c r="L128" s="173">
        <v>756.18</v>
      </c>
      <c r="M128" s="173">
        <v>797.78</v>
      </c>
      <c r="N128" s="173">
        <v>836.88</v>
      </c>
      <c r="O128" s="173">
        <v>903.82</v>
      </c>
      <c r="P128" s="173">
        <v>903.82</v>
      </c>
      <c r="Q128" s="173">
        <v>943.99</v>
      </c>
      <c r="R128" s="13">
        <v>966.66</v>
      </c>
      <c r="S128" s="13">
        <v>1014.41</v>
      </c>
      <c r="T128" s="13">
        <v>1065.1300000000001</v>
      </c>
      <c r="U128" s="13">
        <v>1099.75</v>
      </c>
      <c r="V128" s="13">
        <v>1127.21</v>
      </c>
      <c r="W128" s="13">
        <v>1127.21</v>
      </c>
      <c r="X128" s="13">
        <v>1127.21</v>
      </c>
      <c r="Y128" s="13">
        <v>1144.6300000000001</v>
      </c>
      <c r="Z128" s="13">
        <v>1165.83</v>
      </c>
      <c r="AA128" s="13">
        <v>1189.03</v>
      </c>
      <c r="AB128" s="13">
        <v>1236.47</v>
      </c>
      <c r="AC128" s="175">
        <v>1298.17</v>
      </c>
      <c r="AD128" s="175">
        <v>1375.93</v>
      </c>
      <c r="AE128" s="175">
        <v>1417.07</v>
      </c>
      <c r="AF128" s="175">
        <v>1473.61</v>
      </c>
      <c r="AG128" s="175">
        <v>1547.14</v>
      </c>
      <c r="AH128" s="194" t="s">
        <v>188</v>
      </c>
      <c r="AI128" s="7"/>
      <c r="AJ128" s="13"/>
      <c r="AK128" s="7"/>
    </row>
    <row r="129" spans="1:37" x14ac:dyDescent="0.2">
      <c r="A129" s="126" t="s">
        <v>1708</v>
      </c>
      <c r="B129" s="126" t="s">
        <v>190</v>
      </c>
      <c r="C129" s="126"/>
      <c r="D129" s="123" t="s">
        <v>191</v>
      </c>
      <c r="E129" s="38" t="s">
        <v>1088</v>
      </c>
      <c r="F129" s="3" t="s">
        <v>1077</v>
      </c>
      <c r="G129" s="3"/>
      <c r="H129" s="173">
        <v>544</v>
      </c>
      <c r="I129" s="173">
        <v>576.14</v>
      </c>
      <c r="J129" s="173">
        <v>637.61</v>
      </c>
      <c r="K129" s="173">
        <v>688.51</v>
      </c>
      <c r="L129" s="173">
        <v>733.29</v>
      </c>
      <c r="M129" s="173">
        <v>777.25</v>
      </c>
      <c r="N129" s="173">
        <v>846.44</v>
      </c>
      <c r="O129" s="173">
        <v>913.68</v>
      </c>
      <c r="P129" s="173">
        <v>896.87</v>
      </c>
      <c r="Q129" s="173">
        <v>917.05</v>
      </c>
      <c r="R129" s="13">
        <v>958.32</v>
      </c>
      <c r="S129" s="13">
        <v>996.12</v>
      </c>
      <c r="T129" s="13">
        <v>1030.98</v>
      </c>
      <c r="U129" s="13">
        <v>1061.3</v>
      </c>
      <c r="V129" s="13">
        <v>1077.22</v>
      </c>
      <c r="W129" s="13">
        <v>1077.22</v>
      </c>
      <c r="X129" s="13">
        <v>1077.22</v>
      </c>
      <c r="Y129" s="13">
        <v>1077.22</v>
      </c>
      <c r="Z129" s="13">
        <v>1098.71</v>
      </c>
      <c r="AA129" s="13">
        <v>1120.46</v>
      </c>
      <c r="AB129" s="13">
        <v>1165.17</v>
      </c>
      <c r="AC129" s="175">
        <v>1211.6600000000001</v>
      </c>
      <c r="AD129" s="175">
        <v>1272.1199999999999</v>
      </c>
      <c r="AE129" s="175">
        <v>1322.88</v>
      </c>
      <c r="AF129" s="175">
        <v>1349.34</v>
      </c>
      <c r="AG129" s="175">
        <v>1383.07</v>
      </c>
      <c r="AH129" s="194" t="s">
        <v>190</v>
      </c>
      <c r="AI129" s="7"/>
      <c r="AJ129" s="13"/>
      <c r="AK129" s="7"/>
    </row>
    <row r="130" spans="1:37" x14ac:dyDescent="0.2">
      <c r="A130" s="126" t="s">
        <v>1364</v>
      </c>
      <c r="B130" s="143" t="s">
        <v>956</v>
      </c>
      <c r="C130" s="143"/>
      <c r="D130" s="144" t="s">
        <v>957</v>
      </c>
      <c r="E130" s="38" t="s">
        <v>1088</v>
      </c>
      <c r="F130" s="3" t="s">
        <v>1079</v>
      </c>
      <c r="G130" s="3"/>
      <c r="H130" s="173" t="s">
        <v>886</v>
      </c>
      <c r="I130" s="173" t="s">
        <v>886</v>
      </c>
      <c r="J130" s="173" t="s">
        <v>886</v>
      </c>
      <c r="K130" s="173" t="s">
        <v>886</v>
      </c>
      <c r="L130" s="173" t="s">
        <v>886</v>
      </c>
      <c r="M130" s="173" t="s">
        <v>886</v>
      </c>
      <c r="N130" s="173" t="s">
        <v>886</v>
      </c>
      <c r="O130" s="173" t="s">
        <v>886</v>
      </c>
      <c r="P130" s="78">
        <v>52.34</v>
      </c>
      <c r="Q130" s="6">
        <v>54.95</v>
      </c>
      <c r="R130" s="13">
        <v>57.64</v>
      </c>
      <c r="S130" s="13">
        <v>60.52</v>
      </c>
      <c r="T130" s="13">
        <v>62.97</v>
      </c>
      <c r="U130" s="13">
        <v>65.52</v>
      </c>
      <c r="V130" s="13">
        <v>67.17</v>
      </c>
      <c r="W130" s="13">
        <v>67.17</v>
      </c>
      <c r="X130" s="13">
        <v>67.17</v>
      </c>
      <c r="Y130" s="13">
        <v>67.17</v>
      </c>
      <c r="Z130" s="13">
        <v>68.45</v>
      </c>
      <c r="AA130" s="13">
        <v>69.81</v>
      </c>
      <c r="AB130" s="13">
        <v>71.180000000000007</v>
      </c>
      <c r="AC130" s="175">
        <v>72.58</v>
      </c>
      <c r="AD130" s="175">
        <v>74.739999999999995</v>
      </c>
      <c r="AE130" s="175">
        <v>76.22</v>
      </c>
      <c r="AF130" s="175">
        <v>77.73</v>
      </c>
      <c r="AG130" s="175">
        <v>79.27</v>
      </c>
      <c r="AH130" s="196" t="s">
        <v>956</v>
      </c>
      <c r="AI130" s="7"/>
      <c r="AJ130" s="13"/>
      <c r="AK130" s="7"/>
    </row>
    <row r="131" spans="1:37" x14ac:dyDescent="0.2">
      <c r="A131" s="126" t="s">
        <v>1365</v>
      </c>
      <c r="B131" s="126" t="s">
        <v>192</v>
      </c>
      <c r="C131" s="126"/>
      <c r="D131" s="123" t="s">
        <v>193</v>
      </c>
      <c r="E131" s="38" t="s">
        <v>1088</v>
      </c>
      <c r="F131" s="3" t="s">
        <v>1076</v>
      </c>
      <c r="G131" s="3"/>
      <c r="H131" s="173">
        <v>80.12</v>
      </c>
      <c r="I131" s="173">
        <v>88.78</v>
      </c>
      <c r="J131" s="173">
        <v>98.8</v>
      </c>
      <c r="K131" s="173">
        <v>102.93</v>
      </c>
      <c r="L131" s="173">
        <v>109.11</v>
      </c>
      <c r="M131" s="173">
        <v>112.6</v>
      </c>
      <c r="N131" s="173">
        <v>118.23</v>
      </c>
      <c r="O131" s="173">
        <v>141.76</v>
      </c>
      <c r="P131" s="173">
        <v>150.12</v>
      </c>
      <c r="Q131" s="173">
        <v>155.55000000000001</v>
      </c>
      <c r="R131" s="13">
        <v>163.22</v>
      </c>
      <c r="S131" s="13">
        <v>168.93</v>
      </c>
      <c r="T131" s="13">
        <v>177.28</v>
      </c>
      <c r="U131" s="13">
        <v>184.23</v>
      </c>
      <c r="V131" s="13">
        <v>189.66</v>
      </c>
      <c r="W131" s="13">
        <v>189.66</v>
      </c>
      <c r="X131" s="13">
        <v>189.66</v>
      </c>
      <c r="Y131" s="13">
        <v>189.66</v>
      </c>
      <c r="Z131" s="13">
        <v>189.66</v>
      </c>
      <c r="AA131" s="13">
        <v>189.66</v>
      </c>
      <c r="AB131" s="13">
        <v>193.34</v>
      </c>
      <c r="AC131" s="175">
        <v>198.34</v>
      </c>
      <c r="AD131" s="175">
        <v>204.27</v>
      </c>
      <c r="AE131" s="175">
        <v>209.27</v>
      </c>
      <c r="AF131" s="175">
        <v>214.27</v>
      </c>
      <c r="AG131" s="175">
        <v>219.27</v>
      </c>
      <c r="AH131" s="194" t="s">
        <v>192</v>
      </c>
      <c r="AI131" s="7"/>
      <c r="AJ131" s="13"/>
      <c r="AK131" s="7"/>
    </row>
    <row r="132" spans="1:37" x14ac:dyDescent="0.2">
      <c r="A132" s="126" t="s">
        <v>1366</v>
      </c>
      <c r="B132" s="126" t="s">
        <v>1182</v>
      </c>
      <c r="C132" s="126"/>
      <c r="D132" s="123" t="s">
        <v>195</v>
      </c>
      <c r="E132" s="38" t="s">
        <v>1088</v>
      </c>
      <c r="F132" s="3" t="s">
        <v>1174</v>
      </c>
      <c r="G132" s="3"/>
      <c r="H132" s="173">
        <v>45.18</v>
      </c>
      <c r="I132" s="173">
        <v>51.31</v>
      </c>
      <c r="J132" s="173">
        <v>57.3</v>
      </c>
      <c r="K132" s="173">
        <v>65.849999999999994</v>
      </c>
      <c r="L132" s="173">
        <v>71.12</v>
      </c>
      <c r="M132" s="46">
        <v>75.38</v>
      </c>
      <c r="N132" s="173">
        <v>91.96</v>
      </c>
      <c r="O132" s="173">
        <v>111.77</v>
      </c>
      <c r="P132" s="173">
        <v>122.88</v>
      </c>
      <c r="Q132" s="173">
        <v>129.02000000000001</v>
      </c>
      <c r="R132" s="13">
        <v>135.15</v>
      </c>
      <c r="S132" s="13">
        <v>141.91</v>
      </c>
      <c r="T132" s="13">
        <v>148.44</v>
      </c>
      <c r="U132" s="13">
        <v>161.32</v>
      </c>
      <c r="V132" s="13">
        <v>163.74</v>
      </c>
      <c r="W132" s="13">
        <v>163.74</v>
      </c>
      <c r="X132" s="13">
        <v>163.74</v>
      </c>
      <c r="Y132" s="13">
        <v>166.95</v>
      </c>
      <c r="Z132" s="13">
        <v>170.22</v>
      </c>
      <c r="AA132" s="13">
        <v>173.61</v>
      </c>
      <c r="AB132" s="13">
        <v>177.07</v>
      </c>
      <c r="AC132" s="175">
        <v>180.6</v>
      </c>
      <c r="AD132" s="175">
        <v>192.6</v>
      </c>
      <c r="AE132" s="175">
        <v>216.6</v>
      </c>
      <c r="AF132" s="175">
        <v>226.6</v>
      </c>
      <c r="AG132" s="175">
        <v>241.6</v>
      </c>
      <c r="AH132" s="194" t="s">
        <v>194</v>
      </c>
      <c r="AI132" s="7"/>
      <c r="AJ132" s="13"/>
      <c r="AK132" s="7"/>
    </row>
    <row r="133" spans="1:37" x14ac:dyDescent="0.2">
      <c r="A133" s="126" t="s">
        <v>1670</v>
      </c>
      <c r="B133" s="126" t="s">
        <v>196</v>
      </c>
      <c r="C133" s="126"/>
      <c r="D133" s="123" t="s">
        <v>197</v>
      </c>
      <c r="E133" s="38" t="s">
        <v>1089</v>
      </c>
      <c r="F133" s="3" t="s">
        <v>1076</v>
      </c>
      <c r="G133" s="3"/>
      <c r="H133" s="173">
        <v>173.44</v>
      </c>
      <c r="I133" s="173">
        <v>193.52</v>
      </c>
      <c r="J133" s="173">
        <v>177.07</v>
      </c>
      <c r="K133" s="173">
        <v>184.87</v>
      </c>
      <c r="L133" s="173">
        <v>192.96</v>
      </c>
      <c r="M133" s="173">
        <v>203.86</v>
      </c>
      <c r="N133" s="173">
        <v>229.35</v>
      </c>
      <c r="O133" s="173">
        <v>235.08</v>
      </c>
      <c r="P133" s="173">
        <v>240.96</v>
      </c>
      <c r="Q133" s="173">
        <v>247.01</v>
      </c>
      <c r="R133" s="13">
        <v>246.98</v>
      </c>
      <c r="S133" s="13">
        <v>246.98</v>
      </c>
      <c r="T133" s="13">
        <v>246.98</v>
      </c>
      <c r="U133" s="13" t="s">
        <v>886</v>
      </c>
      <c r="V133" s="13" t="s">
        <v>886</v>
      </c>
      <c r="W133" s="13" t="s">
        <v>886</v>
      </c>
      <c r="X133" s="13" t="s">
        <v>886</v>
      </c>
      <c r="Y133" s="13" t="s">
        <v>886</v>
      </c>
      <c r="Z133" s="13" t="s">
        <v>886</v>
      </c>
      <c r="AA133" s="13" t="s">
        <v>886</v>
      </c>
      <c r="AB133" s="13" t="s">
        <v>886</v>
      </c>
      <c r="AC133" s="175" t="s">
        <v>886</v>
      </c>
      <c r="AD133" s="175" t="s">
        <v>886</v>
      </c>
      <c r="AE133" s="175" t="s">
        <v>886</v>
      </c>
      <c r="AF133" s="175" t="s">
        <v>886</v>
      </c>
      <c r="AG133" s="175" t="s">
        <v>886</v>
      </c>
      <c r="AH133" s="194" t="s">
        <v>196</v>
      </c>
      <c r="AI133" s="7"/>
      <c r="AJ133" s="13"/>
      <c r="AK133" s="7"/>
    </row>
    <row r="134" spans="1:37" x14ac:dyDescent="0.2">
      <c r="A134" s="126" t="s">
        <v>1709</v>
      </c>
      <c r="B134" s="126" t="s">
        <v>198</v>
      </c>
      <c r="C134" s="126"/>
      <c r="D134" s="123" t="s">
        <v>199</v>
      </c>
      <c r="E134" s="38" t="s">
        <v>1088</v>
      </c>
      <c r="F134" s="3" t="s">
        <v>1077</v>
      </c>
      <c r="G134" s="3"/>
      <c r="H134" s="173">
        <v>452</v>
      </c>
      <c r="I134" s="173">
        <v>476</v>
      </c>
      <c r="J134" s="173">
        <v>569.01</v>
      </c>
      <c r="K134" s="173">
        <v>616.24</v>
      </c>
      <c r="L134" s="173">
        <v>651.34</v>
      </c>
      <c r="M134" s="173">
        <v>699.93</v>
      </c>
      <c r="N134" s="173">
        <v>766.44</v>
      </c>
      <c r="O134" s="173">
        <v>904.05</v>
      </c>
      <c r="P134" s="173">
        <v>900.36</v>
      </c>
      <c r="Q134" s="173">
        <v>931.86</v>
      </c>
      <c r="R134" s="13">
        <v>977.49</v>
      </c>
      <c r="S134" s="13">
        <v>1023.93</v>
      </c>
      <c r="T134" s="13">
        <v>1063.8900000000001</v>
      </c>
      <c r="U134" s="13">
        <v>1094.67</v>
      </c>
      <c r="V134" s="13">
        <v>1116.3599999999999</v>
      </c>
      <c r="W134" s="13">
        <v>1116.3599999999999</v>
      </c>
      <c r="X134" s="13">
        <v>1116.3599999999999</v>
      </c>
      <c r="Y134" s="13">
        <v>1116.3599999999999</v>
      </c>
      <c r="Z134" s="13">
        <v>1138.5899999999999</v>
      </c>
      <c r="AA134" s="13">
        <v>1161.27</v>
      </c>
      <c r="AB134" s="13">
        <v>1207.6199999999999</v>
      </c>
      <c r="AC134" s="175">
        <v>1267.92</v>
      </c>
      <c r="AD134" s="175">
        <v>1331.19</v>
      </c>
      <c r="AE134" s="175">
        <v>1384.29</v>
      </c>
      <c r="AF134" s="175">
        <v>1439.46</v>
      </c>
      <c r="AG134" s="175">
        <v>1511.28</v>
      </c>
      <c r="AH134" s="194" t="s">
        <v>198</v>
      </c>
      <c r="AI134" s="7"/>
      <c r="AJ134" s="13"/>
      <c r="AK134" s="7"/>
    </row>
    <row r="135" spans="1:37" x14ac:dyDescent="0.2">
      <c r="A135" s="126" t="s">
        <v>1367</v>
      </c>
      <c r="B135" s="126" t="s">
        <v>1183</v>
      </c>
      <c r="C135" s="126"/>
      <c r="D135" s="123" t="s">
        <v>201</v>
      </c>
      <c r="E135" s="38" t="s">
        <v>1088</v>
      </c>
      <c r="F135" s="3" t="s">
        <v>1174</v>
      </c>
      <c r="G135" s="3"/>
      <c r="H135" s="173">
        <v>45.66</v>
      </c>
      <c r="I135" s="173">
        <v>49.79</v>
      </c>
      <c r="J135" s="173">
        <v>48.3</v>
      </c>
      <c r="K135" s="173">
        <v>53.52</v>
      </c>
      <c r="L135" s="173">
        <v>58.87</v>
      </c>
      <c r="M135" s="46">
        <v>61.81</v>
      </c>
      <c r="N135" s="173">
        <v>73.8</v>
      </c>
      <c r="O135" s="173">
        <v>103.27</v>
      </c>
      <c r="P135" s="173">
        <v>113.39</v>
      </c>
      <c r="Q135" s="173">
        <v>119.62</v>
      </c>
      <c r="R135" s="13">
        <v>125.53</v>
      </c>
      <c r="S135" s="13">
        <v>131.72999999999999</v>
      </c>
      <c r="T135" s="13">
        <v>142.19</v>
      </c>
      <c r="U135" s="13">
        <v>149.22</v>
      </c>
      <c r="V135" s="13">
        <v>156.6</v>
      </c>
      <c r="W135" s="13">
        <v>156.6</v>
      </c>
      <c r="X135" s="13">
        <v>159.72999999999999</v>
      </c>
      <c r="Y135" s="13">
        <v>162.91999999999999</v>
      </c>
      <c r="Z135" s="13">
        <v>166.16</v>
      </c>
      <c r="AA135" s="13">
        <v>169.47</v>
      </c>
      <c r="AB135" s="13">
        <v>172.84</v>
      </c>
      <c r="AC135" s="175">
        <v>176.28</v>
      </c>
      <c r="AD135" s="175">
        <v>188.28</v>
      </c>
      <c r="AE135" s="175">
        <v>212.28</v>
      </c>
      <c r="AF135" s="175">
        <v>221.64</v>
      </c>
      <c r="AG135" s="175">
        <v>236.56</v>
      </c>
      <c r="AH135" s="194" t="s">
        <v>200</v>
      </c>
      <c r="AI135" s="7"/>
      <c r="AJ135" s="13"/>
      <c r="AK135" s="7"/>
    </row>
    <row r="136" spans="1:37" x14ac:dyDescent="0.2">
      <c r="A136" s="126" t="s">
        <v>1368</v>
      </c>
      <c r="B136" s="143" t="s">
        <v>958</v>
      </c>
      <c r="C136" s="143"/>
      <c r="D136" s="144" t="s">
        <v>959</v>
      </c>
      <c r="E136" s="38" t="s">
        <v>1089</v>
      </c>
      <c r="F136" s="3" t="s">
        <v>1079</v>
      </c>
      <c r="G136" s="3"/>
      <c r="H136" s="173" t="s">
        <v>886</v>
      </c>
      <c r="I136" s="173" t="s">
        <v>886</v>
      </c>
      <c r="J136" s="173" t="s">
        <v>886</v>
      </c>
      <c r="K136" s="173" t="s">
        <v>886</v>
      </c>
      <c r="L136" s="173" t="s">
        <v>886</v>
      </c>
      <c r="M136" s="173" t="s">
        <v>886</v>
      </c>
      <c r="N136" s="173" t="s">
        <v>886</v>
      </c>
      <c r="O136" s="173" t="s">
        <v>886</v>
      </c>
      <c r="P136" s="78">
        <v>55.59</v>
      </c>
      <c r="Q136" s="6">
        <v>58.35</v>
      </c>
      <c r="R136" s="13">
        <v>61.26</v>
      </c>
      <c r="S136" s="13" t="s">
        <v>886</v>
      </c>
      <c r="T136" s="13" t="s">
        <v>886</v>
      </c>
      <c r="U136" s="13" t="s">
        <v>886</v>
      </c>
      <c r="V136" s="13" t="s">
        <v>886</v>
      </c>
      <c r="W136" s="13" t="s">
        <v>886</v>
      </c>
      <c r="X136" s="13" t="s">
        <v>886</v>
      </c>
      <c r="Y136" s="13" t="s">
        <v>886</v>
      </c>
      <c r="Z136" s="13" t="s">
        <v>886</v>
      </c>
      <c r="AA136" s="13" t="s">
        <v>886</v>
      </c>
      <c r="AB136" s="13" t="s">
        <v>886</v>
      </c>
      <c r="AC136" s="175" t="s">
        <v>886</v>
      </c>
      <c r="AD136" s="175" t="s">
        <v>886</v>
      </c>
      <c r="AE136" s="175" t="s">
        <v>886</v>
      </c>
      <c r="AF136" s="175" t="s">
        <v>886</v>
      </c>
      <c r="AG136" s="175" t="s">
        <v>886</v>
      </c>
      <c r="AH136" s="196" t="s">
        <v>958</v>
      </c>
      <c r="AI136" s="7"/>
      <c r="AJ136" s="13"/>
      <c r="AK136" s="7"/>
    </row>
    <row r="137" spans="1:37" x14ac:dyDescent="0.2">
      <c r="A137" s="126" t="s">
        <v>1368</v>
      </c>
      <c r="B137" s="126" t="s">
        <v>1092</v>
      </c>
      <c r="C137" s="126"/>
      <c r="D137" s="123" t="s">
        <v>1093</v>
      </c>
      <c r="E137" s="38" t="s">
        <v>1088</v>
      </c>
      <c r="F137" s="3" t="s">
        <v>1079</v>
      </c>
      <c r="G137" s="3"/>
      <c r="H137" s="173" t="s">
        <v>886</v>
      </c>
      <c r="I137" s="173" t="s">
        <v>886</v>
      </c>
      <c r="J137" s="173" t="s">
        <v>886</v>
      </c>
      <c r="K137" s="173" t="s">
        <v>886</v>
      </c>
      <c r="L137" s="173" t="s">
        <v>886</v>
      </c>
      <c r="M137" s="173" t="s">
        <v>886</v>
      </c>
      <c r="N137" s="173" t="s">
        <v>886</v>
      </c>
      <c r="O137" s="173" t="s">
        <v>886</v>
      </c>
      <c r="P137" s="173" t="s">
        <v>886</v>
      </c>
      <c r="Q137" s="6" t="s">
        <v>886</v>
      </c>
      <c r="R137" s="173" t="s">
        <v>886</v>
      </c>
      <c r="S137" s="13">
        <v>63.45</v>
      </c>
      <c r="T137" s="13">
        <v>66.58</v>
      </c>
      <c r="U137" s="13">
        <v>69.180000000000007</v>
      </c>
      <c r="V137" s="13">
        <v>71.77</v>
      </c>
      <c r="W137" s="13">
        <v>71.77</v>
      </c>
      <c r="X137" s="13">
        <v>73.92</v>
      </c>
      <c r="Y137" s="13">
        <v>75.39</v>
      </c>
      <c r="Z137" s="13">
        <v>76.89</v>
      </c>
      <c r="AA137" s="13">
        <v>78.42</v>
      </c>
      <c r="AB137" s="13">
        <v>79.98</v>
      </c>
      <c r="AC137" s="175">
        <v>81.569999999999993</v>
      </c>
      <c r="AD137" s="175">
        <v>84.01</v>
      </c>
      <c r="AE137" s="175">
        <v>86.52</v>
      </c>
      <c r="AF137" s="175">
        <v>88.24</v>
      </c>
      <c r="AG137" s="175">
        <v>90</v>
      </c>
      <c r="AH137" s="194" t="s">
        <v>1092</v>
      </c>
      <c r="AI137" s="7"/>
      <c r="AJ137" s="13"/>
      <c r="AK137" s="7"/>
    </row>
    <row r="138" spans="1:37" x14ac:dyDescent="0.2">
      <c r="A138" s="126" t="s">
        <v>1369</v>
      </c>
      <c r="B138" s="126" t="s">
        <v>202</v>
      </c>
      <c r="C138" s="126"/>
      <c r="D138" s="123" t="s">
        <v>203</v>
      </c>
      <c r="E138" s="38" t="s">
        <v>1088</v>
      </c>
      <c r="F138" s="3" t="s">
        <v>1081</v>
      </c>
      <c r="G138" s="3"/>
      <c r="H138" s="173">
        <v>522.55999999999995</v>
      </c>
      <c r="I138" s="173">
        <v>563.79999999999995</v>
      </c>
      <c r="J138" s="173">
        <v>618.02</v>
      </c>
      <c r="K138" s="173">
        <v>662.3</v>
      </c>
      <c r="L138" s="173">
        <v>691.97</v>
      </c>
      <c r="M138" s="173">
        <v>744.07</v>
      </c>
      <c r="N138" s="173">
        <v>787.98</v>
      </c>
      <c r="O138" s="173">
        <v>886.48</v>
      </c>
      <c r="P138" s="173">
        <v>929.47</v>
      </c>
      <c r="Q138" s="173">
        <v>929.47</v>
      </c>
      <c r="R138" s="13">
        <v>954.57</v>
      </c>
      <c r="S138" s="13">
        <v>988.93</v>
      </c>
      <c r="T138" s="13">
        <v>1027.5</v>
      </c>
      <c r="U138" s="13">
        <v>1070.1400000000001</v>
      </c>
      <c r="V138" s="13">
        <v>1101.71</v>
      </c>
      <c r="W138" s="13">
        <v>1101.71</v>
      </c>
      <c r="X138" s="13">
        <v>1101.71</v>
      </c>
      <c r="Y138" s="13">
        <v>1101.71</v>
      </c>
      <c r="Z138" s="13">
        <v>1123.19</v>
      </c>
      <c r="AA138" s="13">
        <v>1145.0899999999999</v>
      </c>
      <c r="AB138" s="13">
        <v>1190.32</v>
      </c>
      <c r="AC138" s="175">
        <v>1237.81</v>
      </c>
      <c r="AD138" s="175">
        <v>1287.2</v>
      </c>
      <c r="AE138" s="175">
        <v>1351.43</v>
      </c>
      <c r="AF138" s="175">
        <v>1405.35</v>
      </c>
      <c r="AG138" s="175">
        <v>1446.1</v>
      </c>
      <c r="AH138" s="194" t="s">
        <v>202</v>
      </c>
      <c r="AI138" s="7"/>
      <c r="AJ138" s="13"/>
      <c r="AK138" s="7"/>
    </row>
    <row r="139" spans="1:37" x14ac:dyDescent="0.2">
      <c r="A139" s="126" t="s">
        <v>1739</v>
      </c>
      <c r="B139" s="126" t="s">
        <v>204</v>
      </c>
      <c r="C139" s="126"/>
      <c r="D139" s="123" t="s">
        <v>205</v>
      </c>
      <c r="E139" s="38" t="s">
        <v>1089</v>
      </c>
      <c r="F139" s="3" t="s">
        <v>1077</v>
      </c>
      <c r="G139" s="3"/>
      <c r="H139" s="173">
        <v>454</v>
      </c>
      <c r="I139" s="173">
        <v>556.21</v>
      </c>
      <c r="J139" s="173">
        <v>603.80999999999995</v>
      </c>
      <c r="K139" s="173">
        <v>651.69000000000005</v>
      </c>
      <c r="L139" s="173">
        <v>688.14</v>
      </c>
      <c r="M139" s="173">
        <v>725.58</v>
      </c>
      <c r="N139" s="173">
        <v>792.63</v>
      </c>
      <c r="O139" s="173">
        <v>915.57</v>
      </c>
      <c r="P139" s="173">
        <v>918</v>
      </c>
      <c r="Q139" s="173">
        <v>952.92</v>
      </c>
      <c r="R139" s="13">
        <v>999.99</v>
      </c>
      <c r="S139" s="13">
        <v>1048.95</v>
      </c>
      <c r="T139" s="13">
        <v>1096.2</v>
      </c>
      <c r="U139" s="13">
        <v>1134.54</v>
      </c>
      <c r="V139" s="13">
        <v>1168.29</v>
      </c>
      <c r="W139" s="13">
        <v>1168.29</v>
      </c>
      <c r="X139" s="13">
        <v>1168.29</v>
      </c>
      <c r="Y139" s="13">
        <v>1168.29</v>
      </c>
      <c r="Z139" s="13">
        <v>1191.51</v>
      </c>
      <c r="AA139" s="13">
        <v>1215.27</v>
      </c>
      <c r="AB139" s="13">
        <v>1263.78</v>
      </c>
      <c r="AC139" s="175">
        <v>1326.87</v>
      </c>
      <c r="AD139" s="175">
        <v>1406.34</v>
      </c>
      <c r="AE139" s="175" t="s">
        <v>886</v>
      </c>
      <c r="AF139" s="175" t="s">
        <v>886</v>
      </c>
      <c r="AG139" s="175" t="s">
        <v>886</v>
      </c>
      <c r="AH139" s="194" t="s">
        <v>204</v>
      </c>
      <c r="AI139" s="7"/>
      <c r="AJ139" s="13"/>
      <c r="AK139" s="7"/>
    </row>
    <row r="140" spans="1:37" x14ac:dyDescent="0.2">
      <c r="A140" s="126" t="s">
        <v>1371</v>
      </c>
      <c r="B140" s="126" t="s">
        <v>1226</v>
      </c>
      <c r="C140" s="126"/>
      <c r="D140" s="123" t="s">
        <v>1227</v>
      </c>
      <c r="E140" s="38" t="s">
        <v>1088</v>
      </c>
      <c r="F140" s="123" t="s">
        <v>1079</v>
      </c>
      <c r="G140" s="3"/>
      <c r="H140" s="173" t="s">
        <v>886</v>
      </c>
      <c r="I140" s="173" t="s">
        <v>886</v>
      </c>
      <c r="J140" s="173" t="s">
        <v>886</v>
      </c>
      <c r="K140" s="173" t="s">
        <v>886</v>
      </c>
      <c r="L140" s="173" t="s">
        <v>886</v>
      </c>
      <c r="M140" s="173" t="s">
        <v>886</v>
      </c>
      <c r="N140" s="173" t="s">
        <v>886</v>
      </c>
      <c r="O140" s="173" t="s">
        <v>886</v>
      </c>
      <c r="P140" s="173" t="s">
        <v>886</v>
      </c>
      <c r="Q140" s="173" t="s">
        <v>886</v>
      </c>
      <c r="R140" s="173" t="s">
        <v>886</v>
      </c>
      <c r="S140" s="173" t="s">
        <v>886</v>
      </c>
      <c r="T140" s="173" t="s">
        <v>886</v>
      </c>
      <c r="U140" s="173" t="s">
        <v>886</v>
      </c>
      <c r="V140" s="173" t="s">
        <v>886</v>
      </c>
      <c r="W140" s="173" t="s">
        <v>886</v>
      </c>
      <c r="X140" s="173" t="s">
        <v>886</v>
      </c>
      <c r="Y140" s="173" t="s">
        <v>886</v>
      </c>
      <c r="Z140" s="173" t="s">
        <v>886</v>
      </c>
      <c r="AA140" s="13">
        <v>67.86</v>
      </c>
      <c r="AB140" s="13">
        <v>69.209999999999994</v>
      </c>
      <c r="AC140" s="175">
        <v>70.59</v>
      </c>
      <c r="AD140" s="175">
        <v>72.7</v>
      </c>
      <c r="AE140" s="175">
        <v>74.87</v>
      </c>
      <c r="AF140" s="175">
        <v>76.36</v>
      </c>
      <c r="AG140" s="175">
        <v>77.88</v>
      </c>
      <c r="AH140" s="194" t="s">
        <v>1226</v>
      </c>
      <c r="AI140" s="7"/>
      <c r="AJ140" s="13"/>
      <c r="AK140" s="7"/>
    </row>
    <row r="141" spans="1:37" x14ac:dyDescent="0.2">
      <c r="A141" s="126" t="s">
        <v>1735</v>
      </c>
      <c r="B141" s="143" t="s">
        <v>960</v>
      </c>
      <c r="C141" s="143"/>
      <c r="D141" s="144" t="s">
        <v>961</v>
      </c>
      <c r="E141" s="38" t="s">
        <v>1089</v>
      </c>
      <c r="F141" s="3" t="s">
        <v>1079</v>
      </c>
      <c r="G141" s="3"/>
      <c r="H141" s="173" t="s">
        <v>886</v>
      </c>
      <c r="I141" s="173" t="s">
        <v>886</v>
      </c>
      <c r="J141" s="173" t="s">
        <v>886</v>
      </c>
      <c r="K141" s="173" t="s">
        <v>886</v>
      </c>
      <c r="L141" s="173" t="s">
        <v>886</v>
      </c>
      <c r="M141" s="173" t="s">
        <v>886</v>
      </c>
      <c r="N141" s="173" t="s">
        <v>886</v>
      </c>
      <c r="O141" s="173" t="s">
        <v>886</v>
      </c>
      <c r="P141" s="78">
        <v>46.53</v>
      </c>
      <c r="Q141" s="6">
        <v>48.33</v>
      </c>
      <c r="R141" s="13">
        <v>50.67</v>
      </c>
      <c r="S141" s="13">
        <v>53.19</v>
      </c>
      <c r="T141" s="13">
        <v>55.8</v>
      </c>
      <c r="U141" s="13">
        <v>58.5</v>
      </c>
      <c r="V141" s="13">
        <v>60.39</v>
      </c>
      <c r="W141" s="13">
        <v>60.39</v>
      </c>
      <c r="X141" s="13">
        <v>60.39</v>
      </c>
      <c r="Y141" s="13">
        <v>65.34</v>
      </c>
      <c r="Z141" s="13">
        <v>66.599999999999994</v>
      </c>
      <c r="AA141" s="13">
        <v>67.86</v>
      </c>
      <c r="AB141" s="175" t="s">
        <v>886</v>
      </c>
      <c r="AC141" s="175" t="s">
        <v>886</v>
      </c>
      <c r="AD141" s="175" t="s">
        <v>886</v>
      </c>
      <c r="AE141" s="175" t="s">
        <v>886</v>
      </c>
      <c r="AF141" s="175" t="s">
        <v>886</v>
      </c>
      <c r="AG141" s="175" t="s">
        <v>886</v>
      </c>
      <c r="AH141" s="196" t="s">
        <v>960</v>
      </c>
      <c r="AI141" s="7"/>
      <c r="AJ141" s="13"/>
      <c r="AK141" s="7"/>
    </row>
    <row r="142" spans="1:37" x14ac:dyDescent="0.2">
      <c r="A142" s="126" t="s">
        <v>1370</v>
      </c>
      <c r="B142" s="143" t="s">
        <v>1260</v>
      </c>
      <c r="C142" s="143"/>
      <c r="D142" s="144" t="s">
        <v>1261</v>
      </c>
      <c r="E142" s="38" t="s">
        <v>1088</v>
      </c>
      <c r="F142" s="3"/>
      <c r="G142" s="3"/>
      <c r="H142" s="173" t="s">
        <v>886</v>
      </c>
      <c r="I142" s="173" t="s">
        <v>886</v>
      </c>
      <c r="J142" s="173" t="s">
        <v>886</v>
      </c>
      <c r="K142" s="173" t="s">
        <v>886</v>
      </c>
      <c r="L142" s="173" t="s">
        <v>886</v>
      </c>
      <c r="M142" s="173" t="s">
        <v>886</v>
      </c>
      <c r="N142" s="173" t="s">
        <v>886</v>
      </c>
      <c r="O142" s="173" t="s">
        <v>886</v>
      </c>
      <c r="P142" s="78" t="s">
        <v>886</v>
      </c>
      <c r="Q142" s="6" t="s">
        <v>886</v>
      </c>
      <c r="R142" s="13" t="s">
        <v>886</v>
      </c>
      <c r="S142" s="13" t="s">
        <v>886</v>
      </c>
      <c r="T142" s="13" t="s">
        <v>886</v>
      </c>
      <c r="U142" s="13" t="s">
        <v>886</v>
      </c>
      <c r="V142" s="13" t="s">
        <v>886</v>
      </c>
      <c r="W142" s="13" t="s">
        <v>886</v>
      </c>
      <c r="X142" s="13" t="s">
        <v>886</v>
      </c>
      <c r="Y142" s="13" t="s">
        <v>886</v>
      </c>
      <c r="Z142" s="13" t="s">
        <v>886</v>
      </c>
      <c r="AA142" s="175" t="s">
        <v>886</v>
      </c>
      <c r="AB142" s="175" t="s">
        <v>886</v>
      </c>
      <c r="AC142" s="175" t="s">
        <v>886</v>
      </c>
      <c r="AD142" s="175" t="s">
        <v>886</v>
      </c>
      <c r="AE142" s="175">
        <v>1629.75</v>
      </c>
      <c r="AF142" s="175">
        <v>1694.79</v>
      </c>
      <c r="AG142" s="175">
        <v>1779.39</v>
      </c>
      <c r="AH142" s="196" t="s">
        <v>1260</v>
      </c>
      <c r="AI142" s="7"/>
      <c r="AJ142" s="13"/>
      <c r="AK142" s="7"/>
    </row>
    <row r="143" spans="1:37" x14ac:dyDescent="0.2">
      <c r="A143" s="126" t="s">
        <v>1372</v>
      </c>
      <c r="B143" s="126" t="s">
        <v>1184</v>
      </c>
      <c r="C143" s="126"/>
      <c r="D143" s="123" t="s">
        <v>207</v>
      </c>
      <c r="E143" s="38" t="s">
        <v>1088</v>
      </c>
      <c r="F143" s="3" t="s">
        <v>1174</v>
      </c>
      <c r="G143" s="3"/>
      <c r="H143" s="173">
        <v>57.49</v>
      </c>
      <c r="I143" s="173">
        <v>63.59</v>
      </c>
      <c r="J143" s="173">
        <v>70.61</v>
      </c>
      <c r="K143" s="173">
        <v>77.13</v>
      </c>
      <c r="L143" s="173">
        <v>84.42</v>
      </c>
      <c r="M143" s="46">
        <v>92.25</v>
      </c>
      <c r="N143" s="173">
        <v>103.5</v>
      </c>
      <c r="O143" s="173">
        <v>123.39</v>
      </c>
      <c r="P143" s="173">
        <v>135.36000000000001</v>
      </c>
      <c r="Q143" s="173">
        <v>142.11000000000001</v>
      </c>
      <c r="R143" s="13">
        <v>149.13</v>
      </c>
      <c r="S143" s="13">
        <v>156.51</v>
      </c>
      <c r="T143" s="13">
        <v>164.25</v>
      </c>
      <c r="U143" s="13">
        <v>172.44</v>
      </c>
      <c r="V143" s="13">
        <v>180</v>
      </c>
      <c r="W143" s="13">
        <v>180</v>
      </c>
      <c r="X143" s="13">
        <v>180</v>
      </c>
      <c r="Y143" s="13">
        <v>183.51</v>
      </c>
      <c r="Z143" s="13">
        <v>187.11</v>
      </c>
      <c r="AA143" s="13">
        <v>187.11</v>
      </c>
      <c r="AB143" s="13">
        <v>190.8</v>
      </c>
      <c r="AC143" s="175">
        <v>194.58</v>
      </c>
      <c r="AD143" s="175">
        <v>206.58</v>
      </c>
      <c r="AE143" s="175">
        <v>230.58</v>
      </c>
      <c r="AF143" s="175">
        <v>240.58</v>
      </c>
      <c r="AG143" s="175">
        <v>255.58</v>
      </c>
      <c r="AH143" s="194" t="s">
        <v>206</v>
      </c>
      <c r="AI143" s="7"/>
      <c r="AJ143" s="13"/>
      <c r="AK143" s="7"/>
    </row>
    <row r="144" spans="1:37" x14ac:dyDescent="0.2">
      <c r="A144" s="126" t="s">
        <v>1373</v>
      </c>
      <c r="B144" s="126" t="s">
        <v>208</v>
      </c>
      <c r="C144" s="126"/>
      <c r="D144" s="123" t="s">
        <v>209</v>
      </c>
      <c r="E144" s="38" t="s">
        <v>1088</v>
      </c>
      <c r="F144" s="3" t="s">
        <v>1076</v>
      </c>
      <c r="G144" s="3"/>
      <c r="H144" s="173">
        <v>85.86</v>
      </c>
      <c r="I144" s="173">
        <v>85.86</v>
      </c>
      <c r="J144" s="173">
        <v>86.72</v>
      </c>
      <c r="K144" s="173">
        <v>89.64</v>
      </c>
      <c r="L144" s="173">
        <v>94.5</v>
      </c>
      <c r="M144" s="173">
        <v>98.75</v>
      </c>
      <c r="N144" s="173">
        <v>106.02</v>
      </c>
      <c r="O144" s="173">
        <v>112.95</v>
      </c>
      <c r="P144" s="173">
        <v>121.86</v>
      </c>
      <c r="Q144" s="173">
        <v>127.89</v>
      </c>
      <c r="R144" s="13">
        <v>134.16</v>
      </c>
      <c r="S144" s="13">
        <v>140.80000000000001</v>
      </c>
      <c r="T144" s="13">
        <v>147.77000000000001</v>
      </c>
      <c r="U144" s="13">
        <v>155.07</v>
      </c>
      <c r="V144" s="13">
        <v>158.94</v>
      </c>
      <c r="W144" s="13">
        <v>158.94</v>
      </c>
      <c r="X144" s="13">
        <v>164.43</v>
      </c>
      <c r="Y144" s="13">
        <v>167.49</v>
      </c>
      <c r="Z144" s="13">
        <v>167.49</v>
      </c>
      <c r="AA144" s="13">
        <v>167.49</v>
      </c>
      <c r="AB144" s="13">
        <v>172.44</v>
      </c>
      <c r="AC144" s="175">
        <v>177.39</v>
      </c>
      <c r="AD144" s="175">
        <v>182.34</v>
      </c>
      <c r="AE144" s="175">
        <v>187.29</v>
      </c>
      <c r="AF144" s="175">
        <v>192.24</v>
      </c>
      <c r="AG144" s="175">
        <v>197.19</v>
      </c>
      <c r="AH144" s="194" t="s">
        <v>208</v>
      </c>
      <c r="AI144" s="7"/>
      <c r="AJ144" s="13"/>
      <c r="AK144" s="7"/>
    </row>
    <row r="145" spans="1:37" x14ac:dyDescent="0.2">
      <c r="A145" s="126" t="s">
        <v>1374</v>
      </c>
      <c r="B145" s="126" t="s">
        <v>210</v>
      </c>
      <c r="C145" s="126"/>
      <c r="D145" s="123" t="s">
        <v>211</v>
      </c>
      <c r="E145" s="38" t="s">
        <v>1088</v>
      </c>
      <c r="F145" s="3" t="s">
        <v>1081</v>
      </c>
      <c r="G145" s="3"/>
      <c r="H145" s="173">
        <v>568.88</v>
      </c>
      <c r="I145" s="173">
        <v>619.16</v>
      </c>
      <c r="J145" s="173">
        <v>669.69</v>
      </c>
      <c r="K145" s="173">
        <v>699.82</v>
      </c>
      <c r="L145" s="173">
        <v>752.27</v>
      </c>
      <c r="M145" s="173">
        <v>808.72</v>
      </c>
      <c r="N145" s="173">
        <v>851.71</v>
      </c>
      <c r="O145" s="173">
        <v>900.81</v>
      </c>
      <c r="P145" s="173">
        <v>914.46</v>
      </c>
      <c r="Q145" s="173">
        <v>939.26</v>
      </c>
      <c r="R145" s="13">
        <v>962.53</v>
      </c>
      <c r="S145" s="13">
        <v>1009.23</v>
      </c>
      <c r="T145" s="13">
        <v>1057.97</v>
      </c>
      <c r="U145" s="13">
        <v>1108.6500000000001</v>
      </c>
      <c r="V145" s="13">
        <v>1125.3900000000001</v>
      </c>
      <c r="W145" s="13">
        <v>1125.3900000000001</v>
      </c>
      <c r="X145" s="13">
        <v>1125.3800000000001</v>
      </c>
      <c r="Y145" s="13">
        <v>1125.3699999999999</v>
      </c>
      <c r="Z145" s="13">
        <v>1125.3599999999999</v>
      </c>
      <c r="AA145" s="13">
        <v>1125.3499999999999</v>
      </c>
      <c r="AB145" s="13">
        <v>1170.24</v>
      </c>
      <c r="AC145" s="175">
        <v>1216.92</v>
      </c>
      <c r="AD145" s="175">
        <v>1271.53</v>
      </c>
      <c r="AE145" s="175">
        <v>1328.6</v>
      </c>
      <c r="AF145" s="175">
        <v>1381.6</v>
      </c>
      <c r="AG145" s="175">
        <v>1450.51</v>
      </c>
      <c r="AH145" s="194" t="s">
        <v>210</v>
      </c>
      <c r="AI145" s="7"/>
      <c r="AJ145" s="13"/>
      <c r="AK145" s="7"/>
    </row>
    <row r="146" spans="1:37" x14ac:dyDescent="0.2">
      <c r="A146" s="126" t="s">
        <v>1671</v>
      </c>
      <c r="B146" s="126" t="s">
        <v>212</v>
      </c>
      <c r="C146" s="126"/>
      <c r="D146" s="123" t="s">
        <v>213</v>
      </c>
      <c r="E146" s="38" t="s">
        <v>1089</v>
      </c>
      <c r="F146" s="3" t="s">
        <v>1077</v>
      </c>
      <c r="G146" s="3"/>
      <c r="H146" s="173">
        <v>486</v>
      </c>
      <c r="I146" s="173">
        <v>548.46</v>
      </c>
      <c r="J146" s="173">
        <v>633.87</v>
      </c>
      <c r="K146" s="173">
        <v>662.31</v>
      </c>
      <c r="L146" s="173">
        <v>692.19</v>
      </c>
      <c r="M146" s="173">
        <v>720.9</v>
      </c>
      <c r="N146" s="173">
        <v>827.55</v>
      </c>
      <c r="O146" s="173">
        <v>903.42</v>
      </c>
      <c r="P146" s="173">
        <v>884.16</v>
      </c>
      <c r="Q146" s="173">
        <v>924.84</v>
      </c>
      <c r="R146" s="13">
        <v>967.41</v>
      </c>
      <c r="S146" s="13">
        <v>995.49</v>
      </c>
      <c r="T146" s="13">
        <v>1024.3800000000001</v>
      </c>
      <c r="U146" s="13" t="s">
        <v>886</v>
      </c>
      <c r="V146" s="13" t="s">
        <v>886</v>
      </c>
      <c r="W146" s="13" t="s">
        <v>886</v>
      </c>
      <c r="X146" s="13" t="s">
        <v>886</v>
      </c>
      <c r="Y146" s="13" t="s">
        <v>886</v>
      </c>
      <c r="Z146" s="13" t="s">
        <v>886</v>
      </c>
      <c r="AA146" s="13" t="s">
        <v>886</v>
      </c>
      <c r="AB146" s="13" t="s">
        <v>886</v>
      </c>
      <c r="AC146" s="175" t="s">
        <v>886</v>
      </c>
      <c r="AD146" s="175" t="s">
        <v>886</v>
      </c>
      <c r="AE146" s="175" t="s">
        <v>886</v>
      </c>
      <c r="AF146" s="175" t="s">
        <v>886</v>
      </c>
      <c r="AG146" s="175" t="s">
        <v>886</v>
      </c>
      <c r="AH146" s="194" t="s">
        <v>212</v>
      </c>
      <c r="AI146" s="7"/>
      <c r="AJ146" s="13"/>
      <c r="AK146" s="7"/>
    </row>
    <row r="147" spans="1:37" x14ac:dyDescent="0.2">
      <c r="A147" s="126" t="s">
        <v>1732</v>
      </c>
      <c r="B147" s="126" t="s">
        <v>1154</v>
      </c>
      <c r="C147" s="126"/>
      <c r="D147" s="123" t="s">
        <v>1155</v>
      </c>
      <c r="E147" s="38" t="s">
        <v>1088</v>
      </c>
      <c r="F147" s="3" t="s">
        <v>1082</v>
      </c>
      <c r="G147" s="3"/>
      <c r="H147" s="173" t="s">
        <v>886</v>
      </c>
      <c r="I147" s="173" t="s">
        <v>886</v>
      </c>
      <c r="J147" s="173" t="s">
        <v>886</v>
      </c>
      <c r="K147" s="173" t="s">
        <v>886</v>
      </c>
      <c r="L147" s="173" t="s">
        <v>886</v>
      </c>
      <c r="M147" s="173" t="s">
        <v>886</v>
      </c>
      <c r="N147" s="173" t="s">
        <v>886</v>
      </c>
      <c r="O147" s="173" t="s">
        <v>886</v>
      </c>
      <c r="P147" s="173" t="s">
        <v>886</v>
      </c>
      <c r="Q147" s="173" t="s">
        <v>886</v>
      </c>
      <c r="R147" s="173" t="s">
        <v>886</v>
      </c>
      <c r="S147" s="173" t="s">
        <v>886</v>
      </c>
      <c r="T147" s="173" t="s">
        <v>886</v>
      </c>
      <c r="U147" s="13">
        <v>1258.92</v>
      </c>
      <c r="V147" s="13">
        <v>1282.8599999999999</v>
      </c>
      <c r="W147" s="13">
        <v>1282.8599999999999</v>
      </c>
      <c r="X147" s="13">
        <v>1282.8599999999999</v>
      </c>
      <c r="Y147" s="13">
        <v>1282.8599999999999</v>
      </c>
      <c r="Z147" s="13">
        <v>1308.3900000000001</v>
      </c>
      <c r="AA147" s="13">
        <v>1334.43</v>
      </c>
      <c r="AB147" s="13">
        <v>1387.67</v>
      </c>
      <c r="AC147" s="175">
        <v>1443.04</v>
      </c>
      <c r="AD147" s="175">
        <v>1515.05</v>
      </c>
      <c r="AE147" s="175">
        <v>1590.65</v>
      </c>
      <c r="AF147" s="175">
        <v>1654.12</v>
      </c>
      <c r="AG147" s="175">
        <v>1703.58</v>
      </c>
      <c r="AH147" s="194" t="s">
        <v>1154</v>
      </c>
      <c r="AI147" s="7"/>
      <c r="AJ147" s="13"/>
      <c r="AK147" s="7"/>
    </row>
    <row r="148" spans="1:37" x14ac:dyDescent="0.2">
      <c r="A148" s="126" t="s">
        <v>886</v>
      </c>
      <c r="B148" s="126" t="s">
        <v>214</v>
      </c>
      <c r="C148" s="126"/>
      <c r="D148" s="123" t="s">
        <v>215</v>
      </c>
      <c r="E148" s="38" t="s">
        <v>1089</v>
      </c>
      <c r="F148" s="3" t="s">
        <v>1076</v>
      </c>
      <c r="G148" s="3"/>
      <c r="H148" s="173">
        <v>102.55</v>
      </c>
      <c r="I148" s="173">
        <v>116.55</v>
      </c>
      <c r="J148" s="173">
        <v>118.64</v>
      </c>
      <c r="K148" s="173">
        <v>124.19</v>
      </c>
      <c r="L148" s="173">
        <v>129.16</v>
      </c>
      <c r="M148" s="173">
        <v>137.5</v>
      </c>
      <c r="N148" s="173">
        <v>155.94</v>
      </c>
      <c r="O148" s="173">
        <v>161.4</v>
      </c>
      <c r="P148" s="173">
        <v>172.69</v>
      </c>
      <c r="Q148" s="173">
        <v>177.46</v>
      </c>
      <c r="R148" s="13">
        <v>181.53</v>
      </c>
      <c r="S148" s="13">
        <v>183.14</v>
      </c>
      <c r="T148" s="13">
        <v>186.62</v>
      </c>
      <c r="U148" s="13" t="s">
        <v>886</v>
      </c>
      <c r="V148" s="13" t="s">
        <v>886</v>
      </c>
      <c r="W148" s="13" t="s">
        <v>886</v>
      </c>
      <c r="X148" s="13" t="s">
        <v>886</v>
      </c>
      <c r="Y148" s="13" t="s">
        <v>886</v>
      </c>
      <c r="Z148" s="13" t="s">
        <v>886</v>
      </c>
      <c r="AA148" s="13" t="s">
        <v>886</v>
      </c>
      <c r="AB148" s="13" t="s">
        <v>886</v>
      </c>
      <c r="AC148" s="175" t="s">
        <v>886</v>
      </c>
      <c r="AD148" s="175" t="s">
        <v>886</v>
      </c>
      <c r="AE148" s="175" t="s">
        <v>886</v>
      </c>
      <c r="AF148" s="175" t="s">
        <v>886</v>
      </c>
      <c r="AG148" s="175" t="s">
        <v>886</v>
      </c>
      <c r="AH148" s="194" t="s">
        <v>214</v>
      </c>
      <c r="AI148" s="7"/>
      <c r="AJ148" s="13"/>
      <c r="AK148" s="7"/>
    </row>
    <row r="149" spans="1:37" x14ac:dyDescent="0.2">
      <c r="A149" s="126" t="s">
        <v>1375</v>
      </c>
      <c r="B149" s="143" t="s">
        <v>962</v>
      </c>
      <c r="C149" s="143"/>
      <c r="D149" s="144" t="s">
        <v>963</v>
      </c>
      <c r="E149" s="38" t="s">
        <v>1088</v>
      </c>
      <c r="F149" s="3" t="s">
        <v>1079</v>
      </c>
      <c r="G149" s="3"/>
      <c r="H149" s="173" t="s">
        <v>886</v>
      </c>
      <c r="I149" s="173" t="s">
        <v>886</v>
      </c>
      <c r="J149" s="173" t="s">
        <v>886</v>
      </c>
      <c r="K149" s="173" t="s">
        <v>886</v>
      </c>
      <c r="L149" s="173" t="s">
        <v>886</v>
      </c>
      <c r="M149" s="173" t="s">
        <v>886</v>
      </c>
      <c r="N149" s="173" t="s">
        <v>886</v>
      </c>
      <c r="O149" s="173" t="s">
        <v>886</v>
      </c>
      <c r="P149" s="78">
        <v>74.25</v>
      </c>
      <c r="Q149" s="6">
        <v>73.44</v>
      </c>
      <c r="R149" s="13">
        <v>77.040000000000006</v>
      </c>
      <c r="S149" s="13">
        <v>80.28</v>
      </c>
      <c r="T149" s="13">
        <v>82.62</v>
      </c>
      <c r="U149" s="13">
        <v>85.41</v>
      </c>
      <c r="V149" s="13">
        <v>87.84</v>
      </c>
      <c r="W149" s="13">
        <v>87.84</v>
      </c>
      <c r="X149" s="13">
        <v>90.45</v>
      </c>
      <c r="Y149" s="13">
        <v>90.45</v>
      </c>
      <c r="Z149" s="13">
        <v>92.16</v>
      </c>
      <c r="AA149" s="13">
        <v>93.96</v>
      </c>
      <c r="AB149" s="13">
        <v>95.76</v>
      </c>
      <c r="AC149" s="175">
        <v>97.65</v>
      </c>
      <c r="AD149" s="175">
        <v>100.53</v>
      </c>
      <c r="AE149" s="175">
        <v>103.5</v>
      </c>
      <c r="AF149" s="175">
        <v>105.48</v>
      </c>
      <c r="AG149" s="175">
        <v>107.55</v>
      </c>
      <c r="AH149" s="196" t="s">
        <v>962</v>
      </c>
      <c r="AI149" s="7"/>
      <c r="AJ149" s="13"/>
      <c r="AK149" s="7"/>
    </row>
    <row r="150" spans="1:37" x14ac:dyDescent="0.2">
      <c r="A150" s="126" t="s">
        <v>1376</v>
      </c>
      <c r="B150" s="126" t="s">
        <v>1185</v>
      </c>
      <c r="C150" s="126"/>
      <c r="D150" s="123" t="s">
        <v>217</v>
      </c>
      <c r="E150" s="38" t="s">
        <v>1088</v>
      </c>
      <c r="F150" s="3" t="s">
        <v>1174</v>
      </c>
      <c r="G150" s="3"/>
      <c r="H150" s="173">
        <v>45.45</v>
      </c>
      <c r="I150" s="173">
        <v>52.2</v>
      </c>
      <c r="J150" s="173">
        <v>48.6</v>
      </c>
      <c r="K150" s="173">
        <v>50.4</v>
      </c>
      <c r="L150" s="173">
        <v>52.65</v>
      </c>
      <c r="M150" s="46">
        <v>56.43</v>
      </c>
      <c r="N150" s="173">
        <v>64.44</v>
      </c>
      <c r="O150" s="173">
        <v>79.56</v>
      </c>
      <c r="P150" s="173">
        <v>91.53</v>
      </c>
      <c r="Q150" s="173">
        <v>96.03</v>
      </c>
      <c r="R150" s="13">
        <v>100.8</v>
      </c>
      <c r="S150" s="13">
        <v>135.72</v>
      </c>
      <c r="T150" s="13">
        <v>142.47</v>
      </c>
      <c r="U150" s="13">
        <v>147.51</v>
      </c>
      <c r="V150" s="13">
        <v>153.41</v>
      </c>
      <c r="W150" s="13">
        <v>153.41</v>
      </c>
      <c r="X150" s="13">
        <v>153.41</v>
      </c>
      <c r="Y150" s="13">
        <v>156.47</v>
      </c>
      <c r="Z150" s="13">
        <v>159.57</v>
      </c>
      <c r="AA150" s="13">
        <v>162.72999999999999</v>
      </c>
      <c r="AB150" s="13">
        <v>165.95</v>
      </c>
      <c r="AC150" s="175">
        <v>169.24</v>
      </c>
      <c r="AD150" s="175">
        <v>181.24</v>
      </c>
      <c r="AE150" s="175">
        <v>205.24</v>
      </c>
      <c r="AF150" s="175">
        <v>215.24</v>
      </c>
      <c r="AG150" s="175">
        <v>230.24</v>
      </c>
      <c r="AH150" s="194" t="s">
        <v>216</v>
      </c>
      <c r="AI150" s="7"/>
      <c r="AJ150" s="13"/>
      <c r="AK150" s="7"/>
    </row>
    <row r="151" spans="1:37" x14ac:dyDescent="0.2">
      <c r="A151" s="126" t="s">
        <v>1377</v>
      </c>
      <c r="B151" s="126" t="s">
        <v>218</v>
      </c>
      <c r="C151" s="126"/>
      <c r="D151" s="123" t="s">
        <v>219</v>
      </c>
      <c r="E151" s="38" t="s">
        <v>1088</v>
      </c>
      <c r="F151" s="3" t="s">
        <v>1080</v>
      </c>
      <c r="G151" s="3"/>
      <c r="H151" s="173">
        <v>461.65</v>
      </c>
      <c r="I151" s="173">
        <v>503.24</v>
      </c>
      <c r="J151" s="173">
        <v>546.67999999999995</v>
      </c>
      <c r="K151" s="173">
        <v>598.39</v>
      </c>
      <c r="L151" s="173">
        <v>633.16999999999996</v>
      </c>
      <c r="M151" s="173">
        <v>672.57</v>
      </c>
      <c r="N151" s="173">
        <v>711.12</v>
      </c>
      <c r="O151" s="173">
        <v>889.6</v>
      </c>
      <c r="P151" s="173">
        <v>950.31</v>
      </c>
      <c r="Q151" s="173">
        <v>996</v>
      </c>
      <c r="R151" s="13">
        <v>1020.81</v>
      </c>
      <c r="S151" s="13">
        <v>1040.22</v>
      </c>
      <c r="T151" s="13">
        <v>1059.93</v>
      </c>
      <c r="U151" s="13">
        <v>1059.93</v>
      </c>
      <c r="V151" s="13">
        <v>1059.93</v>
      </c>
      <c r="W151" s="13">
        <v>1059.93</v>
      </c>
      <c r="X151" s="13">
        <v>1059.93</v>
      </c>
      <c r="Y151" s="13">
        <v>1059.93</v>
      </c>
      <c r="Z151" s="13">
        <v>1059.93</v>
      </c>
      <c r="AA151" s="13">
        <v>1059.93</v>
      </c>
      <c r="AB151" s="13">
        <v>1059.93</v>
      </c>
      <c r="AC151" s="175">
        <v>1081.1300000000001</v>
      </c>
      <c r="AD151" s="175">
        <v>1145.8900000000001</v>
      </c>
      <c r="AE151" s="175">
        <v>1191.6099999999999</v>
      </c>
      <c r="AF151" s="175">
        <v>1239.1500000000001</v>
      </c>
      <c r="AG151" s="175">
        <v>1300.99</v>
      </c>
      <c r="AH151" s="194" t="s">
        <v>218</v>
      </c>
      <c r="AI151" s="7"/>
      <c r="AJ151" s="13"/>
      <c r="AK151" s="7"/>
    </row>
    <row r="152" spans="1:37" x14ac:dyDescent="0.2">
      <c r="A152" s="126" t="s">
        <v>1672</v>
      </c>
      <c r="B152" s="126" t="s">
        <v>220</v>
      </c>
      <c r="C152" s="126"/>
      <c r="D152" s="123" t="s">
        <v>221</v>
      </c>
      <c r="E152" s="38" t="s">
        <v>1089</v>
      </c>
      <c r="F152" s="3" t="s">
        <v>1076</v>
      </c>
      <c r="G152" s="3"/>
      <c r="H152" s="173">
        <v>114.51</v>
      </c>
      <c r="I152" s="173">
        <v>108.6</v>
      </c>
      <c r="J152" s="173">
        <v>125.76</v>
      </c>
      <c r="K152" s="173">
        <v>128.68</v>
      </c>
      <c r="L152" s="173">
        <v>134.55000000000001</v>
      </c>
      <c r="M152" s="173">
        <v>140.6</v>
      </c>
      <c r="N152" s="173">
        <v>151.15</v>
      </c>
      <c r="O152" s="173">
        <v>155.69999999999999</v>
      </c>
      <c r="P152" s="173">
        <v>160.19999999999999</v>
      </c>
      <c r="Q152" s="173">
        <v>164.89</v>
      </c>
      <c r="R152" s="13">
        <v>168.93</v>
      </c>
      <c r="S152" s="13">
        <v>173.16</v>
      </c>
      <c r="T152" s="13">
        <v>177.48</v>
      </c>
      <c r="U152" s="13" t="s">
        <v>886</v>
      </c>
      <c r="V152" s="13" t="s">
        <v>886</v>
      </c>
      <c r="W152" s="13" t="s">
        <v>886</v>
      </c>
      <c r="X152" s="13" t="s">
        <v>886</v>
      </c>
      <c r="Y152" s="13" t="s">
        <v>886</v>
      </c>
      <c r="Z152" s="13" t="s">
        <v>886</v>
      </c>
      <c r="AA152" s="13" t="s">
        <v>886</v>
      </c>
      <c r="AB152" s="13" t="s">
        <v>886</v>
      </c>
      <c r="AC152" s="175" t="s">
        <v>886</v>
      </c>
      <c r="AD152" s="175" t="s">
        <v>886</v>
      </c>
      <c r="AE152" s="175" t="s">
        <v>886</v>
      </c>
      <c r="AF152" s="175" t="s">
        <v>886</v>
      </c>
      <c r="AG152" s="175" t="s">
        <v>886</v>
      </c>
      <c r="AH152" s="194" t="s">
        <v>220</v>
      </c>
      <c r="AI152" s="7"/>
      <c r="AJ152" s="13"/>
      <c r="AK152" s="7"/>
    </row>
    <row r="153" spans="1:37" x14ac:dyDescent="0.2">
      <c r="A153" s="126" t="s">
        <v>1378</v>
      </c>
      <c r="B153" s="126" t="s">
        <v>222</v>
      </c>
      <c r="C153" s="126"/>
      <c r="D153" s="123" t="s">
        <v>223</v>
      </c>
      <c r="E153" s="38" t="s">
        <v>1088</v>
      </c>
      <c r="F153" s="3" t="s">
        <v>1076</v>
      </c>
      <c r="G153" s="3"/>
      <c r="H153" s="173">
        <v>25</v>
      </c>
      <c r="I153" s="173">
        <v>25</v>
      </c>
      <c r="J153" s="173">
        <v>56</v>
      </c>
      <c r="K153" s="173">
        <v>57.5</v>
      </c>
      <c r="L153" s="173">
        <v>61.15</v>
      </c>
      <c r="M153" s="173">
        <v>64.23</v>
      </c>
      <c r="N153" s="173">
        <v>102.18</v>
      </c>
      <c r="O153" s="173">
        <v>107.29</v>
      </c>
      <c r="P153" s="173">
        <v>112.65</v>
      </c>
      <c r="Q153" s="173">
        <v>115.47</v>
      </c>
      <c r="R153" s="13">
        <v>118.35</v>
      </c>
      <c r="S153" s="13">
        <v>121.32</v>
      </c>
      <c r="T153" s="13">
        <v>125.82</v>
      </c>
      <c r="U153" s="13">
        <v>131.49</v>
      </c>
      <c r="V153" s="13">
        <v>135.36000000000001</v>
      </c>
      <c r="W153" s="13">
        <v>135.36000000000001</v>
      </c>
      <c r="X153" s="13">
        <v>139.35</v>
      </c>
      <c r="Y153" s="13">
        <v>142.13999999999999</v>
      </c>
      <c r="Z153" s="13">
        <v>142.13999999999999</v>
      </c>
      <c r="AA153" s="13">
        <v>142.13999999999999</v>
      </c>
      <c r="AB153" s="13">
        <v>142.13999999999999</v>
      </c>
      <c r="AC153" s="175">
        <v>142.13999999999999</v>
      </c>
      <c r="AD153" s="175">
        <v>142.13999999999999</v>
      </c>
      <c r="AE153" s="175">
        <v>142.13999999999999</v>
      </c>
      <c r="AF153" s="175">
        <v>142.13999999999999</v>
      </c>
      <c r="AG153" s="175">
        <v>142.13999999999999</v>
      </c>
      <c r="AH153" s="194" t="s">
        <v>222</v>
      </c>
      <c r="AI153" s="7"/>
      <c r="AJ153" s="13"/>
      <c r="AK153" s="7"/>
    </row>
    <row r="154" spans="1:37" x14ac:dyDescent="0.2">
      <c r="A154" s="126" t="s">
        <v>1379</v>
      </c>
      <c r="B154" s="126" t="s">
        <v>224</v>
      </c>
      <c r="C154" s="126"/>
      <c r="D154" s="123" t="s">
        <v>225</v>
      </c>
      <c r="E154" s="38" t="s">
        <v>1088</v>
      </c>
      <c r="F154" s="3" t="s">
        <v>1076</v>
      </c>
      <c r="G154" s="3"/>
      <c r="H154" s="173">
        <v>66</v>
      </c>
      <c r="I154" s="173">
        <v>68.72</v>
      </c>
      <c r="J154" s="173">
        <v>78.989999999999995</v>
      </c>
      <c r="K154" s="173">
        <v>77.87</v>
      </c>
      <c r="L154" s="173">
        <v>80.87</v>
      </c>
      <c r="M154" s="173">
        <v>84.65</v>
      </c>
      <c r="N154" s="173">
        <v>90.57</v>
      </c>
      <c r="O154" s="173">
        <v>96.4</v>
      </c>
      <c r="P154" s="173">
        <v>102.09</v>
      </c>
      <c r="Q154" s="173">
        <v>107.08</v>
      </c>
      <c r="R154" s="13">
        <v>109.45</v>
      </c>
      <c r="S154" s="13">
        <v>113.16</v>
      </c>
      <c r="T154" s="13">
        <v>118.24</v>
      </c>
      <c r="U154" s="13">
        <v>118.24</v>
      </c>
      <c r="V154" s="13">
        <v>121.78</v>
      </c>
      <c r="W154" s="13">
        <v>121.78</v>
      </c>
      <c r="X154" s="13">
        <v>121.78</v>
      </c>
      <c r="Y154" s="13">
        <v>121.78</v>
      </c>
      <c r="Z154" s="13">
        <v>121.78</v>
      </c>
      <c r="AA154" s="13">
        <v>121.78</v>
      </c>
      <c r="AB154" s="13">
        <v>126.78</v>
      </c>
      <c r="AC154" s="175">
        <v>131.78</v>
      </c>
      <c r="AD154" s="175">
        <v>136.78</v>
      </c>
      <c r="AE154" s="175">
        <v>141.78</v>
      </c>
      <c r="AF154" s="175">
        <v>146.78</v>
      </c>
      <c r="AG154" s="175">
        <v>151.78</v>
      </c>
      <c r="AH154" s="194" t="s">
        <v>224</v>
      </c>
      <c r="AI154" s="7"/>
      <c r="AJ154" s="13"/>
      <c r="AK154" s="7"/>
    </row>
    <row r="155" spans="1:37" x14ac:dyDescent="0.2">
      <c r="A155" s="126" t="s">
        <v>1673</v>
      </c>
      <c r="B155" s="126" t="s">
        <v>226</v>
      </c>
      <c r="C155" s="126"/>
      <c r="D155" s="123" t="s">
        <v>227</v>
      </c>
      <c r="E155" s="38" t="s">
        <v>1089</v>
      </c>
      <c r="F155" s="3" t="s">
        <v>1076</v>
      </c>
      <c r="G155" s="3"/>
      <c r="H155" s="173">
        <v>75</v>
      </c>
      <c r="I155" s="173">
        <v>79.59</v>
      </c>
      <c r="J155" s="173">
        <v>90.57</v>
      </c>
      <c r="K155" s="173">
        <v>94.2</v>
      </c>
      <c r="L155" s="173">
        <v>94</v>
      </c>
      <c r="M155" s="173">
        <v>105</v>
      </c>
      <c r="N155" s="173">
        <v>127</v>
      </c>
      <c r="O155" s="173">
        <v>132</v>
      </c>
      <c r="P155" s="173">
        <v>147.69999999999999</v>
      </c>
      <c r="Q155" s="173">
        <v>154.35</v>
      </c>
      <c r="R155" s="13">
        <v>162</v>
      </c>
      <c r="S155" s="13">
        <v>169.94</v>
      </c>
      <c r="T155" s="13">
        <v>178.27</v>
      </c>
      <c r="U155" s="13">
        <v>186.27</v>
      </c>
      <c r="V155" s="13">
        <v>190.93</v>
      </c>
      <c r="W155" s="13">
        <v>190.93</v>
      </c>
      <c r="X155" s="13">
        <v>190.93</v>
      </c>
      <c r="Y155" s="13">
        <v>194.65</v>
      </c>
      <c r="Z155" s="13">
        <v>198.45</v>
      </c>
      <c r="AA155" s="13">
        <v>202.32</v>
      </c>
      <c r="AB155" s="13">
        <v>207.32</v>
      </c>
      <c r="AC155" s="175">
        <v>212.32</v>
      </c>
      <c r="AD155" s="175">
        <v>218.66</v>
      </c>
      <c r="AE155" s="175" t="s">
        <v>886</v>
      </c>
      <c r="AF155" s="175" t="s">
        <v>886</v>
      </c>
      <c r="AG155" s="175" t="s">
        <v>886</v>
      </c>
      <c r="AH155" s="194" t="s">
        <v>226</v>
      </c>
      <c r="AI155" s="7"/>
      <c r="AJ155" s="13"/>
      <c r="AK155" s="7"/>
    </row>
    <row r="156" spans="1:37" x14ac:dyDescent="0.2">
      <c r="A156" s="126" t="s">
        <v>1380</v>
      </c>
      <c r="B156" s="126" t="s">
        <v>228</v>
      </c>
      <c r="C156" s="126"/>
      <c r="D156" s="123" t="s">
        <v>229</v>
      </c>
      <c r="E156" s="38" t="s">
        <v>1088</v>
      </c>
      <c r="F156" s="3" t="s">
        <v>1076</v>
      </c>
      <c r="G156" s="3"/>
      <c r="H156" s="173">
        <v>74.569999999999993</v>
      </c>
      <c r="I156" s="173">
        <v>83.87</v>
      </c>
      <c r="J156" s="173">
        <v>96.57</v>
      </c>
      <c r="K156" s="173">
        <v>106.16</v>
      </c>
      <c r="L156" s="173">
        <v>108.81</v>
      </c>
      <c r="M156" s="173">
        <v>111.54</v>
      </c>
      <c r="N156" s="173">
        <v>114.32</v>
      </c>
      <c r="O156" s="173">
        <v>117.17</v>
      </c>
      <c r="P156" s="173">
        <v>121.52</v>
      </c>
      <c r="Q156" s="173">
        <v>124.56</v>
      </c>
      <c r="R156" s="13">
        <v>127.67</v>
      </c>
      <c r="S156" s="13">
        <v>127.67</v>
      </c>
      <c r="T156" s="13">
        <v>127.67</v>
      </c>
      <c r="U156" s="13">
        <v>127.67</v>
      </c>
      <c r="V156" s="13">
        <v>131.33000000000001</v>
      </c>
      <c r="W156" s="13">
        <v>131.33000000000001</v>
      </c>
      <c r="X156" s="13">
        <v>134.61000000000001</v>
      </c>
      <c r="Y156" s="13">
        <v>137.30000000000001</v>
      </c>
      <c r="Z156" s="13">
        <v>137.30000000000001</v>
      </c>
      <c r="AA156" s="13">
        <v>137.30000000000001</v>
      </c>
      <c r="AB156" s="13">
        <v>134.55000000000001</v>
      </c>
      <c r="AC156" s="175">
        <v>131.11000000000001</v>
      </c>
      <c r="AD156" s="175">
        <v>131.11000000000001</v>
      </c>
      <c r="AE156" s="175">
        <v>131.11000000000001</v>
      </c>
      <c r="AF156" s="175">
        <v>133.72999999999999</v>
      </c>
      <c r="AG156" s="175">
        <v>136.41</v>
      </c>
      <c r="AH156" s="194" t="s">
        <v>228</v>
      </c>
      <c r="AI156" s="7"/>
      <c r="AJ156" s="13"/>
      <c r="AK156" s="7"/>
    </row>
    <row r="157" spans="1:37" x14ac:dyDescent="0.2">
      <c r="A157" s="126" t="s">
        <v>1381</v>
      </c>
      <c r="B157" s="126" t="s">
        <v>230</v>
      </c>
      <c r="C157" s="126"/>
      <c r="D157" s="123" t="s">
        <v>231</v>
      </c>
      <c r="E157" s="38" t="s">
        <v>1088</v>
      </c>
      <c r="F157" s="3" t="s">
        <v>1076</v>
      </c>
      <c r="G157" s="3"/>
      <c r="H157" s="173">
        <v>54.18</v>
      </c>
      <c r="I157" s="173">
        <v>56.07</v>
      </c>
      <c r="J157" s="173">
        <v>68.13</v>
      </c>
      <c r="K157" s="173">
        <v>72.180000000000007</v>
      </c>
      <c r="L157" s="173">
        <v>82.35</v>
      </c>
      <c r="M157" s="173">
        <v>91.89</v>
      </c>
      <c r="N157" s="173">
        <v>104.4</v>
      </c>
      <c r="O157" s="173">
        <v>118.98</v>
      </c>
      <c r="P157" s="173">
        <v>126.36</v>
      </c>
      <c r="Q157" s="173">
        <v>131.21</v>
      </c>
      <c r="R157" s="13">
        <v>137.52000000000001</v>
      </c>
      <c r="S157" s="13">
        <v>143.82</v>
      </c>
      <c r="T157" s="13">
        <v>150.30000000000001</v>
      </c>
      <c r="U157" s="13">
        <v>155.41</v>
      </c>
      <c r="V157" s="13">
        <v>159.13</v>
      </c>
      <c r="W157" s="13">
        <v>159.13</v>
      </c>
      <c r="X157" s="13">
        <v>159.13</v>
      </c>
      <c r="Y157" s="13">
        <v>157.54</v>
      </c>
      <c r="Z157" s="13">
        <v>157.54</v>
      </c>
      <c r="AA157" s="13">
        <v>155.97</v>
      </c>
      <c r="AB157" s="13">
        <v>155.97</v>
      </c>
      <c r="AC157" s="175">
        <v>159.09</v>
      </c>
      <c r="AD157" s="175">
        <v>164.09</v>
      </c>
      <c r="AE157" s="175">
        <v>169.09</v>
      </c>
      <c r="AF157" s="175">
        <v>174.09</v>
      </c>
      <c r="AG157" s="175">
        <v>179.09</v>
      </c>
      <c r="AH157" s="194" t="s">
        <v>230</v>
      </c>
      <c r="AI157" s="7"/>
      <c r="AJ157" s="13"/>
      <c r="AK157" s="7"/>
    </row>
    <row r="158" spans="1:37" x14ac:dyDescent="0.2">
      <c r="A158" s="126" t="s">
        <v>1382</v>
      </c>
      <c r="B158" s="126" t="s">
        <v>232</v>
      </c>
      <c r="C158" s="126"/>
      <c r="D158" s="123" t="s">
        <v>233</v>
      </c>
      <c r="E158" s="38" t="s">
        <v>1088</v>
      </c>
      <c r="F158" s="3" t="s">
        <v>1076</v>
      </c>
      <c r="G158" s="3"/>
      <c r="H158" s="173">
        <v>58.33</v>
      </c>
      <c r="I158" s="173">
        <v>68.75</v>
      </c>
      <c r="J158" s="173">
        <v>73.3</v>
      </c>
      <c r="K158" s="173">
        <v>73.31</v>
      </c>
      <c r="L158" s="173">
        <v>76.599999999999994</v>
      </c>
      <c r="M158" s="173">
        <v>80.37</v>
      </c>
      <c r="N158" s="173">
        <v>88.38</v>
      </c>
      <c r="O158" s="173">
        <v>90.63</v>
      </c>
      <c r="P158" s="173">
        <v>92.88</v>
      </c>
      <c r="Q158" s="173">
        <v>95.68</v>
      </c>
      <c r="R158" s="13">
        <v>98.1</v>
      </c>
      <c r="S158" s="13">
        <v>101.97</v>
      </c>
      <c r="T158" s="13">
        <v>107.01</v>
      </c>
      <c r="U158" s="13">
        <v>109.71</v>
      </c>
      <c r="V158" s="13">
        <v>112.41</v>
      </c>
      <c r="W158" s="13">
        <v>112.41</v>
      </c>
      <c r="X158" s="13">
        <v>112.41</v>
      </c>
      <c r="Y158" s="13">
        <v>117.36</v>
      </c>
      <c r="Z158" s="13">
        <v>119.7</v>
      </c>
      <c r="AA158" s="13">
        <v>122.04</v>
      </c>
      <c r="AB158" s="13">
        <v>126.99</v>
      </c>
      <c r="AC158" s="175">
        <v>131.94</v>
      </c>
      <c r="AD158" s="175">
        <v>136.88999999999999</v>
      </c>
      <c r="AE158" s="175">
        <v>141.84</v>
      </c>
      <c r="AF158" s="175">
        <v>146.79</v>
      </c>
      <c r="AG158" s="175">
        <v>151.74</v>
      </c>
      <c r="AH158" s="194" t="s">
        <v>232</v>
      </c>
      <c r="AI158" s="7"/>
      <c r="AJ158" s="13"/>
      <c r="AK158" s="7"/>
    </row>
    <row r="159" spans="1:37" x14ac:dyDescent="0.2">
      <c r="A159" s="126" t="s">
        <v>1383</v>
      </c>
      <c r="B159" s="126" t="s">
        <v>234</v>
      </c>
      <c r="C159" s="126"/>
      <c r="D159" s="123" t="s">
        <v>235</v>
      </c>
      <c r="E159" s="38" t="s">
        <v>1089</v>
      </c>
      <c r="F159" s="3" t="s">
        <v>1076</v>
      </c>
      <c r="G159" s="3"/>
      <c r="H159" s="173">
        <v>72.34</v>
      </c>
      <c r="I159" s="173">
        <v>78.28</v>
      </c>
      <c r="J159" s="173">
        <v>84.12</v>
      </c>
      <c r="K159" s="173">
        <v>86.14</v>
      </c>
      <c r="L159" s="173">
        <v>86.6</v>
      </c>
      <c r="M159" s="173">
        <v>78.739999999999995</v>
      </c>
      <c r="N159" s="173">
        <v>82.6</v>
      </c>
      <c r="O159" s="173">
        <v>90</v>
      </c>
      <c r="P159" s="173">
        <v>96.74</v>
      </c>
      <c r="Q159" s="173">
        <v>101.59</v>
      </c>
      <c r="R159" s="13">
        <v>104.53</v>
      </c>
      <c r="S159" s="13">
        <v>107.56</v>
      </c>
      <c r="T159" s="13">
        <v>112.19</v>
      </c>
      <c r="U159" s="13">
        <v>116.56</v>
      </c>
      <c r="V159" s="13">
        <v>119.47</v>
      </c>
      <c r="W159" s="13">
        <v>119.47</v>
      </c>
      <c r="X159" s="13">
        <v>123.65</v>
      </c>
      <c r="Y159" s="13">
        <v>123.65</v>
      </c>
      <c r="Z159" s="13">
        <v>123.65</v>
      </c>
      <c r="AA159" s="13">
        <v>123.65</v>
      </c>
      <c r="AB159" s="13">
        <v>128.65</v>
      </c>
      <c r="AC159" s="175">
        <v>133.65</v>
      </c>
      <c r="AD159" s="175">
        <v>138.65</v>
      </c>
      <c r="AE159" s="175">
        <v>143.65</v>
      </c>
      <c r="AF159" s="175">
        <v>148.65</v>
      </c>
      <c r="AG159" s="175" t="s">
        <v>886</v>
      </c>
      <c r="AH159" s="194" t="s">
        <v>234</v>
      </c>
      <c r="AI159" s="7"/>
      <c r="AJ159" s="13"/>
      <c r="AK159" s="7"/>
    </row>
    <row r="160" spans="1:37" x14ac:dyDescent="0.2">
      <c r="A160" s="126" t="s">
        <v>1384</v>
      </c>
      <c r="B160" s="126" t="s">
        <v>236</v>
      </c>
      <c r="C160" s="126"/>
      <c r="D160" s="123" t="s">
        <v>237</v>
      </c>
      <c r="E160" s="38" t="s">
        <v>1088</v>
      </c>
      <c r="F160" s="3" t="s">
        <v>1082</v>
      </c>
      <c r="G160" s="3"/>
      <c r="H160" s="173">
        <v>676.04</v>
      </c>
      <c r="I160" s="173">
        <v>709.71</v>
      </c>
      <c r="J160" s="173">
        <v>750.59</v>
      </c>
      <c r="K160" s="173">
        <v>779.61</v>
      </c>
      <c r="L160" s="173">
        <v>838.99</v>
      </c>
      <c r="M160" s="173">
        <v>880.66</v>
      </c>
      <c r="N160" s="173">
        <v>931.26</v>
      </c>
      <c r="O160" s="173">
        <v>968.51</v>
      </c>
      <c r="P160" s="173">
        <v>963.14</v>
      </c>
      <c r="Q160" s="173">
        <v>1009.68</v>
      </c>
      <c r="R160" s="13">
        <v>1058.8599999999999</v>
      </c>
      <c r="S160" s="13">
        <v>1100</v>
      </c>
      <c r="T160" s="13">
        <v>1153.6199999999999</v>
      </c>
      <c r="U160" s="13">
        <v>1198.3599999999999</v>
      </c>
      <c r="V160" s="13">
        <v>1215.79</v>
      </c>
      <c r="W160" s="13">
        <v>1215.79</v>
      </c>
      <c r="X160" s="13">
        <v>1215.79</v>
      </c>
      <c r="Y160" s="13">
        <v>1215.68</v>
      </c>
      <c r="Z160" s="13">
        <v>1215.68</v>
      </c>
      <c r="AA160" s="13">
        <v>1215.68</v>
      </c>
      <c r="AB160" s="13">
        <v>1264.1400000000001</v>
      </c>
      <c r="AC160" s="175">
        <v>1327.1</v>
      </c>
      <c r="AD160" s="175">
        <v>1406.45</v>
      </c>
      <c r="AE160" s="175">
        <v>1448.53</v>
      </c>
      <c r="AF160" s="175">
        <v>1506.22</v>
      </c>
      <c r="AG160" s="175">
        <v>1558.7</v>
      </c>
      <c r="AH160" s="194" t="s">
        <v>236</v>
      </c>
      <c r="AI160" s="7"/>
      <c r="AJ160" s="13"/>
      <c r="AK160" s="7"/>
    </row>
    <row r="161" spans="1:37" x14ac:dyDescent="0.2">
      <c r="A161" s="126" t="s">
        <v>1385</v>
      </c>
      <c r="B161" s="126" t="s">
        <v>238</v>
      </c>
      <c r="C161" s="126"/>
      <c r="D161" s="123" t="s">
        <v>239</v>
      </c>
      <c r="E161" s="38" t="s">
        <v>1088</v>
      </c>
      <c r="F161" s="3" t="s">
        <v>1076</v>
      </c>
      <c r="G161" s="3"/>
      <c r="H161" s="173">
        <v>100.27</v>
      </c>
      <c r="I161" s="173">
        <v>107.51</v>
      </c>
      <c r="J161" s="173">
        <v>113.13</v>
      </c>
      <c r="K161" s="173">
        <v>118.22</v>
      </c>
      <c r="L161" s="173">
        <v>126.41</v>
      </c>
      <c r="M161" s="173">
        <v>135.54</v>
      </c>
      <c r="N161" s="173">
        <v>143.51</v>
      </c>
      <c r="O161" s="173">
        <v>150.75</v>
      </c>
      <c r="P161" s="173">
        <v>158.31</v>
      </c>
      <c r="Q161" s="173">
        <v>165.43</v>
      </c>
      <c r="R161" s="13">
        <v>171.22</v>
      </c>
      <c r="S161" s="13">
        <v>175.5</v>
      </c>
      <c r="T161" s="13">
        <v>181.33</v>
      </c>
      <c r="U161" s="13">
        <v>187.3</v>
      </c>
      <c r="V161" s="13">
        <v>187.74</v>
      </c>
      <c r="W161" s="13">
        <v>184.14</v>
      </c>
      <c r="X161" s="13">
        <v>184.07</v>
      </c>
      <c r="Y161" s="13">
        <v>182.06</v>
      </c>
      <c r="Z161" s="13">
        <v>182.05</v>
      </c>
      <c r="AA161" s="13">
        <v>180.25</v>
      </c>
      <c r="AB161" s="13">
        <v>179.98</v>
      </c>
      <c r="AC161" s="175">
        <v>179.71</v>
      </c>
      <c r="AD161" s="175">
        <v>179.44</v>
      </c>
      <c r="AE161" s="175">
        <v>184.39</v>
      </c>
      <c r="AF161" s="175">
        <v>189.09</v>
      </c>
      <c r="AG161" s="175">
        <v>193.94</v>
      </c>
      <c r="AH161" s="194" t="s">
        <v>238</v>
      </c>
      <c r="AI161" s="7"/>
      <c r="AJ161" s="13"/>
      <c r="AK161" s="7"/>
    </row>
    <row r="162" spans="1:37" x14ac:dyDescent="0.2">
      <c r="A162" s="126" t="s">
        <v>1386</v>
      </c>
      <c r="B162" s="126" t="s">
        <v>1263</v>
      </c>
      <c r="C162" s="126"/>
      <c r="D162" s="123" t="s">
        <v>1262</v>
      </c>
      <c r="E162" s="38" t="s">
        <v>1088</v>
      </c>
      <c r="F162" s="123" t="s">
        <v>1076</v>
      </c>
      <c r="G162" s="3"/>
      <c r="H162" s="173" t="s">
        <v>886</v>
      </c>
      <c r="I162" s="173" t="s">
        <v>886</v>
      </c>
      <c r="J162" s="173" t="s">
        <v>886</v>
      </c>
      <c r="K162" s="173" t="s">
        <v>886</v>
      </c>
      <c r="L162" s="173" t="s">
        <v>886</v>
      </c>
      <c r="M162" s="173" t="s">
        <v>886</v>
      </c>
      <c r="N162" s="173" t="s">
        <v>886</v>
      </c>
      <c r="O162" s="173" t="s">
        <v>886</v>
      </c>
      <c r="P162" s="173" t="s">
        <v>886</v>
      </c>
      <c r="Q162" s="173" t="s">
        <v>886</v>
      </c>
      <c r="R162" s="13" t="s">
        <v>886</v>
      </c>
      <c r="S162" s="175" t="s">
        <v>886</v>
      </c>
      <c r="T162" s="175" t="s">
        <v>886</v>
      </c>
      <c r="U162" s="175" t="s">
        <v>886</v>
      </c>
      <c r="V162" s="175" t="s">
        <v>886</v>
      </c>
      <c r="W162" s="175" t="s">
        <v>886</v>
      </c>
      <c r="X162" s="175" t="s">
        <v>886</v>
      </c>
      <c r="Y162" s="175" t="s">
        <v>886</v>
      </c>
      <c r="Z162" s="175" t="s">
        <v>886</v>
      </c>
      <c r="AA162" s="175" t="s">
        <v>886</v>
      </c>
      <c r="AB162" s="175" t="s">
        <v>886</v>
      </c>
      <c r="AC162" s="175" t="s">
        <v>886</v>
      </c>
      <c r="AD162" s="175" t="s">
        <v>886</v>
      </c>
      <c r="AE162" s="175">
        <v>166.32</v>
      </c>
      <c r="AF162" s="175">
        <v>171.27</v>
      </c>
      <c r="AG162" s="175">
        <v>171.27</v>
      </c>
      <c r="AH162" s="194" t="s">
        <v>1263</v>
      </c>
      <c r="AI162" s="7"/>
      <c r="AJ162" s="13"/>
      <c r="AK162" s="7"/>
    </row>
    <row r="163" spans="1:37" x14ac:dyDescent="0.2">
      <c r="A163" s="126" t="s">
        <v>1710</v>
      </c>
      <c r="B163" s="126" t="s">
        <v>240</v>
      </c>
      <c r="C163" s="126"/>
      <c r="D163" s="123" t="s">
        <v>241</v>
      </c>
      <c r="E163" s="38" t="s">
        <v>1088</v>
      </c>
      <c r="F163" s="3" t="s">
        <v>1077</v>
      </c>
      <c r="G163" s="3"/>
      <c r="H163" s="173">
        <v>484</v>
      </c>
      <c r="I163" s="173">
        <v>528.39</v>
      </c>
      <c r="J163" s="173">
        <v>574.15</v>
      </c>
      <c r="K163" s="173">
        <v>621.92999999999995</v>
      </c>
      <c r="L163" s="173">
        <v>674.98</v>
      </c>
      <c r="M163" s="173">
        <v>741.38</v>
      </c>
      <c r="N163" s="173">
        <v>777.69</v>
      </c>
      <c r="O163" s="173">
        <v>930.43</v>
      </c>
      <c r="P163" s="173">
        <v>919.92</v>
      </c>
      <c r="Q163" s="173">
        <v>958.95</v>
      </c>
      <c r="R163" s="13">
        <v>1004.1</v>
      </c>
      <c r="S163" s="13">
        <v>1047.69</v>
      </c>
      <c r="T163" s="13">
        <v>1089</v>
      </c>
      <c r="U163" s="13">
        <v>1127.49</v>
      </c>
      <c r="V163" s="13">
        <v>1158.3</v>
      </c>
      <c r="W163" s="13">
        <v>1158.3</v>
      </c>
      <c r="X163" s="13">
        <v>1158.3</v>
      </c>
      <c r="Y163" s="13">
        <v>1158.3</v>
      </c>
      <c r="Z163" s="13">
        <v>1180.8900000000001</v>
      </c>
      <c r="AA163" s="13">
        <v>1203.93</v>
      </c>
      <c r="AB163" s="13">
        <v>1251.9000000000001</v>
      </c>
      <c r="AC163" s="175">
        <v>1314.36</v>
      </c>
      <c r="AD163" s="175">
        <v>1393.11</v>
      </c>
      <c r="AE163" s="175">
        <v>1434.78</v>
      </c>
      <c r="AF163" s="175">
        <v>1492.02</v>
      </c>
      <c r="AG163" s="175">
        <v>1544.04</v>
      </c>
      <c r="AH163" s="194" t="s">
        <v>240</v>
      </c>
      <c r="AI163" s="7"/>
      <c r="AJ163" s="13"/>
      <c r="AK163" s="7"/>
    </row>
    <row r="164" spans="1:37" x14ac:dyDescent="0.2">
      <c r="A164" s="126" t="s">
        <v>1387</v>
      </c>
      <c r="B164" s="143" t="s">
        <v>964</v>
      </c>
      <c r="C164" s="143"/>
      <c r="D164" s="144" t="s">
        <v>965</v>
      </c>
      <c r="E164" s="38" t="s">
        <v>1088</v>
      </c>
      <c r="F164" s="3" t="s">
        <v>1079</v>
      </c>
      <c r="G164" s="3"/>
      <c r="H164" s="173" t="s">
        <v>886</v>
      </c>
      <c r="I164" s="173" t="s">
        <v>886</v>
      </c>
      <c r="J164" s="173" t="s">
        <v>886</v>
      </c>
      <c r="K164" s="173" t="s">
        <v>886</v>
      </c>
      <c r="L164" s="173" t="s">
        <v>886</v>
      </c>
      <c r="M164" s="173" t="s">
        <v>886</v>
      </c>
      <c r="N164" s="173" t="s">
        <v>886</v>
      </c>
      <c r="O164" s="173" t="s">
        <v>886</v>
      </c>
      <c r="P164" s="78">
        <v>63.8</v>
      </c>
      <c r="Q164" s="6">
        <v>66.95</v>
      </c>
      <c r="R164" s="13">
        <v>70.260000000000005</v>
      </c>
      <c r="S164" s="13">
        <v>73.7</v>
      </c>
      <c r="T164" s="13">
        <v>77.06</v>
      </c>
      <c r="U164" s="13">
        <v>80.08</v>
      </c>
      <c r="V164" s="13">
        <v>81.86</v>
      </c>
      <c r="W164" s="13">
        <v>81.86</v>
      </c>
      <c r="X164" s="13">
        <v>81.86</v>
      </c>
      <c r="Y164" s="13">
        <v>81.86</v>
      </c>
      <c r="Z164" s="13">
        <v>83.45</v>
      </c>
      <c r="AA164" s="13">
        <v>85.07</v>
      </c>
      <c r="AB164" s="13">
        <v>86.72</v>
      </c>
      <c r="AC164" s="175">
        <v>88.4</v>
      </c>
      <c r="AD164" s="175">
        <v>91</v>
      </c>
      <c r="AE164" s="175">
        <v>93.67</v>
      </c>
      <c r="AF164" s="175">
        <v>95.53</v>
      </c>
      <c r="AG164" s="175">
        <v>97.43</v>
      </c>
      <c r="AH164" s="196" t="s">
        <v>964</v>
      </c>
      <c r="AI164" s="7"/>
      <c r="AJ164" s="13"/>
      <c r="AK164" s="7"/>
    </row>
    <row r="165" spans="1:37" x14ac:dyDescent="0.2">
      <c r="A165" s="126" t="s">
        <v>886</v>
      </c>
      <c r="B165" s="122" t="s">
        <v>918</v>
      </c>
      <c r="C165" s="122"/>
      <c r="D165" s="123" t="s">
        <v>865</v>
      </c>
      <c r="E165" s="38" t="s">
        <v>1089</v>
      </c>
      <c r="F165" s="3" t="s">
        <v>1076</v>
      </c>
      <c r="G165" s="3"/>
      <c r="H165" s="173" t="s">
        <v>886</v>
      </c>
      <c r="I165" s="173" t="s">
        <v>886</v>
      </c>
      <c r="J165" s="173" t="s">
        <v>886</v>
      </c>
      <c r="K165" s="173" t="s">
        <v>886</v>
      </c>
      <c r="L165" s="173" t="s">
        <v>886</v>
      </c>
      <c r="M165" s="173" t="s">
        <v>886</v>
      </c>
      <c r="N165" s="173" t="s">
        <v>886</v>
      </c>
      <c r="O165" s="173" t="s">
        <v>886</v>
      </c>
      <c r="P165" s="173" t="s">
        <v>886</v>
      </c>
      <c r="Q165" s="173" t="s">
        <v>886</v>
      </c>
      <c r="R165" s="13" t="s">
        <v>886</v>
      </c>
      <c r="S165" s="13" t="s">
        <v>886</v>
      </c>
      <c r="T165" s="13" t="s">
        <v>886</v>
      </c>
      <c r="U165" s="13" t="s">
        <v>886</v>
      </c>
      <c r="V165" s="13" t="s">
        <v>886</v>
      </c>
      <c r="W165" s="13" t="s">
        <v>886</v>
      </c>
      <c r="X165" s="13" t="s">
        <v>886</v>
      </c>
      <c r="Y165" s="13" t="s">
        <v>886</v>
      </c>
      <c r="Z165" s="13" t="s">
        <v>886</v>
      </c>
      <c r="AA165" s="13" t="s">
        <v>886</v>
      </c>
      <c r="AB165" s="13" t="s">
        <v>886</v>
      </c>
      <c r="AC165" s="175" t="s">
        <v>886</v>
      </c>
      <c r="AD165" s="175" t="s">
        <v>886</v>
      </c>
      <c r="AE165" s="175" t="s">
        <v>886</v>
      </c>
      <c r="AF165" s="175" t="s">
        <v>886</v>
      </c>
      <c r="AG165" s="175" t="s">
        <v>886</v>
      </c>
      <c r="AH165" s="195" t="s">
        <v>918</v>
      </c>
      <c r="AI165" s="7"/>
      <c r="AJ165" s="13"/>
      <c r="AK165" s="7"/>
    </row>
    <row r="166" spans="1:37" x14ac:dyDescent="0.2">
      <c r="A166" s="126" t="s">
        <v>1388</v>
      </c>
      <c r="B166" s="126" t="s">
        <v>242</v>
      </c>
      <c r="C166" s="126"/>
      <c r="D166" s="123" t="s">
        <v>243</v>
      </c>
      <c r="E166" s="38" t="s">
        <v>1088</v>
      </c>
      <c r="F166" s="3" t="s">
        <v>1076</v>
      </c>
      <c r="G166" s="3"/>
      <c r="H166" s="173">
        <v>108.86</v>
      </c>
      <c r="I166" s="173">
        <v>105.15</v>
      </c>
      <c r="J166" s="173">
        <v>109.09</v>
      </c>
      <c r="K166" s="173">
        <v>114.22</v>
      </c>
      <c r="L166" s="173">
        <v>121.01</v>
      </c>
      <c r="M166" s="173">
        <v>125.51</v>
      </c>
      <c r="N166" s="173">
        <v>131.13999999999999</v>
      </c>
      <c r="O166" s="173">
        <v>181.32</v>
      </c>
      <c r="P166" s="173">
        <v>190.2</v>
      </c>
      <c r="Q166" s="173">
        <v>194.02</v>
      </c>
      <c r="R166" s="13">
        <v>198.85</v>
      </c>
      <c r="S166" s="13">
        <v>203.82</v>
      </c>
      <c r="T166" s="13">
        <v>211.57</v>
      </c>
      <c r="U166" s="13">
        <v>218.85</v>
      </c>
      <c r="V166" s="13">
        <v>224.19</v>
      </c>
      <c r="W166" s="13">
        <v>224.19</v>
      </c>
      <c r="X166" s="13">
        <v>224.19</v>
      </c>
      <c r="Y166" s="13">
        <v>224.19</v>
      </c>
      <c r="Z166" s="13">
        <v>224.19</v>
      </c>
      <c r="AA166" s="13">
        <v>224.19</v>
      </c>
      <c r="AB166" s="13">
        <v>228.51</v>
      </c>
      <c r="AC166" s="175">
        <v>232.92</v>
      </c>
      <c r="AD166" s="175">
        <v>239.67</v>
      </c>
      <c r="AE166" s="175">
        <v>246.77</v>
      </c>
      <c r="AF166" s="175">
        <v>251.71</v>
      </c>
      <c r="AG166" s="175">
        <v>256.74</v>
      </c>
      <c r="AH166" s="194" t="s">
        <v>242</v>
      </c>
      <c r="AI166" s="7"/>
      <c r="AJ166" s="13"/>
      <c r="AK166" s="7"/>
    </row>
    <row r="167" spans="1:37" x14ac:dyDescent="0.2">
      <c r="A167" s="126" t="s">
        <v>1389</v>
      </c>
      <c r="B167" s="126" t="s">
        <v>244</v>
      </c>
      <c r="C167" s="126"/>
      <c r="D167" s="123" t="s">
        <v>245</v>
      </c>
      <c r="E167" s="38" t="s">
        <v>1088</v>
      </c>
      <c r="F167" s="3" t="s">
        <v>1076</v>
      </c>
      <c r="G167" s="3"/>
      <c r="H167" s="173">
        <v>70.56</v>
      </c>
      <c r="I167" s="173">
        <v>95.19</v>
      </c>
      <c r="J167" s="173">
        <v>97.82</v>
      </c>
      <c r="K167" s="173">
        <v>102.21</v>
      </c>
      <c r="L167" s="173">
        <v>102.22</v>
      </c>
      <c r="M167" s="173">
        <v>110.4</v>
      </c>
      <c r="N167" s="173">
        <v>115.71</v>
      </c>
      <c r="O167" s="173">
        <v>121.92</v>
      </c>
      <c r="P167" s="173">
        <v>123.85</v>
      </c>
      <c r="Q167" s="173">
        <v>125.7</v>
      </c>
      <c r="R167" s="13">
        <v>126.96</v>
      </c>
      <c r="S167" s="13">
        <v>130.51</v>
      </c>
      <c r="T167" s="13">
        <v>133.25</v>
      </c>
      <c r="U167" s="13">
        <v>135.65</v>
      </c>
      <c r="V167" s="13">
        <v>134.74</v>
      </c>
      <c r="W167" s="13">
        <v>133.96</v>
      </c>
      <c r="X167" s="13">
        <v>133.54</v>
      </c>
      <c r="Y167" s="13">
        <v>133.38999999999999</v>
      </c>
      <c r="Z167" s="13">
        <v>130.07</v>
      </c>
      <c r="AA167" s="13">
        <v>130.07</v>
      </c>
      <c r="AB167" s="13">
        <v>130.07</v>
      </c>
      <c r="AC167" s="175">
        <v>130.07</v>
      </c>
      <c r="AD167" s="175">
        <v>128.93</v>
      </c>
      <c r="AE167" s="175">
        <v>129.52000000000001</v>
      </c>
      <c r="AF167" s="175">
        <v>129.91</v>
      </c>
      <c r="AG167" s="175">
        <v>129.38999999999999</v>
      </c>
      <c r="AH167" s="194" t="s">
        <v>244</v>
      </c>
      <c r="AI167" s="7"/>
      <c r="AJ167" s="13"/>
      <c r="AK167" s="7"/>
    </row>
    <row r="168" spans="1:37" x14ac:dyDescent="0.2">
      <c r="A168" s="126" t="s">
        <v>1390</v>
      </c>
      <c r="B168" s="126" t="s">
        <v>246</v>
      </c>
      <c r="C168" s="126"/>
      <c r="D168" s="123" t="s">
        <v>247</v>
      </c>
      <c r="E168" s="38" t="s">
        <v>1088</v>
      </c>
      <c r="F168" s="3" t="s">
        <v>1076</v>
      </c>
      <c r="G168" s="3"/>
      <c r="H168" s="173">
        <v>92.72</v>
      </c>
      <c r="I168" s="173">
        <v>96.24</v>
      </c>
      <c r="J168" s="173">
        <v>105.51</v>
      </c>
      <c r="K168" s="173">
        <v>107.29</v>
      </c>
      <c r="L168" s="173">
        <v>112.42</v>
      </c>
      <c r="M168" s="173">
        <v>117.84</v>
      </c>
      <c r="N168" s="173">
        <v>123.75</v>
      </c>
      <c r="O168" s="173">
        <v>129.30000000000001</v>
      </c>
      <c r="P168" s="173">
        <v>134.26</v>
      </c>
      <c r="Q168" s="173">
        <v>139.6</v>
      </c>
      <c r="R168" s="13">
        <v>146.6</v>
      </c>
      <c r="S168" s="13">
        <v>153.91</v>
      </c>
      <c r="T168" s="13">
        <v>161.59</v>
      </c>
      <c r="U168" s="13">
        <v>169.65</v>
      </c>
      <c r="V168" s="13">
        <v>174.57</v>
      </c>
      <c r="W168" s="13">
        <v>174.57</v>
      </c>
      <c r="X168" s="13">
        <v>174.57</v>
      </c>
      <c r="Y168" s="13">
        <v>178.03</v>
      </c>
      <c r="Z168" s="13">
        <v>181.57</v>
      </c>
      <c r="AA168" s="13">
        <v>185.18</v>
      </c>
      <c r="AB168" s="13">
        <v>187.03</v>
      </c>
      <c r="AC168" s="175">
        <v>190.75</v>
      </c>
      <c r="AD168" s="175">
        <v>190.75</v>
      </c>
      <c r="AE168" s="175">
        <v>190.75</v>
      </c>
      <c r="AF168" s="175">
        <v>195.75</v>
      </c>
      <c r="AG168" s="175">
        <v>200.75</v>
      </c>
      <c r="AH168" s="194" t="s">
        <v>246</v>
      </c>
      <c r="AI168" s="7"/>
      <c r="AJ168" s="13"/>
      <c r="AK168" s="7"/>
    </row>
    <row r="169" spans="1:37" x14ac:dyDescent="0.2">
      <c r="A169" s="126" t="s">
        <v>1674</v>
      </c>
      <c r="B169" s="126" t="s">
        <v>248</v>
      </c>
      <c r="C169" s="126"/>
      <c r="D169" s="123" t="s">
        <v>249</v>
      </c>
      <c r="E169" s="38" t="s">
        <v>1089</v>
      </c>
      <c r="F169" s="3" t="s">
        <v>1076</v>
      </c>
      <c r="G169" s="3"/>
      <c r="H169" s="173">
        <v>104.29</v>
      </c>
      <c r="I169" s="173">
        <v>123.57</v>
      </c>
      <c r="J169" s="173">
        <v>116.85</v>
      </c>
      <c r="K169" s="173">
        <v>122.1</v>
      </c>
      <c r="L169" s="173">
        <v>127.6</v>
      </c>
      <c r="M169" s="173">
        <v>133.84</v>
      </c>
      <c r="N169" s="173">
        <v>143.88</v>
      </c>
      <c r="O169" s="173">
        <v>149.06</v>
      </c>
      <c r="P169" s="173">
        <v>155.77000000000001</v>
      </c>
      <c r="Q169" s="173">
        <v>161.88</v>
      </c>
      <c r="R169" s="13">
        <v>168.16</v>
      </c>
      <c r="S169" s="13">
        <v>174.21</v>
      </c>
      <c r="T169" s="13">
        <v>177.64</v>
      </c>
      <c r="U169" s="13" t="s">
        <v>886</v>
      </c>
      <c r="V169" s="13" t="s">
        <v>886</v>
      </c>
      <c r="W169" s="13" t="s">
        <v>886</v>
      </c>
      <c r="X169" s="13" t="s">
        <v>886</v>
      </c>
      <c r="Y169" s="13" t="s">
        <v>886</v>
      </c>
      <c r="Z169" s="13" t="s">
        <v>886</v>
      </c>
      <c r="AA169" s="13" t="s">
        <v>886</v>
      </c>
      <c r="AB169" s="13" t="s">
        <v>886</v>
      </c>
      <c r="AC169" s="175" t="s">
        <v>886</v>
      </c>
      <c r="AD169" s="175" t="s">
        <v>886</v>
      </c>
      <c r="AE169" s="175" t="s">
        <v>886</v>
      </c>
      <c r="AF169" s="175" t="s">
        <v>886</v>
      </c>
      <c r="AG169" s="175" t="s">
        <v>886</v>
      </c>
      <c r="AH169" s="194" t="s">
        <v>248</v>
      </c>
      <c r="AI169" s="7"/>
      <c r="AJ169" s="13"/>
      <c r="AK169" s="7"/>
    </row>
    <row r="170" spans="1:37" x14ac:dyDescent="0.2">
      <c r="A170" s="126" t="s">
        <v>1391</v>
      </c>
      <c r="B170" s="126" t="s">
        <v>250</v>
      </c>
      <c r="C170" s="126"/>
      <c r="D170" s="123" t="s">
        <v>251</v>
      </c>
      <c r="E170" s="38" t="s">
        <v>1088</v>
      </c>
      <c r="F170" s="3" t="s">
        <v>1076</v>
      </c>
      <c r="G170" s="3"/>
      <c r="H170" s="173">
        <v>109.59</v>
      </c>
      <c r="I170" s="173">
        <v>113.48</v>
      </c>
      <c r="J170" s="173">
        <v>115.25</v>
      </c>
      <c r="K170" s="173">
        <v>118.13</v>
      </c>
      <c r="L170" s="173">
        <v>118.12</v>
      </c>
      <c r="M170" s="173">
        <v>124.04</v>
      </c>
      <c r="N170" s="173">
        <v>135.86000000000001</v>
      </c>
      <c r="O170" s="173">
        <v>162.94</v>
      </c>
      <c r="P170" s="173">
        <v>174.21</v>
      </c>
      <c r="Q170" s="173">
        <v>182.21</v>
      </c>
      <c r="R170" s="13">
        <v>189.89</v>
      </c>
      <c r="S170" s="13">
        <v>189.89</v>
      </c>
      <c r="T170" s="13">
        <v>189.89</v>
      </c>
      <c r="U170" s="13">
        <v>199.19</v>
      </c>
      <c r="V170" s="13">
        <v>199.19</v>
      </c>
      <c r="W170" s="13">
        <v>199.19</v>
      </c>
      <c r="X170" s="13">
        <v>199.19</v>
      </c>
      <c r="Y170" s="13">
        <v>203.07</v>
      </c>
      <c r="Z170" s="13">
        <v>203.07</v>
      </c>
      <c r="AA170" s="13">
        <v>203.07</v>
      </c>
      <c r="AB170" s="13">
        <v>207</v>
      </c>
      <c r="AC170" s="175">
        <v>211</v>
      </c>
      <c r="AD170" s="175">
        <v>215</v>
      </c>
      <c r="AE170" s="175">
        <v>221.3</v>
      </c>
      <c r="AF170" s="175">
        <v>226.3</v>
      </c>
      <c r="AG170" s="175">
        <v>231.3</v>
      </c>
      <c r="AH170" s="194" t="s">
        <v>250</v>
      </c>
      <c r="AI170" s="7"/>
      <c r="AJ170" s="13"/>
      <c r="AK170" s="7"/>
    </row>
    <row r="171" spans="1:37" x14ac:dyDescent="0.2">
      <c r="A171" s="126" t="s">
        <v>1392</v>
      </c>
      <c r="B171" s="126" t="s">
        <v>252</v>
      </c>
      <c r="C171" s="126"/>
      <c r="D171" s="123" t="s">
        <v>253</v>
      </c>
      <c r="E171" s="38" t="s">
        <v>1088</v>
      </c>
      <c r="F171" s="3" t="s">
        <v>1080</v>
      </c>
      <c r="G171" s="3"/>
      <c r="H171" s="173">
        <v>546.53</v>
      </c>
      <c r="I171" s="173">
        <v>556.12</v>
      </c>
      <c r="J171" s="173">
        <v>583.67999999999995</v>
      </c>
      <c r="K171" s="173">
        <v>627.6</v>
      </c>
      <c r="L171" s="173">
        <v>674.32</v>
      </c>
      <c r="M171" s="173">
        <v>733.85</v>
      </c>
      <c r="N171" s="173">
        <v>781.1</v>
      </c>
      <c r="O171" s="173">
        <v>898.28</v>
      </c>
      <c r="P171" s="173">
        <v>951.66</v>
      </c>
      <c r="Q171" s="173">
        <v>974.25</v>
      </c>
      <c r="R171" s="13">
        <v>998.55</v>
      </c>
      <c r="S171" s="13">
        <v>1033.02</v>
      </c>
      <c r="T171" s="13">
        <v>1073.7</v>
      </c>
      <c r="U171" s="13">
        <v>1100.3399999999999</v>
      </c>
      <c r="V171" s="13">
        <v>1100.3399999999999</v>
      </c>
      <c r="W171" s="13">
        <v>1100.3399999999999</v>
      </c>
      <c r="X171" s="13">
        <v>1100.3399999999999</v>
      </c>
      <c r="Y171" s="13">
        <v>1100.3399999999999</v>
      </c>
      <c r="Z171" s="13">
        <v>1100.3399999999999</v>
      </c>
      <c r="AA171" s="13">
        <v>1100.3399999999999</v>
      </c>
      <c r="AB171" s="13">
        <v>1144.17</v>
      </c>
      <c r="AC171" s="175">
        <v>1201.23</v>
      </c>
      <c r="AD171" s="175">
        <v>1261.17</v>
      </c>
      <c r="AE171" s="175">
        <v>1311.48</v>
      </c>
      <c r="AF171" s="175">
        <v>1363.77</v>
      </c>
      <c r="AG171" s="175">
        <v>1431.81</v>
      </c>
      <c r="AH171" s="194" t="s">
        <v>252</v>
      </c>
      <c r="AI171" s="7"/>
      <c r="AJ171" s="13"/>
      <c r="AK171" s="7"/>
    </row>
    <row r="172" spans="1:37" x14ac:dyDescent="0.2">
      <c r="A172" s="126" t="s">
        <v>1393</v>
      </c>
      <c r="B172" s="126" t="s">
        <v>254</v>
      </c>
      <c r="C172" s="126"/>
      <c r="D172" s="123" t="s">
        <v>255</v>
      </c>
      <c r="E172" s="38" t="s">
        <v>1088</v>
      </c>
      <c r="F172" s="3" t="s">
        <v>1076</v>
      </c>
      <c r="G172" s="3"/>
      <c r="H172" s="173">
        <v>65.010000000000005</v>
      </c>
      <c r="I172" s="173">
        <v>73.319999999999993</v>
      </c>
      <c r="J172" s="173">
        <v>80</v>
      </c>
      <c r="K172" s="173">
        <v>82.71</v>
      </c>
      <c r="L172" s="173">
        <v>87.93</v>
      </c>
      <c r="M172" s="173">
        <v>99</v>
      </c>
      <c r="N172" s="173">
        <v>107.19</v>
      </c>
      <c r="O172" s="173">
        <v>122.22</v>
      </c>
      <c r="P172" s="173">
        <v>127.08</v>
      </c>
      <c r="Q172" s="173">
        <v>131.49</v>
      </c>
      <c r="R172" s="13">
        <v>134.72999999999999</v>
      </c>
      <c r="S172" s="13">
        <v>139.5</v>
      </c>
      <c r="T172" s="13">
        <v>143.01</v>
      </c>
      <c r="U172" s="13">
        <v>146.61000000000001</v>
      </c>
      <c r="V172" s="13">
        <v>148.77000000000001</v>
      </c>
      <c r="W172" s="13">
        <v>148.77000000000001</v>
      </c>
      <c r="X172" s="13">
        <v>148.77000000000001</v>
      </c>
      <c r="Y172" s="13">
        <v>148.77000000000001</v>
      </c>
      <c r="Z172" s="13">
        <v>148.77000000000001</v>
      </c>
      <c r="AA172" s="13">
        <v>148.77000000000001</v>
      </c>
      <c r="AB172" s="13">
        <v>148.77000000000001</v>
      </c>
      <c r="AC172" s="175">
        <v>148.77000000000001</v>
      </c>
      <c r="AD172" s="175">
        <v>152.46</v>
      </c>
      <c r="AE172" s="175">
        <v>152.46</v>
      </c>
      <c r="AF172" s="175">
        <v>152.46</v>
      </c>
      <c r="AG172" s="175">
        <v>152.46</v>
      </c>
      <c r="AH172" s="194" t="s">
        <v>254</v>
      </c>
      <c r="AI172" s="7"/>
      <c r="AJ172" s="13"/>
      <c r="AK172" s="7"/>
    </row>
    <row r="173" spans="1:37" x14ac:dyDescent="0.2">
      <c r="A173" s="126" t="s">
        <v>1394</v>
      </c>
      <c r="B173" s="126" t="s">
        <v>256</v>
      </c>
      <c r="C173" s="126"/>
      <c r="D173" s="123" t="s">
        <v>257</v>
      </c>
      <c r="E173" s="38" t="s">
        <v>1088</v>
      </c>
      <c r="F173" s="3" t="s">
        <v>1076</v>
      </c>
      <c r="G173" s="3"/>
      <c r="H173" s="173">
        <v>71.7</v>
      </c>
      <c r="I173" s="173">
        <v>75.62</v>
      </c>
      <c r="J173" s="173">
        <v>81.44</v>
      </c>
      <c r="K173" s="173">
        <v>86.42</v>
      </c>
      <c r="L173" s="173">
        <v>102.4</v>
      </c>
      <c r="M173" s="173">
        <v>110.08</v>
      </c>
      <c r="N173" s="173">
        <v>116.68</v>
      </c>
      <c r="O173" s="173">
        <v>121.35</v>
      </c>
      <c r="P173" s="173">
        <v>127.11</v>
      </c>
      <c r="Q173" s="173">
        <v>133.34</v>
      </c>
      <c r="R173" s="13">
        <v>139.87</v>
      </c>
      <c r="S173" s="13">
        <v>146.51</v>
      </c>
      <c r="T173" s="13">
        <v>153.1</v>
      </c>
      <c r="U173" s="13">
        <v>159.07</v>
      </c>
      <c r="V173" s="13">
        <v>163.05000000000001</v>
      </c>
      <c r="W173" s="13">
        <v>163.05000000000001</v>
      </c>
      <c r="X173" s="13">
        <v>167.13</v>
      </c>
      <c r="Y173" s="13">
        <v>170.46</v>
      </c>
      <c r="Z173" s="13">
        <v>173.7</v>
      </c>
      <c r="AA173" s="13">
        <v>177.12</v>
      </c>
      <c r="AB173" s="13">
        <v>182.07</v>
      </c>
      <c r="AC173" s="175">
        <v>187.02</v>
      </c>
      <c r="AD173" s="175">
        <v>192.6</v>
      </c>
      <c r="AE173" s="175">
        <v>198.36</v>
      </c>
      <c r="AF173" s="175">
        <v>203.31</v>
      </c>
      <c r="AG173" s="175">
        <v>208.26</v>
      </c>
      <c r="AH173" s="194" t="s">
        <v>256</v>
      </c>
      <c r="AI173" s="7"/>
      <c r="AJ173" s="13"/>
      <c r="AK173" s="7"/>
    </row>
    <row r="174" spans="1:37" x14ac:dyDescent="0.2">
      <c r="A174" s="126" t="s">
        <v>1395</v>
      </c>
      <c r="B174" s="126" t="s">
        <v>258</v>
      </c>
      <c r="C174" s="126"/>
      <c r="D174" s="123" t="s">
        <v>259</v>
      </c>
      <c r="E174" s="38" t="s">
        <v>1088</v>
      </c>
      <c r="F174" s="3" t="s">
        <v>1076</v>
      </c>
      <c r="G174" s="3"/>
      <c r="H174" s="173">
        <v>75.8</v>
      </c>
      <c r="I174" s="173">
        <v>94.47</v>
      </c>
      <c r="J174" s="173">
        <v>95.81</v>
      </c>
      <c r="K174" s="173">
        <v>100.35</v>
      </c>
      <c r="L174" s="173">
        <v>108.82</v>
      </c>
      <c r="M174" s="173">
        <v>118.18</v>
      </c>
      <c r="N174" s="173">
        <v>125.18</v>
      </c>
      <c r="O174" s="173">
        <v>128.31</v>
      </c>
      <c r="P174" s="173">
        <v>137.93</v>
      </c>
      <c r="Q174" s="173">
        <v>144.82</v>
      </c>
      <c r="R174" s="13">
        <v>151.91</v>
      </c>
      <c r="S174" s="13">
        <v>155.71</v>
      </c>
      <c r="T174" s="13">
        <v>161.86000000000001</v>
      </c>
      <c r="U174" s="13">
        <v>165.91</v>
      </c>
      <c r="V174" s="13">
        <v>165.91</v>
      </c>
      <c r="W174" s="13">
        <v>165.91</v>
      </c>
      <c r="X174" s="13">
        <v>165.91</v>
      </c>
      <c r="Y174" s="13">
        <v>165.91</v>
      </c>
      <c r="Z174" s="13">
        <v>165.91</v>
      </c>
      <c r="AA174" s="13">
        <v>165.91</v>
      </c>
      <c r="AB174" s="13">
        <v>170.91</v>
      </c>
      <c r="AC174" s="175">
        <v>175.91</v>
      </c>
      <c r="AD174" s="175">
        <v>181.17</v>
      </c>
      <c r="AE174" s="175">
        <v>186.59</v>
      </c>
      <c r="AF174" s="175">
        <v>191.59</v>
      </c>
      <c r="AG174" s="175">
        <v>196.59</v>
      </c>
      <c r="AH174" s="194" t="s">
        <v>258</v>
      </c>
      <c r="AI174" s="7"/>
      <c r="AJ174" s="13"/>
      <c r="AK174" s="7"/>
    </row>
    <row r="175" spans="1:37" x14ac:dyDescent="0.2">
      <c r="A175" s="126" t="s">
        <v>1711</v>
      </c>
      <c r="B175" s="126" t="s">
        <v>260</v>
      </c>
      <c r="C175" s="126"/>
      <c r="D175" s="123" t="s">
        <v>261</v>
      </c>
      <c r="E175" s="38" t="s">
        <v>1088</v>
      </c>
      <c r="F175" s="3" t="s">
        <v>1077</v>
      </c>
      <c r="G175" s="3"/>
      <c r="H175" s="173">
        <v>460</v>
      </c>
      <c r="I175" s="173">
        <v>486</v>
      </c>
      <c r="J175" s="173">
        <v>558.36</v>
      </c>
      <c r="K175" s="173">
        <v>598.5</v>
      </c>
      <c r="L175" s="173">
        <v>648</v>
      </c>
      <c r="M175" s="173">
        <v>699.48</v>
      </c>
      <c r="N175" s="173">
        <v>767.88</v>
      </c>
      <c r="O175" s="173">
        <v>896.4</v>
      </c>
      <c r="P175" s="173">
        <v>891.54</v>
      </c>
      <c r="Q175" s="173">
        <v>917.73</v>
      </c>
      <c r="R175" s="13">
        <v>960.39</v>
      </c>
      <c r="S175" s="13">
        <v>1003.95</v>
      </c>
      <c r="T175" s="13">
        <v>1046.6099999999999</v>
      </c>
      <c r="U175" s="13">
        <v>1066.5</v>
      </c>
      <c r="V175" s="13">
        <v>1086.75</v>
      </c>
      <c r="W175" s="13">
        <v>1086.75</v>
      </c>
      <c r="X175" s="13">
        <v>1086.75</v>
      </c>
      <c r="Y175" s="13">
        <v>1086.75</v>
      </c>
      <c r="Z175" s="13">
        <v>1086.75</v>
      </c>
      <c r="AA175" s="13">
        <v>1086.75</v>
      </c>
      <c r="AB175" s="13">
        <v>1130.1300000000001</v>
      </c>
      <c r="AC175" s="175">
        <v>1163.7</v>
      </c>
      <c r="AD175" s="175">
        <v>1221.75</v>
      </c>
      <c r="AE175" s="175">
        <v>1270.44</v>
      </c>
      <c r="AF175" s="175">
        <v>1321.11</v>
      </c>
      <c r="AG175" s="175">
        <v>1340.91</v>
      </c>
      <c r="AH175" s="194" t="s">
        <v>260</v>
      </c>
      <c r="AI175" s="7"/>
      <c r="AJ175" s="13"/>
      <c r="AK175" s="7"/>
    </row>
    <row r="176" spans="1:37" x14ac:dyDescent="0.2">
      <c r="A176" s="126" t="s">
        <v>1396</v>
      </c>
      <c r="B176" s="143" t="s">
        <v>966</v>
      </c>
      <c r="C176" s="143"/>
      <c r="D176" s="144" t="s">
        <v>1242</v>
      </c>
      <c r="E176" s="38" t="s">
        <v>1088</v>
      </c>
      <c r="F176" s="3" t="s">
        <v>1079</v>
      </c>
      <c r="G176" s="3"/>
      <c r="H176" s="173" t="s">
        <v>886</v>
      </c>
      <c r="I176" s="173" t="s">
        <v>886</v>
      </c>
      <c r="J176" s="173" t="s">
        <v>886</v>
      </c>
      <c r="K176" s="173" t="s">
        <v>886</v>
      </c>
      <c r="L176" s="173" t="s">
        <v>886</v>
      </c>
      <c r="M176" s="173" t="s">
        <v>886</v>
      </c>
      <c r="N176" s="173" t="s">
        <v>886</v>
      </c>
      <c r="O176" s="173" t="s">
        <v>886</v>
      </c>
      <c r="P176" s="78">
        <v>56.43</v>
      </c>
      <c r="Q176" s="6">
        <v>57.15</v>
      </c>
      <c r="R176" s="13">
        <v>58.23</v>
      </c>
      <c r="S176" s="13">
        <v>59.94</v>
      </c>
      <c r="T176" s="13">
        <v>62.28</v>
      </c>
      <c r="U176" s="13">
        <v>64.62</v>
      </c>
      <c r="V176" s="13">
        <v>66.42</v>
      </c>
      <c r="W176" s="13">
        <v>66.42</v>
      </c>
      <c r="X176" s="13">
        <v>66.42</v>
      </c>
      <c r="Y176" s="13">
        <v>66.42</v>
      </c>
      <c r="Z176" s="13">
        <v>66.42</v>
      </c>
      <c r="AA176" s="13">
        <v>66.42</v>
      </c>
      <c r="AB176" s="13">
        <v>67.680000000000007</v>
      </c>
      <c r="AC176" s="175">
        <v>69.03</v>
      </c>
      <c r="AD176" s="175">
        <v>70.38</v>
      </c>
      <c r="AE176" s="175">
        <v>72.45</v>
      </c>
      <c r="AF176" s="175">
        <v>73.89</v>
      </c>
      <c r="AG176" s="175">
        <v>73.89</v>
      </c>
      <c r="AH176" s="196" t="s">
        <v>966</v>
      </c>
      <c r="AI176" s="7"/>
      <c r="AJ176" s="13"/>
      <c r="AK176" s="7"/>
    </row>
    <row r="177" spans="1:37" x14ac:dyDescent="0.2">
      <c r="A177" s="126" t="s">
        <v>1397</v>
      </c>
      <c r="B177" s="126" t="s">
        <v>1210</v>
      </c>
      <c r="C177" s="126"/>
      <c r="D177" s="146" t="s">
        <v>1253</v>
      </c>
      <c r="E177" s="38" t="s">
        <v>1088</v>
      </c>
      <c r="F177" s="3" t="s">
        <v>1174</v>
      </c>
      <c r="G177" s="3"/>
      <c r="H177" s="173">
        <v>48.42</v>
      </c>
      <c r="I177" s="173">
        <v>54.09</v>
      </c>
      <c r="J177" s="173">
        <v>62.28</v>
      </c>
      <c r="K177" s="173">
        <v>65.069999999999993</v>
      </c>
      <c r="L177" s="173">
        <v>67.95</v>
      </c>
      <c r="M177" s="46">
        <v>71.010000000000005</v>
      </c>
      <c r="N177" s="173">
        <v>77.67</v>
      </c>
      <c r="O177" s="173">
        <v>92.97</v>
      </c>
      <c r="P177" s="173">
        <v>99.27</v>
      </c>
      <c r="Q177" s="173">
        <v>104.76</v>
      </c>
      <c r="R177" s="13">
        <v>110.97</v>
      </c>
      <c r="S177" s="13">
        <v>116.46</v>
      </c>
      <c r="T177" s="13">
        <v>122.22</v>
      </c>
      <c r="U177" s="13">
        <v>128.25</v>
      </c>
      <c r="V177" s="13">
        <v>132.12</v>
      </c>
      <c r="W177" s="13">
        <v>132.12</v>
      </c>
      <c r="X177" s="13">
        <v>136.71</v>
      </c>
      <c r="Y177" s="13">
        <v>141.47999999999999</v>
      </c>
      <c r="Z177" s="13">
        <v>144.27000000000001</v>
      </c>
      <c r="AA177" s="13">
        <v>147.15</v>
      </c>
      <c r="AB177" s="13">
        <v>152.1</v>
      </c>
      <c r="AC177" s="175">
        <v>157.05000000000001</v>
      </c>
      <c r="AD177" s="175">
        <v>169.02</v>
      </c>
      <c r="AE177" s="175">
        <v>192.96</v>
      </c>
      <c r="AF177" s="175">
        <v>198.63</v>
      </c>
      <c r="AG177" s="175">
        <v>208.53</v>
      </c>
      <c r="AH177" s="194" t="s">
        <v>262</v>
      </c>
      <c r="AI177" s="7"/>
      <c r="AJ177" s="13"/>
      <c r="AK177" s="7"/>
    </row>
    <row r="178" spans="1:37" x14ac:dyDescent="0.2">
      <c r="A178" s="126" t="s">
        <v>1398</v>
      </c>
      <c r="B178" s="126" t="s">
        <v>263</v>
      </c>
      <c r="C178" s="126"/>
      <c r="D178" s="123" t="s">
        <v>264</v>
      </c>
      <c r="E178" s="38" t="s">
        <v>1088</v>
      </c>
      <c r="F178" s="3" t="s">
        <v>1076</v>
      </c>
      <c r="G178" s="3"/>
      <c r="H178" s="173">
        <v>65.05</v>
      </c>
      <c r="I178" s="173">
        <v>69.19</v>
      </c>
      <c r="J178" s="173">
        <v>67.47</v>
      </c>
      <c r="K178" s="173">
        <v>79.41</v>
      </c>
      <c r="L178" s="173">
        <v>82.51</v>
      </c>
      <c r="M178" s="173">
        <v>86.22</v>
      </c>
      <c r="N178" s="173">
        <v>92.69</v>
      </c>
      <c r="O178" s="173">
        <v>97.94</v>
      </c>
      <c r="P178" s="173">
        <v>102.74</v>
      </c>
      <c r="Q178" s="173">
        <v>104.31</v>
      </c>
      <c r="R178" s="13">
        <v>106.93</v>
      </c>
      <c r="S178" s="13">
        <v>110.03</v>
      </c>
      <c r="T178" s="13">
        <v>114.98</v>
      </c>
      <c r="U178" s="13">
        <v>119.46</v>
      </c>
      <c r="V178" s="13">
        <v>124.84</v>
      </c>
      <c r="W178" s="13">
        <v>124.84</v>
      </c>
      <c r="X178" s="13">
        <v>124.84</v>
      </c>
      <c r="Y178" s="13">
        <v>129.84</v>
      </c>
      <c r="Z178" s="13">
        <v>132.41999999999999</v>
      </c>
      <c r="AA178" s="13">
        <v>135.05000000000001</v>
      </c>
      <c r="AB178" s="13">
        <v>140.05000000000001</v>
      </c>
      <c r="AC178" s="175">
        <v>145.05000000000001</v>
      </c>
      <c r="AD178" s="175">
        <v>150.05000000000001</v>
      </c>
      <c r="AE178" s="175">
        <v>155.05000000000001</v>
      </c>
      <c r="AF178" s="175">
        <v>160.05000000000001</v>
      </c>
      <c r="AG178" s="175">
        <v>165.05</v>
      </c>
      <c r="AH178" s="194" t="s">
        <v>263</v>
      </c>
      <c r="AI178" s="7"/>
      <c r="AJ178" s="13"/>
      <c r="AK178" s="7"/>
    </row>
    <row r="179" spans="1:37" x14ac:dyDescent="0.2">
      <c r="A179" s="126" t="s">
        <v>1399</v>
      </c>
      <c r="B179" s="126" t="s">
        <v>265</v>
      </c>
      <c r="C179" s="126"/>
      <c r="D179" s="123" t="s">
        <v>266</v>
      </c>
      <c r="E179" s="38" t="s">
        <v>1088</v>
      </c>
      <c r="F179" s="3" t="s">
        <v>1076</v>
      </c>
      <c r="G179" s="3"/>
      <c r="H179" s="173">
        <v>86.31</v>
      </c>
      <c r="I179" s="173">
        <v>90.27</v>
      </c>
      <c r="J179" s="173">
        <v>95.04</v>
      </c>
      <c r="K179" s="173">
        <v>99.27</v>
      </c>
      <c r="L179" s="173">
        <v>102.42</v>
      </c>
      <c r="M179" s="173">
        <v>105.39</v>
      </c>
      <c r="N179" s="173">
        <v>110.61</v>
      </c>
      <c r="O179" s="173">
        <v>120.24</v>
      </c>
      <c r="P179" s="173">
        <v>123.3</v>
      </c>
      <c r="Q179" s="173">
        <v>126.28</v>
      </c>
      <c r="R179" s="13">
        <v>128.69999999999999</v>
      </c>
      <c r="S179" s="13">
        <v>132.57</v>
      </c>
      <c r="T179" s="13">
        <v>136.53</v>
      </c>
      <c r="U179" s="13">
        <v>140.22</v>
      </c>
      <c r="V179" s="13">
        <v>140.22</v>
      </c>
      <c r="W179" s="13">
        <v>140.22</v>
      </c>
      <c r="X179" s="13">
        <v>140.22</v>
      </c>
      <c r="Y179" s="13">
        <v>140.22</v>
      </c>
      <c r="Z179" s="13">
        <v>140.22</v>
      </c>
      <c r="AA179" s="13">
        <v>140.22</v>
      </c>
      <c r="AB179" s="13">
        <v>145.22</v>
      </c>
      <c r="AC179" s="175">
        <v>150.22</v>
      </c>
      <c r="AD179" s="175">
        <v>155.22</v>
      </c>
      <c r="AE179" s="175">
        <v>160.22</v>
      </c>
      <c r="AF179" s="175">
        <v>165.22</v>
      </c>
      <c r="AG179" s="175">
        <v>170.22</v>
      </c>
      <c r="AH179" s="194" t="s">
        <v>265</v>
      </c>
      <c r="AI179" s="7"/>
      <c r="AJ179" s="13"/>
      <c r="AK179" s="7"/>
    </row>
    <row r="180" spans="1:37" x14ac:dyDescent="0.2">
      <c r="A180" s="126" t="s">
        <v>1400</v>
      </c>
      <c r="B180" s="126" t="s">
        <v>267</v>
      </c>
      <c r="C180" s="126"/>
      <c r="D180" s="123" t="s">
        <v>268</v>
      </c>
      <c r="E180" s="38" t="s">
        <v>1088</v>
      </c>
      <c r="F180" s="3" t="s">
        <v>1076</v>
      </c>
      <c r="G180" s="3"/>
      <c r="H180" s="173">
        <v>78.12</v>
      </c>
      <c r="I180" s="173">
        <v>83.79</v>
      </c>
      <c r="J180" s="173">
        <v>89.91</v>
      </c>
      <c r="K180" s="173">
        <v>93.69</v>
      </c>
      <c r="L180" s="173">
        <v>99.99</v>
      </c>
      <c r="M180" s="173">
        <v>106.02</v>
      </c>
      <c r="N180" s="173">
        <v>131.94</v>
      </c>
      <c r="O180" s="173">
        <v>180.09</v>
      </c>
      <c r="P180" s="173">
        <v>195.45</v>
      </c>
      <c r="Q180" s="173">
        <v>203.16</v>
      </c>
      <c r="R180" s="13">
        <v>209.25</v>
      </c>
      <c r="S180" s="13">
        <v>217.44</v>
      </c>
      <c r="T180" s="13">
        <v>225.9</v>
      </c>
      <c r="U180" s="13">
        <v>234.72</v>
      </c>
      <c r="V180" s="13">
        <v>241.56</v>
      </c>
      <c r="W180" s="13">
        <v>241.56</v>
      </c>
      <c r="X180" s="13">
        <v>241.56</v>
      </c>
      <c r="Y180" s="13">
        <v>245.61</v>
      </c>
      <c r="Z180" s="13">
        <v>245.61</v>
      </c>
      <c r="AA180" s="13">
        <v>245.61</v>
      </c>
      <c r="AB180" s="13">
        <v>250.47</v>
      </c>
      <c r="AC180" s="175">
        <v>255.42</v>
      </c>
      <c r="AD180" s="175">
        <v>260.45999999999998</v>
      </c>
      <c r="AE180" s="175">
        <v>260.45999999999998</v>
      </c>
      <c r="AF180" s="175">
        <v>260.45999999999998</v>
      </c>
      <c r="AG180" s="175">
        <v>260.45999999999998</v>
      </c>
      <c r="AH180" s="194" t="s">
        <v>267</v>
      </c>
      <c r="AI180" s="7"/>
      <c r="AJ180" s="13"/>
      <c r="AK180" s="7"/>
    </row>
    <row r="181" spans="1:37" x14ac:dyDescent="0.2">
      <c r="A181" s="126" t="s">
        <v>1401</v>
      </c>
      <c r="B181" s="126" t="s">
        <v>607</v>
      </c>
      <c r="C181" s="126"/>
      <c r="D181" s="123" t="s">
        <v>1275</v>
      </c>
      <c r="E181" s="38" t="s">
        <v>1088</v>
      </c>
      <c r="F181" s="3" t="s">
        <v>1076</v>
      </c>
      <c r="G181" s="3"/>
      <c r="H181" s="173">
        <v>109.26</v>
      </c>
      <c r="I181" s="173">
        <v>109.05</v>
      </c>
      <c r="J181" s="173">
        <v>116.51</v>
      </c>
      <c r="K181" s="173">
        <v>116.38</v>
      </c>
      <c r="L181" s="173">
        <v>127.24</v>
      </c>
      <c r="M181" s="173">
        <v>134.72</v>
      </c>
      <c r="N181" s="173">
        <v>146.94</v>
      </c>
      <c r="O181" s="173">
        <v>160.33000000000001</v>
      </c>
      <c r="P181" s="173">
        <v>190.31</v>
      </c>
      <c r="Q181" s="173">
        <v>199.65</v>
      </c>
      <c r="R181" s="13">
        <v>209.62</v>
      </c>
      <c r="S181" s="13">
        <v>217.94</v>
      </c>
      <c r="T181" s="13">
        <v>228.18</v>
      </c>
      <c r="U181" s="13">
        <v>238.94</v>
      </c>
      <c r="V181" s="13">
        <v>245.87</v>
      </c>
      <c r="W181" s="13">
        <v>245.86</v>
      </c>
      <c r="X181" s="13">
        <v>245.86</v>
      </c>
      <c r="Y181" s="13">
        <v>245.86</v>
      </c>
      <c r="Z181" s="13">
        <v>243.37</v>
      </c>
      <c r="AA181" s="13">
        <v>241.22</v>
      </c>
      <c r="AB181" s="13">
        <v>246.02</v>
      </c>
      <c r="AC181" s="175">
        <v>250.91</v>
      </c>
      <c r="AD181" s="175">
        <v>258.39</v>
      </c>
      <c r="AE181" s="175">
        <v>263.33999999999997</v>
      </c>
      <c r="AF181" s="175">
        <v>268.37</v>
      </c>
      <c r="AG181" s="175">
        <v>273.72000000000003</v>
      </c>
      <c r="AH181" s="194" t="s">
        <v>607</v>
      </c>
      <c r="AI181" s="7"/>
      <c r="AJ181" s="13"/>
      <c r="AK181" s="7"/>
    </row>
    <row r="182" spans="1:37" x14ac:dyDescent="0.2">
      <c r="A182" s="126" t="s">
        <v>1675</v>
      </c>
      <c r="B182" s="126" t="s">
        <v>269</v>
      </c>
      <c r="C182" s="126"/>
      <c r="D182" s="123" t="s">
        <v>270</v>
      </c>
      <c r="E182" s="38" t="s">
        <v>1089</v>
      </c>
      <c r="F182" s="3" t="s">
        <v>1076</v>
      </c>
      <c r="G182" s="3"/>
      <c r="H182" s="173">
        <v>35.35</v>
      </c>
      <c r="I182" s="173">
        <v>46.15</v>
      </c>
      <c r="J182" s="173">
        <v>64.77</v>
      </c>
      <c r="K182" s="173">
        <v>50</v>
      </c>
      <c r="L182" s="173">
        <v>70</v>
      </c>
      <c r="M182" s="173">
        <v>86.4</v>
      </c>
      <c r="N182" s="173">
        <v>96.39</v>
      </c>
      <c r="O182" s="173">
        <v>106.38</v>
      </c>
      <c r="P182" s="173">
        <v>111.7</v>
      </c>
      <c r="Q182" s="173">
        <v>116.63</v>
      </c>
      <c r="R182" s="13">
        <v>120.96</v>
      </c>
      <c r="S182" s="13">
        <v>124.47</v>
      </c>
      <c r="T182" s="13">
        <v>128.94999999999999</v>
      </c>
      <c r="U182" s="13">
        <v>133.46</v>
      </c>
      <c r="V182" s="13">
        <v>137.43</v>
      </c>
      <c r="W182" s="13">
        <v>137.43</v>
      </c>
      <c r="X182" s="13">
        <v>137.43</v>
      </c>
      <c r="Y182" s="13">
        <v>137.43</v>
      </c>
      <c r="Z182" s="13">
        <v>137.43</v>
      </c>
      <c r="AA182" s="13">
        <v>137.43</v>
      </c>
      <c r="AB182" s="13">
        <v>137.43</v>
      </c>
      <c r="AC182" s="175">
        <v>142.38</v>
      </c>
      <c r="AD182" s="175">
        <v>147.33000000000001</v>
      </c>
      <c r="AE182" s="175" t="s">
        <v>886</v>
      </c>
      <c r="AF182" s="175" t="s">
        <v>886</v>
      </c>
      <c r="AG182" s="175" t="s">
        <v>886</v>
      </c>
      <c r="AH182" s="194" t="s">
        <v>269</v>
      </c>
      <c r="AI182" s="7"/>
      <c r="AJ182" s="13"/>
      <c r="AK182" s="7"/>
    </row>
    <row r="183" spans="1:37" x14ac:dyDescent="0.2">
      <c r="A183" s="126" t="s">
        <v>1402</v>
      </c>
      <c r="B183" s="126" t="s">
        <v>271</v>
      </c>
      <c r="C183" s="126"/>
      <c r="D183" s="123" t="s">
        <v>272</v>
      </c>
      <c r="E183" s="38" t="s">
        <v>1088</v>
      </c>
      <c r="F183" s="3" t="s">
        <v>1076</v>
      </c>
      <c r="G183" s="3"/>
      <c r="H183" s="173">
        <v>101.42</v>
      </c>
      <c r="I183" s="173">
        <v>104.23</v>
      </c>
      <c r="J183" s="173">
        <v>110.18</v>
      </c>
      <c r="K183" s="173">
        <v>112.92</v>
      </c>
      <c r="L183" s="173">
        <v>121.66</v>
      </c>
      <c r="M183" s="173">
        <v>127.74</v>
      </c>
      <c r="N183" s="173">
        <v>134.72</v>
      </c>
      <c r="O183" s="173">
        <v>140.75</v>
      </c>
      <c r="P183" s="173">
        <v>144.28</v>
      </c>
      <c r="Q183" s="173">
        <v>148.61000000000001</v>
      </c>
      <c r="R183" s="13">
        <v>149.19</v>
      </c>
      <c r="S183" s="13">
        <v>151.88</v>
      </c>
      <c r="T183" s="13">
        <v>155.26</v>
      </c>
      <c r="U183" s="13">
        <v>159.16999999999999</v>
      </c>
      <c r="V183" s="13">
        <v>162.47999999999999</v>
      </c>
      <c r="W183" s="13">
        <v>162.29</v>
      </c>
      <c r="X183" s="13">
        <v>162.29</v>
      </c>
      <c r="Y183" s="13">
        <v>162.29</v>
      </c>
      <c r="Z183" s="13">
        <v>162.29</v>
      </c>
      <c r="AA183" s="13">
        <v>162.29</v>
      </c>
      <c r="AB183" s="13">
        <v>165.52</v>
      </c>
      <c r="AC183" s="175">
        <v>168.83</v>
      </c>
      <c r="AD183" s="175">
        <v>173.83</v>
      </c>
      <c r="AE183" s="175">
        <v>179.03</v>
      </c>
      <c r="AF183" s="175">
        <v>184.03</v>
      </c>
      <c r="AG183" s="175">
        <v>189.03</v>
      </c>
      <c r="AH183" s="194" t="s">
        <v>271</v>
      </c>
      <c r="AI183" s="7"/>
      <c r="AJ183" s="13"/>
      <c r="AK183" s="7"/>
    </row>
    <row r="184" spans="1:37" x14ac:dyDescent="0.2">
      <c r="A184" s="126" t="s">
        <v>1403</v>
      </c>
      <c r="B184" s="126" t="s">
        <v>273</v>
      </c>
      <c r="C184" s="126"/>
      <c r="D184" s="123" t="s">
        <v>274</v>
      </c>
      <c r="E184" s="38" t="s">
        <v>1088</v>
      </c>
      <c r="F184" s="3" t="s">
        <v>1076</v>
      </c>
      <c r="G184" s="3"/>
      <c r="H184" s="173">
        <v>85.2</v>
      </c>
      <c r="I184" s="173">
        <v>90.95</v>
      </c>
      <c r="J184" s="173">
        <v>95.17</v>
      </c>
      <c r="K184" s="173">
        <v>95.19</v>
      </c>
      <c r="L184" s="173">
        <v>98.04</v>
      </c>
      <c r="M184" s="173">
        <v>101.46</v>
      </c>
      <c r="N184" s="173">
        <v>121.74</v>
      </c>
      <c r="O184" s="173">
        <v>126.61</v>
      </c>
      <c r="P184" s="173">
        <v>139.19999999999999</v>
      </c>
      <c r="Q184" s="173">
        <v>146.47999999999999</v>
      </c>
      <c r="R184" s="13">
        <v>153.38999999999999</v>
      </c>
      <c r="S184" s="13">
        <v>160.97999999999999</v>
      </c>
      <c r="T184" s="13">
        <v>169.01</v>
      </c>
      <c r="U184" s="13">
        <v>177.44</v>
      </c>
      <c r="V184" s="13">
        <v>186.29</v>
      </c>
      <c r="W184" s="13">
        <v>186.29</v>
      </c>
      <c r="X184" s="13">
        <v>186.29</v>
      </c>
      <c r="Y184" s="13">
        <v>185.92</v>
      </c>
      <c r="Z184" s="13">
        <v>185.9</v>
      </c>
      <c r="AA184" s="13">
        <v>185.79</v>
      </c>
      <c r="AB184" s="13">
        <v>190.77</v>
      </c>
      <c r="AC184" s="175">
        <v>195.76</v>
      </c>
      <c r="AD184" s="175">
        <v>201.61</v>
      </c>
      <c r="AE184" s="175">
        <v>206.6</v>
      </c>
      <c r="AF184" s="175">
        <v>210.71</v>
      </c>
      <c r="AG184" s="175">
        <v>214.91</v>
      </c>
      <c r="AH184" s="194" t="s">
        <v>273</v>
      </c>
      <c r="AI184" s="7"/>
      <c r="AJ184" s="13"/>
      <c r="AK184" s="7"/>
    </row>
    <row r="185" spans="1:37" x14ac:dyDescent="0.2">
      <c r="A185" s="126" t="s">
        <v>1404</v>
      </c>
      <c r="B185" s="126" t="s">
        <v>275</v>
      </c>
      <c r="C185" s="126"/>
      <c r="D185" s="123" t="s">
        <v>276</v>
      </c>
      <c r="E185" s="38" t="s">
        <v>1088</v>
      </c>
      <c r="F185" s="3" t="s">
        <v>1081</v>
      </c>
      <c r="G185" s="3"/>
      <c r="H185" s="173">
        <v>710.25</v>
      </c>
      <c r="I185" s="173">
        <v>781.21</v>
      </c>
      <c r="J185" s="173">
        <v>832.07</v>
      </c>
      <c r="K185" s="173">
        <v>868.94</v>
      </c>
      <c r="L185" s="173">
        <v>908.04</v>
      </c>
      <c r="M185" s="173">
        <v>950.7</v>
      </c>
      <c r="N185" s="173">
        <v>1012.5</v>
      </c>
      <c r="O185" s="173">
        <v>1112.1300000000001</v>
      </c>
      <c r="P185" s="173">
        <v>1167.6300000000001</v>
      </c>
      <c r="Q185" s="173">
        <v>1224.06</v>
      </c>
      <c r="R185" s="13">
        <v>1278.83</v>
      </c>
      <c r="S185" s="13">
        <v>1323.58</v>
      </c>
      <c r="T185" s="13">
        <v>1375.16</v>
      </c>
      <c r="U185" s="13">
        <v>1416.28</v>
      </c>
      <c r="V185" s="13">
        <v>1443.2</v>
      </c>
      <c r="W185" s="13">
        <v>1443.2</v>
      </c>
      <c r="X185" s="13">
        <v>1443.2</v>
      </c>
      <c r="Y185" s="13">
        <v>1443.2</v>
      </c>
      <c r="Z185" s="13">
        <v>1443.2</v>
      </c>
      <c r="AA185" s="13">
        <v>1471.34</v>
      </c>
      <c r="AB185" s="13">
        <v>1530.03</v>
      </c>
      <c r="AC185" s="175">
        <v>1606.41</v>
      </c>
      <c r="AD185" s="175">
        <v>1686.63</v>
      </c>
      <c r="AE185" s="175">
        <v>1753.92</v>
      </c>
      <c r="AF185" s="175">
        <v>1823.91</v>
      </c>
      <c r="AG185" s="175">
        <v>1914.92</v>
      </c>
      <c r="AH185" s="194" t="s">
        <v>275</v>
      </c>
      <c r="AI185" s="7"/>
      <c r="AJ185" s="13"/>
      <c r="AK185" s="7"/>
    </row>
    <row r="186" spans="1:37" x14ac:dyDescent="0.2">
      <c r="A186" s="126" t="s">
        <v>1405</v>
      </c>
      <c r="B186" s="126" t="s">
        <v>277</v>
      </c>
      <c r="C186" s="126"/>
      <c r="D186" s="123" t="s">
        <v>278</v>
      </c>
      <c r="E186" s="38" t="s">
        <v>1088</v>
      </c>
      <c r="F186" s="3" t="s">
        <v>1076</v>
      </c>
      <c r="G186" s="3"/>
      <c r="H186" s="173">
        <v>80.459999999999994</v>
      </c>
      <c r="I186" s="173">
        <v>85.14</v>
      </c>
      <c r="J186" s="173">
        <v>89.37</v>
      </c>
      <c r="K186" s="173">
        <v>92.88</v>
      </c>
      <c r="L186" s="173">
        <v>96.13</v>
      </c>
      <c r="M186" s="173">
        <v>99.54</v>
      </c>
      <c r="N186" s="173">
        <v>109.26</v>
      </c>
      <c r="O186" s="173">
        <v>113.04</v>
      </c>
      <c r="P186" s="173">
        <v>121.41</v>
      </c>
      <c r="Q186" s="173">
        <v>127.37</v>
      </c>
      <c r="R186" s="13">
        <v>131.18</v>
      </c>
      <c r="S186" s="13">
        <v>135.12</v>
      </c>
      <c r="T186" s="13">
        <v>139.16999999999999</v>
      </c>
      <c r="U186" s="13">
        <v>142.57</v>
      </c>
      <c r="V186" s="13">
        <v>145.41999999999999</v>
      </c>
      <c r="W186" s="13">
        <v>145.41999999999999</v>
      </c>
      <c r="X186" s="13">
        <v>150.36000000000001</v>
      </c>
      <c r="Y186" s="13">
        <v>153.07</v>
      </c>
      <c r="Z186" s="13">
        <v>153.07</v>
      </c>
      <c r="AA186" s="13">
        <v>153.07</v>
      </c>
      <c r="AB186" s="13">
        <v>153.07</v>
      </c>
      <c r="AC186" s="175">
        <v>158.07</v>
      </c>
      <c r="AD186" s="175">
        <v>163.07</v>
      </c>
      <c r="AE186" s="175">
        <v>163.07</v>
      </c>
      <c r="AF186" s="175">
        <v>168.07</v>
      </c>
      <c r="AG186" s="175">
        <v>173.07</v>
      </c>
      <c r="AH186" s="194" t="s">
        <v>277</v>
      </c>
      <c r="AI186" s="7"/>
      <c r="AJ186" s="13"/>
      <c r="AK186" s="7"/>
    </row>
    <row r="187" spans="1:37" x14ac:dyDescent="0.2">
      <c r="A187" s="126" t="s">
        <v>886</v>
      </c>
      <c r="B187" s="122" t="s">
        <v>919</v>
      </c>
      <c r="C187" s="122"/>
      <c r="D187" s="123" t="s">
        <v>866</v>
      </c>
      <c r="E187" s="38" t="s">
        <v>1089</v>
      </c>
      <c r="F187" s="3" t="s">
        <v>1076</v>
      </c>
      <c r="G187" s="3"/>
      <c r="H187" s="173" t="s">
        <v>886</v>
      </c>
      <c r="I187" s="173" t="s">
        <v>886</v>
      </c>
      <c r="J187" s="173" t="s">
        <v>886</v>
      </c>
      <c r="K187" s="173" t="s">
        <v>886</v>
      </c>
      <c r="L187" s="173" t="s">
        <v>886</v>
      </c>
      <c r="M187" s="173" t="s">
        <v>886</v>
      </c>
      <c r="N187" s="173" t="s">
        <v>886</v>
      </c>
      <c r="O187" s="173" t="s">
        <v>886</v>
      </c>
      <c r="P187" s="173" t="s">
        <v>886</v>
      </c>
      <c r="Q187" s="173" t="s">
        <v>886</v>
      </c>
      <c r="R187" s="13" t="s">
        <v>886</v>
      </c>
      <c r="S187" s="13" t="s">
        <v>886</v>
      </c>
      <c r="T187" s="13" t="s">
        <v>886</v>
      </c>
      <c r="U187" s="13" t="s">
        <v>886</v>
      </c>
      <c r="V187" s="13" t="s">
        <v>886</v>
      </c>
      <c r="W187" s="13" t="s">
        <v>886</v>
      </c>
      <c r="X187" s="13" t="s">
        <v>886</v>
      </c>
      <c r="Y187" s="13" t="s">
        <v>886</v>
      </c>
      <c r="Z187" s="13" t="s">
        <v>886</v>
      </c>
      <c r="AA187" s="13" t="s">
        <v>886</v>
      </c>
      <c r="AB187" s="13" t="s">
        <v>886</v>
      </c>
      <c r="AC187" s="175" t="s">
        <v>886</v>
      </c>
      <c r="AD187" s="175" t="s">
        <v>886</v>
      </c>
      <c r="AE187" s="175" t="s">
        <v>886</v>
      </c>
      <c r="AF187" s="175" t="s">
        <v>886</v>
      </c>
      <c r="AG187" s="175" t="s">
        <v>886</v>
      </c>
      <c r="AH187" s="195" t="s">
        <v>919</v>
      </c>
      <c r="AI187" s="7"/>
      <c r="AJ187" s="13"/>
      <c r="AK187" s="7"/>
    </row>
    <row r="188" spans="1:37" x14ac:dyDescent="0.2">
      <c r="A188" s="126" t="s">
        <v>886</v>
      </c>
      <c r="B188" s="122" t="s">
        <v>920</v>
      </c>
      <c r="C188" s="122"/>
      <c r="D188" s="123" t="s">
        <v>867</v>
      </c>
      <c r="E188" s="38" t="s">
        <v>1089</v>
      </c>
      <c r="F188" s="3" t="s">
        <v>1076</v>
      </c>
      <c r="G188" s="3"/>
      <c r="H188" s="173" t="s">
        <v>886</v>
      </c>
      <c r="I188" s="173" t="s">
        <v>886</v>
      </c>
      <c r="J188" s="173" t="s">
        <v>886</v>
      </c>
      <c r="K188" s="173" t="s">
        <v>886</v>
      </c>
      <c r="L188" s="173" t="s">
        <v>886</v>
      </c>
      <c r="M188" s="173" t="s">
        <v>886</v>
      </c>
      <c r="N188" s="173" t="s">
        <v>886</v>
      </c>
      <c r="O188" s="173" t="s">
        <v>886</v>
      </c>
      <c r="P188" s="173" t="s">
        <v>886</v>
      </c>
      <c r="Q188" s="173" t="s">
        <v>886</v>
      </c>
      <c r="R188" s="13" t="s">
        <v>886</v>
      </c>
      <c r="S188" s="13" t="s">
        <v>886</v>
      </c>
      <c r="T188" s="13" t="s">
        <v>886</v>
      </c>
      <c r="U188" s="13" t="s">
        <v>886</v>
      </c>
      <c r="V188" s="13" t="s">
        <v>886</v>
      </c>
      <c r="W188" s="13" t="s">
        <v>886</v>
      </c>
      <c r="X188" s="13" t="s">
        <v>886</v>
      </c>
      <c r="Y188" s="13" t="s">
        <v>886</v>
      </c>
      <c r="Z188" s="13" t="s">
        <v>886</v>
      </c>
      <c r="AA188" s="13" t="s">
        <v>886</v>
      </c>
      <c r="AB188" s="13" t="s">
        <v>886</v>
      </c>
      <c r="AC188" s="175" t="s">
        <v>886</v>
      </c>
      <c r="AD188" s="175" t="s">
        <v>886</v>
      </c>
      <c r="AE188" s="175" t="s">
        <v>886</v>
      </c>
      <c r="AF188" s="175" t="s">
        <v>886</v>
      </c>
      <c r="AG188" s="175" t="s">
        <v>886</v>
      </c>
      <c r="AH188" s="195" t="s">
        <v>920</v>
      </c>
      <c r="AI188" s="7"/>
      <c r="AJ188" s="13"/>
      <c r="AK188" s="7"/>
    </row>
    <row r="189" spans="1:37" x14ac:dyDescent="0.2">
      <c r="A189" s="126" t="s">
        <v>1406</v>
      </c>
      <c r="B189" s="126" t="s">
        <v>279</v>
      </c>
      <c r="C189" s="126"/>
      <c r="D189" s="123" t="s">
        <v>280</v>
      </c>
      <c r="E189" s="38" t="s">
        <v>1088</v>
      </c>
      <c r="F189" s="3" t="s">
        <v>1076</v>
      </c>
      <c r="G189" s="3"/>
      <c r="H189" s="173">
        <v>69.349999999999994</v>
      </c>
      <c r="I189" s="173">
        <v>89.19</v>
      </c>
      <c r="J189" s="173">
        <v>103.56</v>
      </c>
      <c r="K189" s="173">
        <v>112.31</v>
      </c>
      <c r="L189" s="173">
        <v>115.09</v>
      </c>
      <c r="M189" s="173">
        <v>123.1</v>
      </c>
      <c r="N189" s="173">
        <v>132.29</v>
      </c>
      <c r="O189" s="173">
        <v>138.24</v>
      </c>
      <c r="P189" s="173">
        <v>149.19999999999999</v>
      </c>
      <c r="Q189" s="173">
        <v>153.69999999999999</v>
      </c>
      <c r="R189" s="13">
        <v>158.29</v>
      </c>
      <c r="S189" s="13">
        <v>163.05000000000001</v>
      </c>
      <c r="T189" s="13">
        <v>169.41</v>
      </c>
      <c r="U189" s="13">
        <v>176.01</v>
      </c>
      <c r="V189" s="13">
        <v>180.42</v>
      </c>
      <c r="W189" s="13">
        <v>180.42</v>
      </c>
      <c r="X189" s="13">
        <v>180.42</v>
      </c>
      <c r="Y189" s="13">
        <v>180.42</v>
      </c>
      <c r="Z189" s="13">
        <v>180.42</v>
      </c>
      <c r="AA189" s="13">
        <v>180.42</v>
      </c>
      <c r="AB189" s="13">
        <v>185.42</v>
      </c>
      <c r="AC189" s="175">
        <v>190.42</v>
      </c>
      <c r="AD189" s="175">
        <v>196.13</v>
      </c>
      <c r="AE189" s="175">
        <v>201.99</v>
      </c>
      <c r="AF189" s="175">
        <v>206.99</v>
      </c>
      <c r="AG189" s="175">
        <v>211.99</v>
      </c>
      <c r="AH189" s="194" t="s">
        <v>279</v>
      </c>
      <c r="AI189" s="7"/>
      <c r="AJ189" s="13"/>
      <c r="AK189" s="7"/>
    </row>
    <row r="190" spans="1:37" x14ac:dyDescent="0.2">
      <c r="A190" s="126" t="s">
        <v>1712</v>
      </c>
      <c r="B190" s="126" t="s">
        <v>281</v>
      </c>
      <c r="C190" s="126"/>
      <c r="D190" s="123" t="s">
        <v>282</v>
      </c>
      <c r="E190" s="38" t="s">
        <v>1088</v>
      </c>
      <c r="F190" s="3" t="s">
        <v>1077</v>
      </c>
      <c r="G190" s="3"/>
      <c r="H190" s="173">
        <v>458.63</v>
      </c>
      <c r="I190" s="173">
        <v>485.53</v>
      </c>
      <c r="J190" s="173">
        <v>537.16</v>
      </c>
      <c r="K190" s="173">
        <v>577.42999999999995</v>
      </c>
      <c r="L190" s="173">
        <v>634.14</v>
      </c>
      <c r="M190" s="173">
        <v>680.73</v>
      </c>
      <c r="N190" s="173">
        <v>746.27</v>
      </c>
      <c r="O190" s="173">
        <v>843.81</v>
      </c>
      <c r="P190" s="173">
        <v>888.76</v>
      </c>
      <c r="Q190" s="173">
        <v>923</v>
      </c>
      <c r="R190" s="13">
        <v>955.23</v>
      </c>
      <c r="S190" s="13">
        <v>988.02</v>
      </c>
      <c r="T190" s="13">
        <v>1036.3699999999999</v>
      </c>
      <c r="U190" s="13">
        <v>1065.94</v>
      </c>
      <c r="V190" s="13">
        <v>1090.5</v>
      </c>
      <c r="W190" s="13">
        <v>1090.5</v>
      </c>
      <c r="X190" s="13">
        <v>1090.5</v>
      </c>
      <c r="Y190" s="13">
        <v>1090.5</v>
      </c>
      <c r="Z190" s="13">
        <v>1090.5</v>
      </c>
      <c r="AA190" s="13">
        <v>1090.5</v>
      </c>
      <c r="AB190" s="13">
        <v>1134.01</v>
      </c>
      <c r="AC190" s="175">
        <v>1179.26</v>
      </c>
      <c r="AD190" s="175">
        <v>1232.21</v>
      </c>
      <c r="AE190" s="175">
        <v>1293.7</v>
      </c>
      <c r="AF190" s="175">
        <v>1345.32</v>
      </c>
      <c r="AG190" s="175">
        <v>1409.22</v>
      </c>
      <c r="AH190" s="194" t="s">
        <v>281</v>
      </c>
      <c r="AI190" s="7"/>
      <c r="AJ190" s="13"/>
      <c r="AK190" s="7"/>
    </row>
    <row r="191" spans="1:37" x14ac:dyDescent="0.2">
      <c r="A191" s="126" t="s">
        <v>1407</v>
      </c>
      <c r="B191" s="126" t="s">
        <v>1186</v>
      </c>
      <c r="C191" s="126"/>
      <c r="D191" s="123" t="s">
        <v>284</v>
      </c>
      <c r="E191" s="38" t="s">
        <v>1088</v>
      </c>
      <c r="F191" s="3" t="s">
        <v>1174</v>
      </c>
      <c r="G191" s="3"/>
      <c r="H191" s="173">
        <v>44.96</v>
      </c>
      <c r="I191" s="173">
        <v>51.17</v>
      </c>
      <c r="J191" s="173">
        <v>57.74</v>
      </c>
      <c r="K191" s="173">
        <v>68.900000000000006</v>
      </c>
      <c r="L191" s="173">
        <v>77.98</v>
      </c>
      <c r="M191" s="46">
        <v>82.05</v>
      </c>
      <c r="N191" s="173">
        <v>94.01</v>
      </c>
      <c r="O191" s="173">
        <v>142.59</v>
      </c>
      <c r="P191" s="173">
        <v>156.71</v>
      </c>
      <c r="Q191" s="173">
        <v>162.9</v>
      </c>
      <c r="R191" s="13">
        <v>170.96</v>
      </c>
      <c r="S191" s="13">
        <v>179.49</v>
      </c>
      <c r="T191" s="13">
        <v>188.45</v>
      </c>
      <c r="U191" s="13">
        <v>193.99</v>
      </c>
      <c r="V191" s="13">
        <v>199.69</v>
      </c>
      <c r="W191" s="13">
        <v>199.69</v>
      </c>
      <c r="X191" s="13">
        <v>199.69</v>
      </c>
      <c r="Y191" s="13">
        <v>203.68</v>
      </c>
      <c r="Z191" s="13">
        <v>207.73</v>
      </c>
      <c r="AA191" s="13">
        <v>207.73</v>
      </c>
      <c r="AB191" s="13">
        <v>210.31</v>
      </c>
      <c r="AC191" s="175">
        <v>214.49</v>
      </c>
      <c r="AD191" s="175">
        <v>226.49</v>
      </c>
      <c r="AE191" s="175">
        <v>250.49</v>
      </c>
      <c r="AF191" s="175">
        <v>257.25</v>
      </c>
      <c r="AG191" s="175">
        <v>270.08</v>
      </c>
      <c r="AH191" s="194" t="s">
        <v>283</v>
      </c>
      <c r="AI191" s="7"/>
      <c r="AJ191" s="13"/>
      <c r="AK191" s="7"/>
    </row>
    <row r="192" spans="1:37" x14ac:dyDescent="0.2">
      <c r="A192" s="126" t="s">
        <v>1408</v>
      </c>
      <c r="B192" s="126" t="s">
        <v>285</v>
      </c>
      <c r="C192" s="126"/>
      <c r="D192" s="123" t="s">
        <v>286</v>
      </c>
      <c r="E192" s="38" t="s">
        <v>1088</v>
      </c>
      <c r="F192" s="3" t="s">
        <v>1076</v>
      </c>
      <c r="G192" s="3"/>
      <c r="H192" s="173">
        <v>108.85</v>
      </c>
      <c r="I192" s="173">
        <v>102.8</v>
      </c>
      <c r="J192" s="173">
        <v>111.7</v>
      </c>
      <c r="K192" s="173">
        <v>122.65</v>
      </c>
      <c r="L192" s="173">
        <v>128</v>
      </c>
      <c r="M192" s="173">
        <v>140.72</v>
      </c>
      <c r="N192" s="173">
        <v>149</v>
      </c>
      <c r="O192" s="173">
        <v>156.30000000000001</v>
      </c>
      <c r="P192" s="173">
        <v>174.33</v>
      </c>
      <c r="Q192" s="173">
        <v>178.92</v>
      </c>
      <c r="R192" s="13">
        <v>183.3</v>
      </c>
      <c r="S192" s="13">
        <v>190.63</v>
      </c>
      <c r="T192" s="13">
        <v>197.87</v>
      </c>
      <c r="U192" s="13">
        <v>202.81</v>
      </c>
      <c r="V192" s="13">
        <v>202.81</v>
      </c>
      <c r="W192" s="13">
        <v>202.81</v>
      </c>
      <c r="X192" s="13">
        <v>202.81</v>
      </c>
      <c r="Y192" s="13">
        <v>202.81</v>
      </c>
      <c r="Z192" s="13">
        <v>202.81</v>
      </c>
      <c r="AA192" s="13">
        <v>202.81</v>
      </c>
      <c r="AB192" s="13">
        <v>207.81</v>
      </c>
      <c r="AC192" s="175">
        <v>212.81</v>
      </c>
      <c r="AD192" s="175">
        <v>219.19</v>
      </c>
      <c r="AE192" s="175">
        <v>225.75</v>
      </c>
      <c r="AF192" s="175">
        <v>230.75</v>
      </c>
      <c r="AG192" s="175">
        <v>235.75</v>
      </c>
      <c r="AH192" s="194" t="s">
        <v>285</v>
      </c>
      <c r="AI192" s="7"/>
      <c r="AJ192" s="13"/>
      <c r="AK192" s="7"/>
    </row>
    <row r="193" spans="1:37" x14ac:dyDescent="0.2">
      <c r="A193" s="126" t="s">
        <v>1409</v>
      </c>
      <c r="B193" s="126" t="s">
        <v>287</v>
      </c>
      <c r="C193" s="126"/>
      <c r="D193" s="123" t="s">
        <v>288</v>
      </c>
      <c r="E193" s="38" t="s">
        <v>1088</v>
      </c>
      <c r="F193" s="3" t="s">
        <v>1076</v>
      </c>
      <c r="G193" s="3"/>
      <c r="H193" s="173">
        <v>45.81</v>
      </c>
      <c r="I193" s="173">
        <v>51.01</v>
      </c>
      <c r="J193" s="173">
        <v>71.16</v>
      </c>
      <c r="K193" s="173">
        <v>74.010000000000005</v>
      </c>
      <c r="L193" s="173">
        <v>83.04</v>
      </c>
      <c r="M193" s="173">
        <v>89.23</v>
      </c>
      <c r="N193" s="173">
        <v>111.09</v>
      </c>
      <c r="O193" s="173">
        <v>121.31</v>
      </c>
      <c r="P193" s="173">
        <v>127.25</v>
      </c>
      <c r="Q193" s="173">
        <v>133.47</v>
      </c>
      <c r="R193" s="13">
        <v>140.04</v>
      </c>
      <c r="S193" s="13">
        <v>146.88</v>
      </c>
      <c r="T193" s="13">
        <v>154.08000000000001</v>
      </c>
      <c r="U193" s="13">
        <v>161.63</v>
      </c>
      <c r="V193" s="13">
        <v>165.69</v>
      </c>
      <c r="W193" s="13">
        <v>165.69</v>
      </c>
      <c r="X193" s="13">
        <v>171.45</v>
      </c>
      <c r="Y193" s="13">
        <v>174.78</v>
      </c>
      <c r="Z193" s="13">
        <v>178.2</v>
      </c>
      <c r="AA193" s="13">
        <v>181.71</v>
      </c>
      <c r="AB193" s="13">
        <v>186.66</v>
      </c>
      <c r="AC193" s="175">
        <v>191.61</v>
      </c>
      <c r="AD193" s="175">
        <v>197.28</v>
      </c>
      <c r="AE193" s="175">
        <v>203.13</v>
      </c>
      <c r="AF193" s="175">
        <v>208.08</v>
      </c>
      <c r="AG193" s="175">
        <v>213.03</v>
      </c>
      <c r="AH193" s="194" t="s">
        <v>287</v>
      </c>
      <c r="AI193" s="7"/>
      <c r="AJ193" s="13"/>
      <c r="AK193" s="7"/>
    </row>
    <row r="194" spans="1:37" x14ac:dyDescent="0.2">
      <c r="A194" s="126" t="s">
        <v>886</v>
      </c>
      <c r="B194" s="122" t="s">
        <v>921</v>
      </c>
      <c r="C194" s="122"/>
      <c r="D194" s="123" t="s">
        <v>868</v>
      </c>
      <c r="E194" s="38" t="s">
        <v>1089</v>
      </c>
      <c r="F194" s="3" t="s">
        <v>1076</v>
      </c>
      <c r="G194" s="3"/>
      <c r="H194" s="173" t="s">
        <v>886</v>
      </c>
      <c r="I194" s="173" t="s">
        <v>886</v>
      </c>
      <c r="J194" s="173" t="s">
        <v>886</v>
      </c>
      <c r="K194" s="173" t="s">
        <v>886</v>
      </c>
      <c r="L194" s="173" t="s">
        <v>886</v>
      </c>
      <c r="M194" s="173" t="s">
        <v>886</v>
      </c>
      <c r="N194" s="173" t="s">
        <v>886</v>
      </c>
      <c r="O194" s="173" t="s">
        <v>886</v>
      </c>
      <c r="P194" s="173" t="s">
        <v>886</v>
      </c>
      <c r="Q194" s="173" t="s">
        <v>886</v>
      </c>
      <c r="R194" s="13" t="s">
        <v>886</v>
      </c>
      <c r="S194" s="13" t="s">
        <v>886</v>
      </c>
      <c r="T194" s="13" t="s">
        <v>886</v>
      </c>
      <c r="U194" s="13" t="s">
        <v>886</v>
      </c>
      <c r="V194" s="13" t="s">
        <v>886</v>
      </c>
      <c r="W194" s="13" t="s">
        <v>886</v>
      </c>
      <c r="X194" s="13" t="s">
        <v>886</v>
      </c>
      <c r="Y194" s="13" t="s">
        <v>886</v>
      </c>
      <c r="Z194" s="13" t="s">
        <v>886</v>
      </c>
      <c r="AA194" s="13" t="s">
        <v>886</v>
      </c>
      <c r="AB194" s="13" t="s">
        <v>886</v>
      </c>
      <c r="AC194" s="175" t="s">
        <v>886</v>
      </c>
      <c r="AD194" s="175" t="s">
        <v>886</v>
      </c>
      <c r="AE194" s="175" t="s">
        <v>886</v>
      </c>
      <c r="AF194" s="175" t="s">
        <v>886</v>
      </c>
      <c r="AG194" s="175" t="s">
        <v>886</v>
      </c>
      <c r="AH194" s="195" t="s">
        <v>921</v>
      </c>
      <c r="AI194" s="7"/>
      <c r="AJ194" s="13"/>
      <c r="AK194" s="7"/>
    </row>
    <row r="195" spans="1:37" x14ac:dyDescent="0.2">
      <c r="A195" s="126" t="s">
        <v>1410</v>
      </c>
      <c r="B195" s="126" t="s">
        <v>289</v>
      </c>
      <c r="C195" s="126"/>
      <c r="D195" s="123" t="s">
        <v>290</v>
      </c>
      <c r="E195" s="38" t="s">
        <v>1088</v>
      </c>
      <c r="F195" s="3" t="s">
        <v>1076</v>
      </c>
      <c r="G195" s="3"/>
      <c r="H195" s="173">
        <v>63.94</v>
      </c>
      <c r="I195" s="173">
        <v>75.209999999999994</v>
      </c>
      <c r="J195" s="173">
        <v>79.25</v>
      </c>
      <c r="K195" s="173">
        <v>94.46</v>
      </c>
      <c r="L195" s="173">
        <v>94.46</v>
      </c>
      <c r="M195" s="173">
        <v>100.98</v>
      </c>
      <c r="N195" s="173">
        <v>103.5</v>
      </c>
      <c r="O195" s="173">
        <v>109.61</v>
      </c>
      <c r="P195" s="173">
        <v>116.73</v>
      </c>
      <c r="Q195" s="173">
        <v>122.52</v>
      </c>
      <c r="R195" s="13">
        <v>128.05000000000001</v>
      </c>
      <c r="S195" s="13">
        <v>133.68</v>
      </c>
      <c r="T195" s="13">
        <v>137.56</v>
      </c>
      <c r="U195" s="13">
        <v>143.75</v>
      </c>
      <c r="V195" s="13">
        <v>146.47999999999999</v>
      </c>
      <c r="W195" s="13">
        <v>146.47999999999999</v>
      </c>
      <c r="X195" s="13">
        <v>146.47999999999999</v>
      </c>
      <c r="Y195" s="13">
        <v>146.47999999999999</v>
      </c>
      <c r="Z195" s="13">
        <v>146.47999999999999</v>
      </c>
      <c r="AA195" s="13">
        <v>146.47999999999999</v>
      </c>
      <c r="AB195" s="13">
        <v>146.47999999999999</v>
      </c>
      <c r="AC195" s="175">
        <v>151.47999999999999</v>
      </c>
      <c r="AD195" s="175">
        <v>156.47999999999999</v>
      </c>
      <c r="AE195" s="175">
        <v>161.47999999999999</v>
      </c>
      <c r="AF195" s="175">
        <v>166.48</v>
      </c>
      <c r="AG195" s="175">
        <v>171.48</v>
      </c>
      <c r="AH195" s="194" t="s">
        <v>289</v>
      </c>
      <c r="AI195" s="7"/>
      <c r="AJ195" s="13"/>
      <c r="AK195" s="7"/>
    </row>
    <row r="196" spans="1:37" x14ac:dyDescent="0.2">
      <c r="A196" s="126" t="s">
        <v>1760</v>
      </c>
      <c r="B196" s="126" t="s">
        <v>291</v>
      </c>
      <c r="C196" s="126"/>
      <c r="D196" s="123" t="s">
        <v>292</v>
      </c>
      <c r="E196" s="38" t="s">
        <v>1088</v>
      </c>
      <c r="F196" s="3" t="s">
        <v>1084</v>
      </c>
      <c r="G196" s="3"/>
      <c r="H196" s="173" t="s">
        <v>886</v>
      </c>
      <c r="I196" s="173" t="s">
        <v>886</v>
      </c>
      <c r="J196" s="173" t="s">
        <v>886</v>
      </c>
      <c r="K196" s="173" t="s">
        <v>886</v>
      </c>
      <c r="L196" s="173">
        <v>122.98</v>
      </c>
      <c r="M196" s="173">
        <v>150.88</v>
      </c>
      <c r="N196" s="173">
        <v>173.88</v>
      </c>
      <c r="O196" s="173">
        <v>224.4</v>
      </c>
      <c r="P196" s="173">
        <v>241.33</v>
      </c>
      <c r="Q196" s="173">
        <v>254.62</v>
      </c>
      <c r="R196" s="13">
        <v>288.61</v>
      </c>
      <c r="S196" s="13">
        <v>303.88</v>
      </c>
      <c r="T196" s="13">
        <v>309.82</v>
      </c>
      <c r="U196" s="13">
        <v>309.82</v>
      </c>
      <c r="V196" s="13">
        <v>309.82</v>
      </c>
      <c r="W196" s="13">
        <v>309.82</v>
      </c>
      <c r="X196" s="13">
        <v>306.72000000000003</v>
      </c>
      <c r="Y196" s="13">
        <v>303</v>
      </c>
      <c r="Z196" s="13">
        <v>299</v>
      </c>
      <c r="AA196" s="13">
        <v>295</v>
      </c>
      <c r="AB196" s="13">
        <v>276</v>
      </c>
      <c r="AC196" s="175">
        <v>280.02000388416502</v>
      </c>
      <c r="AD196" s="175">
        <v>294.23</v>
      </c>
      <c r="AE196" s="175">
        <v>320.51</v>
      </c>
      <c r="AF196" s="175">
        <v>332.07</v>
      </c>
      <c r="AG196" s="175">
        <v>363.66</v>
      </c>
      <c r="AH196" s="194" t="s">
        <v>291</v>
      </c>
      <c r="AI196" s="7"/>
      <c r="AJ196" s="13"/>
      <c r="AK196" s="7"/>
    </row>
    <row r="197" spans="1:37" x14ac:dyDescent="0.2">
      <c r="A197" s="126" t="s">
        <v>1411</v>
      </c>
      <c r="B197" s="126" t="s">
        <v>1246</v>
      </c>
      <c r="C197" s="126"/>
      <c r="D197" s="123" t="s">
        <v>1244</v>
      </c>
      <c r="E197" s="38" t="s">
        <v>1088</v>
      </c>
      <c r="F197" s="123" t="s">
        <v>1174</v>
      </c>
      <c r="G197" s="3"/>
      <c r="H197" s="173" t="s">
        <v>886</v>
      </c>
      <c r="I197" s="173" t="s">
        <v>886</v>
      </c>
      <c r="J197" s="173" t="s">
        <v>886</v>
      </c>
      <c r="K197" s="173" t="s">
        <v>886</v>
      </c>
      <c r="L197" s="173" t="s">
        <v>886</v>
      </c>
      <c r="M197" s="173" t="s">
        <v>886</v>
      </c>
      <c r="N197" s="173" t="s">
        <v>886</v>
      </c>
      <c r="O197" s="173" t="s">
        <v>886</v>
      </c>
      <c r="P197" s="173" t="s">
        <v>886</v>
      </c>
      <c r="Q197" s="173" t="s">
        <v>886</v>
      </c>
      <c r="R197" s="13" t="s">
        <v>886</v>
      </c>
      <c r="S197" s="173" t="s">
        <v>886</v>
      </c>
      <c r="T197" s="173" t="s">
        <v>886</v>
      </c>
      <c r="U197" s="173" t="s">
        <v>886</v>
      </c>
      <c r="V197" s="173" t="s">
        <v>886</v>
      </c>
      <c r="W197" s="173" t="s">
        <v>886</v>
      </c>
      <c r="X197" s="173" t="s">
        <v>886</v>
      </c>
      <c r="Y197" s="173" t="s">
        <v>886</v>
      </c>
      <c r="Z197" s="173" t="s">
        <v>886</v>
      </c>
      <c r="AA197" s="173" t="s">
        <v>886</v>
      </c>
      <c r="AB197" s="173" t="s">
        <v>886</v>
      </c>
      <c r="AC197" s="13" t="s">
        <v>886</v>
      </c>
      <c r="AD197" s="175">
        <v>174.3</v>
      </c>
      <c r="AE197" s="175">
        <v>198.3</v>
      </c>
      <c r="AF197" s="175">
        <v>208.3</v>
      </c>
      <c r="AG197" s="175">
        <v>218.3</v>
      </c>
      <c r="AH197" s="194" t="s">
        <v>1246</v>
      </c>
      <c r="AI197" s="7"/>
      <c r="AJ197" s="13"/>
      <c r="AK197" s="7"/>
    </row>
    <row r="198" spans="1:37" x14ac:dyDescent="0.2">
      <c r="A198" s="126"/>
      <c r="B198" s="126" t="s">
        <v>1247</v>
      </c>
      <c r="C198" s="126"/>
      <c r="D198" s="123" t="s">
        <v>1243</v>
      </c>
      <c r="E198" s="38" t="s">
        <v>1088</v>
      </c>
      <c r="F198" s="123" t="s">
        <v>1235</v>
      </c>
      <c r="G198" s="3"/>
      <c r="H198" s="173" t="s">
        <v>886</v>
      </c>
      <c r="I198" s="173" t="s">
        <v>886</v>
      </c>
      <c r="J198" s="173" t="s">
        <v>886</v>
      </c>
      <c r="K198" s="173" t="s">
        <v>886</v>
      </c>
      <c r="L198" s="173" t="s">
        <v>886</v>
      </c>
      <c r="M198" s="173" t="s">
        <v>886</v>
      </c>
      <c r="N198" s="173" t="s">
        <v>886</v>
      </c>
      <c r="O198" s="173" t="s">
        <v>886</v>
      </c>
      <c r="P198" s="173" t="s">
        <v>886</v>
      </c>
      <c r="Q198" s="173" t="s">
        <v>886</v>
      </c>
      <c r="R198" s="13" t="s">
        <v>886</v>
      </c>
      <c r="S198" s="173" t="s">
        <v>886</v>
      </c>
      <c r="T198" s="173" t="s">
        <v>886</v>
      </c>
      <c r="U198" s="173" t="s">
        <v>886</v>
      </c>
      <c r="V198" s="173" t="s">
        <v>886</v>
      </c>
      <c r="W198" s="173" t="s">
        <v>886</v>
      </c>
      <c r="X198" s="173" t="s">
        <v>886</v>
      </c>
      <c r="Y198" s="173" t="s">
        <v>886</v>
      </c>
      <c r="Z198" s="173" t="s">
        <v>886</v>
      </c>
      <c r="AA198" s="173" t="s">
        <v>886</v>
      </c>
      <c r="AB198" s="173" t="s">
        <v>886</v>
      </c>
      <c r="AC198" s="13" t="s">
        <v>886</v>
      </c>
      <c r="AD198" s="175">
        <v>67.95</v>
      </c>
      <c r="AE198" s="175">
        <v>76.95</v>
      </c>
      <c r="AF198" s="175">
        <v>90.95</v>
      </c>
      <c r="AG198" s="175">
        <v>90.95</v>
      </c>
      <c r="AH198" s="194" t="s">
        <v>1247</v>
      </c>
      <c r="AI198" s="7"/>
      <c r="AJ198" s="13"/>
      <c r="AK198" s="7"/>
    </row>
    <row r="199" spans="1:37" x14ac:dyDescent="0.2">
      <c r="A199" s="126" t="s">
        <v>1753</v>
      </c>
      <c r="B199" s="126" t="s">
        <v>293</v>
      </c>
      <c r="C199" s="126"/>
      <c r="D199" s="123" t="s">
        <v>294</v>
      </c>
      <c r="E199" s="38" t="s">
        <v>1089</v>
      </c>
      <c r="F199" s="3" t="s">
        <v>1085</v>
      </c>
      <c r="G199" s="3"/>
      <c r="H199" s="173">
        <v>25.09</v>
      </c>
      <c r="I199" s="173">
        <v>26.58</v>
      </c>
      <c r="J199" s="173">
        <v>27.29</v>
      </c>
      <c r="K199" s="173">
        <v>28.92</v>
      </c>
      <c r="L199" s="173">
        <v>29.79</v>
      </c>
      <c r="M199" s="173">
        <v>30.96</v>
      </c>
      <c r="N199" s="173">
        <v>32.49</v>
      </c>
      <c r="O199" s="173">
        <v>39.96</v>
      </c>
      <c r="P199" s="173">
        <v>42.66</v>
      </c>
      <c r="Q199" s="173">
        <v>44.73</v>
      </c>
      <c r="R199" s="13">
        <v>46.38</v>
      </c>
      <c r="S199" s="13">
        <v>48</v>
      </c>
      <c r="T199" s="13">
        <v>49.68</v>
      </c>
      <c r="U199" s="13">
        <v>51.37</v>
      </c>
      <c r="V199" s="13">
        <v>52.65</v>
      </c>
      <c r="W199" s="13">
        <v>52.65</v>
      </c>
      <c r="X199" s="13">
        <v>52.65</v>
      </c>
      <c r="Y199" s="13">
        <v>57.64</v>
      </c>
      <c r="Z199" s="13">
        <v>57.64</v>
      </c>
      <c r="AA199" s="13">
        <v>57.64</v>
      </c>
      <c r="AB199" s="13">
        <v>58.78</v>
      </c>
      <c r="AC199" s="175">
        <v>59.95</v>
      </c>
      <c r="AD199" s="175" t="s">
        <v>886</v>
      </c>
      <c r="AE199" s="175" t="s">
        <v>886</v>
      </c>
      <c r="AF199" s="175" t="s">
        <v>886</v>
      </c>
      <c r="AG199" s="175" t="s">
        <v>886</v>
      </c>
      <c r="AH199" s="194" t="s">
        <v>293</v>
      </c>
      <c r="AI199" s="7"/>
      <c r="AJ199" s="13"/>
      <c r="AK199" s="7"/>
    </row>
    <row r="200" spans="1:37" x14ac:dyDescent="0.2">
      <c r="A200" s="126" t="s">
        <v>1411</v>
      </c>
      <c r="B200" s="126" t="s">
        <v>1187</v>
      </c>
      <c r="C200" s="126"/>
      <c r="D200" s="123" t="s">
        <v>296</v>
      </c>
      <c r="E200" s="38" t="s">
        <v>1089</v>
      </c>
      <c r="F200" s="3" t="s">
        <v>1174</v>
      </c>
      <c r="G200" s="3"/>
      <c r="H200" s="173">
        <v>45.86</v>
      </c>
      <c r="I200" s="173">
        <v>54.1</v>
      </c>
      <c r="J200" s="173">
        <v>56.28</v>
      </c>
      <c r="K200" s="173">
        <v>60.22</v>
      </c>
      <c r="L200" s="173">
        <v>62.72</v>
      </c>
      <c r="M200" s="173">
        <v>64.66</v>
      </c>
      <c r="N200" s="173">
        <v>68.86</v>
      </c>
      <c r="O200" s="173">
        <v>91.65</v>
      </c>
      <c r="P200" s="173">
        <v>98.52</v>
      </c>
      <c r="Q200" s="173">
        <v>105.41</v>
      </c>
      <c r="R200" s="13">
        <v>110.67</v>
      </c>
      <c r="S200" s="13">
        <v>116.19</v>
      </c>
      <c r="T200" s="13">
        <v>124.9</v>
      </c>
      <c r="U200" s="13">
        <v>134.26</v>
      </c>
      <c r="V200" s="13">
        <v>144.33000000000001</v>
      </c>
      <c r="W200" s="13">
        <v>144.33000000000001</v>
      </c>
      <c r="X200" s="13">
        <v>144.33000000000001</v>
      </c>
      <c r="Y200" s="13">
        <v>149.33000000000001</v>
      </c>
      <c r="Z200" s="13">
        <v>152.30000000000001</v>
      </c>
      <c r="AA200" s="13">
        <v>152.30000000000001</v>
      </c>
      <c r="AB200" s="13">
        <v>157.30000000000001</v>
      </c>
      <c r="AC200" s="175">
        <v>162.30000000000001</v>
      </c>
      <c r="AD200" s="175" t="s">
        <v>886</v>
      </c>
      <c r="AE200" s="175" t="s">
        <v>886</v>
      </c>
      <c r="AF200" s="175" t="s">
        <v>886</v>
      </c>
      <c r="AG200" s="175" t="s">
        <v>886</v>
      </c>
      <c r="AH200" s="194" t="s">
        <v>295</v>
      </c>
      <c r="AI200" s="7"/>
      <c r="AJ200" s="13"/>
      <c r="AK200" s="7"/>
    </row>
    <row r="201" spans="1:37" x14ac:dyDescent="0.2">
      <c r="A201" s="126" t="s">
        <v>1412</v>
      </c>
      <c r="B201" s="126" t="s">
        <v>297</v>
      </c>
      <c r="C201" s="126"/>
      <c r="D201" s="123" t="s">
        <v>298</v>
      </c>
      <c r="E201" s="38" t="s">
        <v>1088</v>
      </c>
      <c r="F201" s="3" t="s">
        <v>1083</v>
      </c>
      <c r="G201" s="3"/>
      <c r="H201" s="173">
        <v>674.24</v>
      </c>
      <c r="I201" s="173">
        <v>720.18</v>
      </c>
      <c r="J201" s="173">
        <v>769.74</v>
      </c>
      <c r="K201" s="173">
        <v>763.16</v>
      </c>
      <c r="L201" s="173">
        <v>743.53</v>
      </c>
      <c r="M201" s="173">
        <v>760.37</v>
      </c>
      <c r="N201" s="173">
        <v>779.76</v>
      </c>
      <c r="O201" s="173">
        <v>863.97</v>
      </c>
      <c r="P201" s="173">
        <v>899.37</v>
      </c>
      <c r="Q201" s="173">
        <v>925.21</v>
      </c>
      <c r="R201" s="13">
        <v>933.95</v>
      </c>
      <c r="S201" s="13">
        <v>961.97</v>
      </c>
      <c r="T201" s="13">
        <v>981.03</v>
      </c>
      <c r="U201" s="13">
        <v>981.03</v>
      </c>
      <c r="V201" s="13">
        <v>981.04</v>
      </c>
      <c r="W201" s="13">
        <v>981.04</v>
      </c>
      <c r="X201" s="13">
        <v>981.04</v>
      </c>
      <c r="Y201" s="13">
        <v>981.04</v>
      </c>
      <c r="Z201" s="13">
        <v>981.04</v>
      </c>
      <c r="AA201" s="13">
        <v>981.04</v>
      </c>
      <c r="AB201" s="13">
        <v>1020.18</v>
      </c>
      <c r="AC201" s="175">
        <v>1071.08</v>
      </c>
      <c r="AD201" s="175">
        <v>1135.23</v>
      </c>
      <c r="AE201" s="175">
        <v>1169.17</v>
      </c>
      <c r="AF201" s="175">
        <v>1215.82</v>
      </c>
      <c r="AG201" s="175">
        <v>1276.48</v>
      </c>
      <c r="AH201" s="194" t="s">
        <v>297</v>
      </c>
      <c r="AI201" s="7"/>
      <c r="AJ201" s="13"/>
      <c r="AK201" s="7"/>
    </row>
    <row r="202" spans="1:37" x14ac:dyDescent="0.2">
      <c r="A202" s="126" t="s">
        <v>1413</v>
      </c>
      <c r="B202" s="126" t="s">
        <v>299</v>
      </c>
      <c r="C202" s="126"/>
      <c r="D202" s="123" t="s">
        <v>300</v>
      </c>
      <c r="E202" s="38" t="s">
        <v>1088</v>
      </c>
      <c r="F202" s="3" t="s">
        <v>1076</v>
      </c>
      <c r="G202" s="3"/>
      <c r="H202" s="173">
        <v>82.56</v>
      </c>
      <c r="I202" s="173">
        <v>89.38</v>
      </c>
      <c r="J202" s="173">
        <v>95.32</v>
      </c>
      <c r="K202" s="173">
        <v>91.11</v>
      </c>
      <c r="L202" s="173">
        <v>96.24</v>
      </c>
      <c r="M202" s="173">
        <v>103.22</v>
      </c>
      <c r="N202" s="173">
        <v>112.37</v>
      </c>
      <c r="O202" s="173">
        <v>120.64</v>
      </c>
      <c r="P202" s="173">
        <v>124.75</v>
      </c>
      <c r="Q202" s="173">
        <v>128.41999999999999</v>
      </c>
      <c r="R202" s="13">
        <v>131.61000000000001</v>
      </c>
      <c r="S202" s="13">
        <v>134.16999999999999</v>
      </c>
      <c r="T202" s="13">
        <v>138.16999999999999</v>
      </c>
      <c r="U202" s="13">
        <v>141.57</v>
      </c>
      <c r="V202" s="13">
        <v>144.05000000000001</v>
      </c>
      <c r="W202" s="13">
        <v>144.05000000000001</v>
      </c>
      <c r="X202" s="13">
        <v>144.05000000000001</v>
      </c>
      <c r="Y202" s="13">
        <v>146.79</v>
      </c>
      <c r="Z202" s="13">
        <v>149.58000000000001</v>
      </c>
      <c r="AA202" s="13">
        <v>151.82</v>
      </c>
      <c r="AB202" s="13">
        <v>156.82</v>
      </c>
      <c r="AC202" s="175">
        <v>161.82</v>
      </c>
      <c r="AD202" s="175">
        <v>166.82</v>
      </c>
      <c r="AE202" s="175">
        <v>171.82</v>
      </c>
      <c r="AF202" s="175">
        <v>176.82</v>
      </c>
      <c r="AG202" s="175">
        <v>181.82</v>
      </c>
      <c r="AH202" s="194" t="s">
        <v>299</v>
      </c>
      <c r="AI202" s="7"/>
      <c r="AJ202" s="13"/>
      <c r="AK202" s="7"/>
    </row>
    <row r="203" spans="1:37" x14ac:dyDescent="0.2">
      <c r="A203" s="126" t="s">
        <v>1414</v>
      </c>
      <c r="B203" s="126" t="s">
        <v>301</v>
      </c>
      <c r="C203" s="126"/>
      <c r="D203" s="123" t="s">
        <v>302</v>
      </c>
      <c r="E203" s="38" t="s">
        <v>1088</v>
      </c>
      <c r="F203" s="3" t="s">
        <v>1083</v>
      </c>
      <c r="G203" s="3"/>
      <c r="H203" s="173">
        <v>766.08</v>
      </c>
      <c r="I203" s="173">
        <v>695.88</v>
      </c>
      <c r="J203" s="173">
        <v>675.99</v>
      </c>
      <c r="K203" s="173">
        <v>669.41</v>
      </c>
      <c r="L203" s="173">
        <v>701.77</v>
      </c>
      <c r="M203" s="173">
        <v>771.95</v>
      </c>
      <c r="N203" s="173">
        <v>849.15</v>
      </c>
      <c r="O203" s="173">
        <v>934.07</v>
      </c>
      <c r="P203" s="173">
        <v>979.84</v>
      </c>
      <c r="Q203" s="173">
        <v>998.45</v>
      </c>
      <c r="R203" s="13">
        <v>998.45</v>
      </c>
      <c r="S203" s="13">
        <v>998.45</v>
      </c>
      <c r="T203" s="13">
        <v>998.45</v>
      </c>
      <c r="U203" s="13">
        <v>998.45</v>
      </c>
      <c r="V203" s="13">
        <v>998.45</v>
      </c>
      <c r="W203" s="13">
        <v>998.45</v>
      </c>
      <c r="X203" s="13">
        <v>998.45</v>
      </c>
      <c r="Y203" s="13">
        <v>998.45</v>
      </c>
      <c r="Z203" s="13">
        <v>998.45</v>
      </c>
      <c r="AA203" s="13">
        <v>998.45</v>
      </c>
      <c r="AB203" s="13">
        <v>1018.42</v>
      </c>
      <c r="AC203" s="175">
        <v>1048.97</v>
      </c>
      <c r="AD203" s="175">
        <v>1080.44</v>
      </c>
      <c r="AE203" s="175">
        <v>1134.3499999999999</v>
      </c>
      <c r="AF203" s="175">
        <v>1179.6099999999999</v>
      </c>
      <c r="AG203" s="175">
        <v>1238.47</v>
      </c>
      <c r="AH203" s="194" t="s">
        <v>301</v>
      </c>
      <c r="AI203" s="7"/>
      <c r="AJ203" s="13"/>
      <c r="AK203" s="7"/>
    </row>
    <row r="204" spans="1:37" x14ac:dyDescent="0.2">
      <c r="A204" s="126" t="s">
        <v>886</v>
      </c>
      <c r="B204" s="18" t="s">
        <v>1035</v>
      </c>
      <c r="C204" s="18"/>
      <c r="D204" s="35" t="s">
        <v>1000</v>
      </c>
      <c r="E204" s="38" t="s">
        <v>1089</v>
      </c>
      <c r="F204" s="3" t="s">
        <v>1076</v>
      </c>
      <c r="G204" s="3"/>
      <c r="H204" s="173" t="s">
        <v>886</v>
      </c>
      <c r="I204" s="173" t="s">
        <v>886</v>
      </c>
      <c r="J204" s="173" t="s">
        <v>886</v>
      </c>
      <c r="K204" s="173" t="s">
        <v>886</v>
      </c>
      <c r="L204" s="173" t="s">
        <v>886</v>
      </c>
      <c r="M204" s="173" t="s">
        <v>886</v>
      </c>
      <c r="N204" s="173" t="s">
        <v>886</v>
      </c>
      <c r="O204" s="173" t="s">
        <v>886</v>
      </c>
      <c r="P204" s="173" t="s">
        <v>886</v>
      </c>
      <c r="Q204" s="173" t="s">
        <v>886</v>
      </c>
      <c r="R204" s="13" t="s">
        <v>886</v>
      </c>
      <c r="S204" s="13" t="s">
        <v>886</v>
      </c>
      <c r="T204" s="13" t="s">
        <v>886</v>
      </c>
      <c r="U204" s="13" t="s">
        <v>886</v>
      </c>
      <c r="V204" s="13" t="s">
        <v>886</v>
      </c>
      <c r="W204" s="13" t="s">
        <v>886</v>
      </c>
      <c r="X204" s="13" t="s">
        <v>886</v>
      </c>
      <c r="Y204" s="13" t="s">
        <v>886</v>
      </c>
      <c r="Z204" s="13" t="s">
        <v>886</v>
      </c>
      <c r="AA204" s="13" t="s">
        <v>886</v>
      </c>
      <c r="AB204" s="13" t="s">
        <v>886</v>
      </c>
      <c r="AC204" s="175" t="s">
        <v>886</v>
      </c>
      <c r="AD204" s="175" t="s">
        <v>886</v>
      </c>
      <c r="AE204" s="175" t="s">
        <v>886</v>
      </c>
      <c r="AF204" s="175" t="s">
        <v>886</v>
      </c>
      <c r="AG204" s="175" t="s">
        <v>886</v>
      </c>
      <c r="AH204" s="197" t="s">
        <v>1035</v>
      </c>
      <c r="AI204" s="7"/>
      <c r="AJ204" s="13"/>
      <c r="AK204" s="7"/>
    </row>
    <row r="205" spans="1:37" x14ac:dyDescent="0.2">
      <c r="A205" s="126" t="s">
        <v>1415</v>
      </c>
      <c r="B205" s="126" t="s">
        <v>303</v>
      </c>
      <c r="C205" s="126"/>
      <c r="D205" s="123" t="s">
        <v>304</v>
      </c>
      <c r="E205" s="38" t="s">
        <v>1088</v>
      </c>
      <c r="F205" s="3" t="s">
        <v>1082</v>
      </c>
      <c r="G205" s="3"/>
      <c r="H205" s="173" t="s">
        <v>886</v>
      </c>
      <c r="I205" s="173" t="s">
        <v>886</v>
      </c>
      <c r="J205" s="173">
        <v>589.53</v>
      </c>
      <c r="K205" s="173">
        <v>622.53</v>
      </c>
      <c r="L205" s="173">
        <v>675.67</v>
      </c>
      <c r="M205" s="173">
        <v>736.48</v>
      </c>
      <c r="N205" s="173">
        <v>791.72</v>
      </c>
      <c r="O205" s="173">
        <v>921.56</v>
      </c>
      <c r="P205" s="173">
        <v>916.14</v>
      </c>
      <c r="Q205" s="173">
        <v>961.05</v>
      </c>
      <c r="R205" s="13">
        <v>1004.28</v>
      </c>
      <c r="S205" s="13">
        <v>1043.45</v>
      </c>
      <c r="T205" s="13">
        <v>1079.97</v>
      </c>
      <c r="U205" s="13">
        <v>1116.69</v>
      </c>
      <c r="V205" s="13">
        <v>1137.9100000000001</v>
      </c>
      <c r="W205" s="13">
        <v>1137.9100000000001</v>
      </c>
      <c r="X205" s="13">
        <v>1137.9100000000001</v>
      </c>
      <c r="Y205" s="13">
        <v>1159.53</v>
      </c>
      <c r="Z205" s="13">
        <v>1181.56</v>
      </c>
      <c r="AA205" s="13">
        <v>1204.01</v>
      </c>
      <c r="AB205" s="13">
        <v>1250.97</v>
      </c>
      <c r="AC205" s="175">
        <v>1312.27</v>
      </c>
      <c r="AD205" s="175">
        <v>1377.88</v>
      </c>
      <c r="AE205" s="175">
        <v>1419.08</v>
      </c>
      <c r="AF205" s="175">
        <v>1475.7</v>
      </c>
      <c r="AG205" s="175">
        <v>1549.34</v>
      </c>
      <c r="AH205" s="194" t="s">
        <v>303</v>
      </c>
      <c r="AI205" s="7"/>
      <c r="AJ205" s="13"/>
      <c r="AK205" s="7"/>
    </row>
    <row r="206" spans="1:37" x14ac:dyDescent="0.2">
      <c r="A206" s="126" t="s">
        <v>1416</v>
      </c>
      <c r="B206" s="126" t="s">
        <v>305</v>
      </c>
      <c r="C206" s="126"/>
      <c r="D206" s="123" t="s">
        <v>306</v>
      </c>
      <c r="E206" s="38" t="s">
        <v>1088</v>
      </c>
      <c r="F206" s="3" t="s">
        <v>1076</v>
      </c>
      <c r="G206" s="3"/>
      <c r="H206" s="173">
        <v>0</v>
      </c>
      <c r="I206" s="173">
        <v>20</v>
      </c>
      <c r="J206" s="173">
        <v>30</v>
      </c>
      <c r="K206" s="173">
        <v>40</v>
      </c>
      <c r="L206" s="173">
        <v>45</v>
      </c>
      <c r="M206" s="173">
        <v>50</v>
      </c>
      <c r="N206" s="173">
        <v>56</v>
      </c>
      <c r="O206" s="173">
        <v>62</v>
      </c>
      <c r="P206" s="173">
        <v>68</v>
      </c>
      <c r="Q206" s="173">
        <v>74.349999999999994</v>
      </c>
      <c r="R206" s="13">
        <v>76.59</v>
      </c>
      <c r="S206" s="13">
        <v>80.38</v>
      </c>
      <c r="T206" s="13">
        <v>84</v>
      </c>
      <c r="U206" s="13">
        <v>87.3</v>
      </c>
      <c r="V206" s="13">
        <v>89.48</v>
      </c>
      <c r="W206" s="13">
        <v>89.48</v>
      </c>
      <c r="X206" s="13">
        <v>89.48</v>
      </c>
      <c r="Y206" s="13">
        <v>89.48</v>
      </c>
      <c r="Z206" s="13">
        <v>89.48</v>
      </c>
      <c r="AA206" s="13">
        <v>89.48</v>
      </c>
      <c r="AB206" s="13">
        <v>94.48</v>
      </c>
      <c r="AC206" s="175">
        <v>99.48</v>
      </c>
      <c r="AD206" s="175">
        <v>104.48</v>
      </c>
      <c r="AE206" s="175">
        <v>109.48</v>
      </c>
      <c r="AF206" s="175">
        <v>114.48</v>
      </c>
      <c r="AG206" s="175">
        <v>114.48</v>
      </c>
      <c r="AH206" s="194" t="s">
        <v>305</v>
      </c>
      <c r="AI206" s="7"/>
      <c r="AJ206" s="13"/>
      <c r="AK206" s="7"/>
    </row>
    <row r="207" spans="1:37" x14ac:dyDescent="0.2">
      <c r="A207" s="126" t="s">
        <v>1417</v>
      </c>
      <c r="B207" s="126" t="s">
        <v>307</v>
      </c>
      <c r="C207" s="126"/>
      <c r="D207" s="123" t="s">
        <v>308</v>
      </c>
      <c r="E207" s="38" t="s">
        <v>1088</v>
      </c>
      <c r="F207" s="3" t="s">
        <v>1083</v>
      </c>
      <c r="G207" s="3"/>
      <c r="H207" s="173">
        <v>635.95000000000005</v>
      </c>
      <c r="I207" s="173">
        <v>689.26</v>
      </c>
      <c r="J207" s="173">
        <v>676.39</v>
      </c>
      <c r="K207" s="173">
        <v>706.83</v>
      </c>
      <c r="L207" s="173">
        <v>738.58</v>
      </c>
      <c r="M207" s="173">
        <v>772.41</v>
      </c>
      <c r="N207" s="173">
        <v>772.41</v>
      </c>
      <c r="O207" s="173">
        <v>848.49</v>
      </c>
      <c r="P207" s="173">
        <v>890.07</v>
      </c>
      <c r="Q207" s="173">
        <v>903.42</v>
      </c>
      <c r="R207" s="13">
        <v>916.97</v>
      </c>
      <c r="S207" s="13">
        <v>889.45</v>
      </c>
      <c r="T207" s="13">
        <v>862.77</v>
      </c>
      <c r="U207" s="13">
        <v>836.89</v>
      </c>
      <c r="V207" s="13">
        <v>811.78</v>
      </c>
      <c r="W207" s="13">
        <v>811.78</v>
      </c>
      <c r="X207" s="13">
        <v>781.34</v>
      </c>
      <c r="Y207" s="13">
        <v>757.9</v>
      </c>
      <c r="Z207" s="13">
        <v>735.16</v>
      </c>
      <c r="AA207" s="13">
        <v>727.81</v>
      </c>
      <c r="AB207" s="13">
        <v>727.81</v>
      </c>
      <c r="AC207" s="175">
        <v>727.81</v>
      </c>
      <c r="AD207" s="175">
        <v>727.81</v>
      </c>
      <c r="AE207" s="175">
        <v>762.02</v>
      </c>
      <c r="AF207" s="175">
        <v>792.42</v>
      </c>
      <c r="AG207" s="175">
        <v>831.96</v>
      </c>
      <c r="AH207" s="194" t="s">
        <v>307</v>
      </c>
      <c r="AI207" s="7"/>
      <c r="AJ207" s="13"/>
      <c r="AK207" s="7"/>
    </row>
    <row r="208" spans="1:37" x14ac:dyDescent="0.2">
      <c r="A208" s="126" t="s">
        <v>1713</v>
      </c>
      <c r="B208" s="126" t="s">
        <v>309</v>
      </c>
      <c r="C208" s="126"/>
      <c r="D208" s="123" t="s">
        <v>310</v>
      </c>
      <c r="E208" s="38" t="s">
        <v>1088</v>
      </c>
      <c r="F208" s="3" t="s">
        <v>1077</v>
      </c>
      <c r="G208" s="3"/>
      <c r="H208" s="173">
        <v>455</v>
      </c>
      <c r="I208" s="173">
        <v>503.91</v>
      </c>
      <c r="J208" s="173">
        <v>557.37</v>
      </c>
      <c r="K208" s="173">
        <v>609.66</v>
      </c>
      <c r="L208" s="173">
        <v>644.85</v>
      </c>
      <c r="M208" s="173">
        <v>680.58</v>
      </c>
      <c r="N208" s="173">
        <v>734.67</v>
      </c>
      <c r="O208" s="173">
        <v>844.56</v>
      </c>
      <c r="P208" s="173">
        <v>840.15</v>
      </c>
      <c r="Q208" s="173">
        <v>869.4</v>
      </c>
      <c r="R208" s="13">
        <v>910.62</v>
      </c>
      <c r="S208" s="13">
        <v>955.62</v>
      </c>
      <c r="T208" s="13">
        <v>999</v>
      </c>
      <c r="U208" s="13">
        <v>1018.17</v>
      </c>
      <c r="V208" s="13">
        <v>1037.8800000000001</v>
      </c>
      <c r="W208" s="13">
        <v>1037.8800000000001</v>
      </c>
      <c r="X208" s="13">
        <v>1037.8800000000001</v>
      </c>
      <c r="Y208" s="13">
        <v>1037.8800000000001</v>
      </c>
      <c r="Z208" s="13">
        <v>1037.8800000000001</v>
      </c>
      <c r="AA208" s="13">
        <v>1037.8800000000001</v>
      </c>
      <c r="AB208" s="13">
        <v>1079.28</v>
      </c>
      <c r="AC208" s="175">
        <v>1133.0999999999999</v>
      </c>
      <c r="AD208" s="175">
        <v>1200.96</v>
      </c>
      <c r="AE208" s="175">
        <v>1236.8699999999999</v>
      </c>
      <c r="AF208" s="175">
        <v>1286.28</v>
      </c>
      <c r="AG208" s="175">
        <v>1350.45</v>
      </c>
      <c r="AH208" s="194" t="s">
        <v>309</v>
      </c>
      <c r="AI208" s="7"/>
      <c r="AJ208" s="13"/>
      <c r="AK208" s="7"/>
    </row>
    <row r="209" spans="1:37" x14ac:dyDescent="0.2">
      <c r="A209" s="126" t="s">
        <v>1418</v>
      </c>
      <c r="B209" s="143" t="s">
        <v>967</v>
      </c>
      <c r="C209" s="143"/>
      <c r="D209" s="144" t="s">
        <v>968</v>
      </c>
      <c r="E209" s="38" t="s">
        <v>1089</v>
      </c>
      <c r="F209" s="3" t="s">
        <v>1079</v>
      </c>
      <c r="G209" s="3"/>
      <c r="H209" s="173" t="s">
        <v>886</v>
      </c>
      <c r="I209" s="173" t="s">
        <v>886</v>
      </c>
      <c r="J209" s="173" t="s">
        <v>886</v>
      </c>
      <c r="K209" s="173" t="s">
        <v>886</v>
      </c>
      <c r="L209" s="173" t="s">
        <v>886</v>
      </c>
      <c r="M209" s="173" t="s">
        <v>886</v>
      </c>
      <c r="N209" s="173" t="s">
        <v>886</v>
      </c>
      <c r="O209" s="173" t="s">
        <v>886</v>
      </c>
      <c r="P209" s="78">
        <v>51.3</v>
      </c>
      <c r="Q209" s="6">
        <v>52.11</v>
      </c>
      <c r="R209" s="13">
        <v>53.64</v>
      </c>
      <c r="S209" s="13">
        <v>56.07</v>
      </c>
      <c r="T209" s="13">
        <v>58.23</v>
      </c>
      <c r="U209" s="13">
        <v>60.3</v>
      </c>
      <c r="V209" s="13">
        <v>61.38</v>
      </c>
      <c r="W209" s="13">
        <v>61.38</v>
      </c>
      <c r="X209" s="13">
        <v>61.38</v>
      </c>
      <c r="Y209" s="13">
        <v>61.38</v>
      </c>
      <c r="Z209" s="13">
        <v>61.38</v>
      </c>
      <c r="AA209" s="13">
        <v>61.38</v>
      </c>
      <c r="AB209" s="13">
        <v>62.6</v>
      </c>
      <c r="AC209" s="175">
        <v>63.84</v>
      </c>
      <c r="AD209" s="175">
        <v>65.739999999999995</v>
      </c>
      <c r="AE209" s="175">
        <v>67.709999999999994</v>
      </c>
      <c r="AF209" s="175">
        <v>69.06</v>
      </c>
      <c r="AG209" s="175" t="s">
        <v>886</v>
      </c>
      <c r="AH209" s="196" t="s">
        <v>967</v>
      </c>
      <c r="AI209" s="7"/>
      <c r="AJ209" s="13"/>
      <c r="AK209" s="7"/>
    </row>
    <row r="210" spans="1:37" x14ac:dyDescent="0.2">
      <c r="A210" s="126" t="s">
        <v>1773</v>
      </c>
      <c r="B210" s="143" t="s">
        <v>1767</v>
      </c>
      <c r="C210" s="143"/>
      <c r="D210" s="15" t="s">
        <v>1768</v>
      </c>
      <c r="E210" s="38" t="s">
        <v>1088</v>
      </c>
      <c r="F210" s="123" t="s">
        <v>1079</v>
      </c>
      <c r="G210" s="3"/>
      <c r="H210" s="173" t="s">
        <v>886</v>
      </c>
      <c r="I210" s="173" t="s">
        <v>886</v>
      </c>
      <c r="J210" s="173" t="s">
        <v>886</v>
      </c>
      <c r="K210" s="173" t="s">
        <v>886</v>
      </c>
      <c r="L210" s="173" t="s">
        <v>886</v>
      </c>
      <c r="M210" s="173" t="s">
        <v>886</v>
      </c>
      <c r="N210" s="173" t="s">
        <v>886</v>
      </c>
      <c r="O210" s="173" t="s">
        <v>886</v>
      </c>
      <c r="P210" s="173" t="s">
        <v>886</v>
      </c>
      <c r="Q210" s="173" t="s">
        <v>886</v>
      </c>
      <c r="R210" s="173" t="s">
        <v>886</v>
      </c>
      <c r="S210" s="173" t="s">
        <v>886</v>
      </c>
      <c r="T210" s="173" t="s">
        <v>886</v>
      </c>
      <c r="U210" s="173" t="s">
        <v>886</v>
      </c>
      <c r="V210" s="173" t="s">
        <v>886</v>
      </c>
      <c r="W210" s="173" t="s">
        <v>886</v>
      </c>
      <c r="X210" s="173" t="s">
        <v>886</v>
      </c>
      <c r="Y210" s="173" t="s">
        <v>886</v>
      </c>
      <c r="Z210" s="173" t="s">
        <v>886</v>
      </c>
      <c r="AA210" s="173" t="s">
        <v>886</v>
      </c>
      <c r="AB210" s="173" t="s">
        <v>886</v>
      </c>
      <c r="AC210" s="173" t="s">
        <v>886</v>
      </c>
      <c r="AD210" s="173" t="s">
        <v>886</v>
      </c>
      <c r="AE210" s="173" t="s">
        <v>886</v>
      </c>
      <c r="AF210" s="175" t="s">
        <v>886</v>
      </c>
      <c r="AG210" s="175">
        <v>70.430000000000007</v>
      </c>
      <c r="AH210" s="196" t="s">
        <v>1767</v>
      </c>
      <c r="AI210" s="7"/>
      <c r="AJ210" s="13"/>
      <c r="AK210" s="7"/>
    </row>
    <row r="211" spans="1:37" x14ac:dyDescent="0.2">
      <c r="A211" s="126" t="s">
        <v>1419</v>
      </c>
      <c r="B211" s="126" t="s">
        <v>1188</v>
      </c>
      <c r="C211" s="126"/>
      <c r="D211" s="123" t="s">
        <v>312</v>
      </c>
      <c r="E211" s="38" t="s">
        <v>1088</v>
      </c>
      <c r="F211" s="3" t="s">
        <v>1174</v>
      </c>
      <c r="G211" s="3"/>
      <c r="H211" s="173">
        <v>45.81</v>
      </c>
      <c r="I211" s="173">
        <v>51.75</v>
      </c>
      <c r="J211" s="173">
        <v>50.13</v>
      </c>
      <c r="K211" s="173">
        <v>53.91</v>
      </c>
      <c r="L211" s="173">
        <v>55.08</v>
      </c>
      <c r="M211" s="46">
        <v>59.04</v>
      </c>
      <c r="N211" s="173">
        <v>75.150000000000006</v>
      </c>
      <c r="O211" s="173">
        <v>97.29</v>
      </c>
      <c r="P211" s="173">
        <v>108.36</v>
      </c>
      <c r="Q211" s="173">
        <v>113.76</v>
      </c>
      <c r="R211" s="13">
        <v>119.43</v>
      </c>
      <c r="S211" s="13">
        <v>125.37</v>
      </c>
      <c r="T211" s="13">
        <v>135.54</v>
      </c>
      <c r="U211" s="13">
        <v>142.11000000000001</v>
      </c>
      <c r="V211" s="13">
        <v>146.25</v>
      </c>
      <c r="W211" s="13">
        <v>146.25</v>
      </c>
      <c r="X211" s="13">
        <v>146.25</v>
      </c>
      <c r="Y211" s="13">
        <v>151.25</v>
      </c>
      <c r="Z211" s="13">
        <v>154.26</v>
      </c>
      <c r="AA211" s="13">
        <v>157.33000000000001</v>
      </c>
      <c r="AB211" s="13">
        <v>160.46</v>
      </c>
      <c r="AC211" s="175">
        <v>165.46</v>
      </c>
      <c r="AD211" s="175">
        <v>177.46</v>
      </c>
      <c r="AE211" s="175">
        <v>201.46</v>
      </c>
      <c r="AF211" s="175">
        <v>211.46</v>
      </c>
      <c r="AG211" s="175">
        <v>226.46</v>
      </c>
      <c r="AH211" s="194" t="s">
        <v>311</v>
      </c>
      <c r="AI211" s="7"/>
      <c r="AJ211" s="13"/>
      <c r="AK211" s="7"/>
    </row>
    <row r="212" spans="1:37" x14ac:dyDescent="0.2">
      <c r="A212" s="126" t="s">
        <v>1420</v>
      </c>
      <c r="B212" s="126" t="s">
        <v>313</v>
      </c>
      <c r="C212" s="126"/>
      <c r="D212" s="123" t="s">
        <v>314</v>
      </c>
      <c r="E212" s="38" t="s">
        <v>1088</v>
      </c>
      <c r="F212" s="3" t="s">
        <v>1076</v>
      </c>
      <c r="G212" s="3"/>
      <c r="H212" s="173">
        <v>72.61</v>
      </c>
      <c r="I212" s="173">
        <v>78.02</v>
      </c>
      <c r="J212" s="173">
        <v>86.3</v>
      </c>
      <c r="K212" s="173">
        <v>94.49</v>
      </c>
      <c r="L212" s="173">
        <v>98.39</v>
      </c>
      <c r="M212" s="173">
        <v>105.61</v>
      </c>
      <c r="N212" s="173">
        <v>122.69</v>
      </c>
      <c r="O212" s="173">
        <v>132.43</v>
      </c>
      <c r="P212" s="173">
        <v>139.97999999999999</v>
      </c>
      <c r="Q212" s="173">
        <v>144.6</v>
      </c>
      <c r="R212" s="13">
        <v>150.24</v>
      </c>
      <c r="S212" s="13">
        <v>152.49</v>
      </c>
      <c r="T212" s="13">
        <v>159.35</v>
      </c>
      <c r="U212" s="13">
        <v>165.65</v>
      </c>
      <c r="V212" s="13">
        <v>169.79</v>
      </c>
      <c r="W212" s="13">
        <v>168.03</v>
      </c>
      <c r="X212" s="13">
        <v>168.03</v>
      </c>
      <c r="Y212" s="13">
        <v>168.03</v>
      </c>
      <c r="Z212" s="13">
        <v>168.03</v>
      </c>
      <c r="AA212" s="13">
        <v>160.47999999999999</v>
      </c>
      <c r="AB212" s="13">
        <v>160.47999999999999</v>
      </c>
      <c r="AC212" s="175">
        <v>165.48</v>
      </c>
      <c r="AD212" s="175">
        <v>167.97</v>
      </c>
      <c r="AE212" s="175">
        <v>167.97</v>
      </c>
      <c r="AF212" s="175">
        <v>167.97</v>
      </c>
      <c r="AG212" s="175">
        <v>172.97</v>
      </c>
      <c r="AH212" s="194" t="s">
        <v>313</v>
      </c>
      <c r="AI212" s="7"/>
      <c r="AJ212" s="13"/>
      <c r="AK212" s="7"/>
    </row>
    <row r="213" spans="1:37" x14ac:dyDescent="0.2">
      <c r="A213" s="126" t="s">
        <v>1421</v>
      </c>
      <c r="B213" s="126" t="s">
        <v>315</v>
      </c>
      <c r="C213" s="126"/>
      <c r="D213" s="123" t="s">
        <v>316</v>
      </c>
      <c r="E213" s="38" t="s">
        <v>1088</v>
      </c>
      <c r="F213" s="3" t="s">
        <v>1080</v>
      </c>
      <c r="G213" s="3"/>
      <c r="H213" s="173">
        <v>709.98</v>
      </c>
      <c r="I213" s="173">
        <v>745.54</v>
      </c>
      <c r="J213" s="173">
        <v>759.68</v>
      </c>
      <c r="K213" s="173">
        <v>792.99</v>
      </c>
      <c r="L213" s="173">
        <v>809.02</v>
      </c>
      <c r="M213" s="173">
        <v>809.12</v>
      </c>
      <c r="N213" s="173">
        <v>809.12</v>
      </c>
      <c r="O213" s="173">
        <v>949.6</v>
      </c>
      <c r="P213" s="173">
        <v>1017.97</v>
      </c>
      <c r="Q213" s="173">
        <v>1068.26</v>
      </c>
      <c r="R213" s="13">
        <v>1094.98</v>
      </c>
      <c r="S213" s="13">
        <v>1127.83</v>
      </c>
      <c r="T213" s="13">
        <v>1161.6600000000001</v>
      </c>
      <c r="U213" s="13">
        <v>1184.32</v>
      </c>
      <c r="V213" s="13">
        <v>1184.32</v>
      </c>
      <c r="W213" s="13">
        <v>1184.32</v>
      </c>
      <c r="X213" s="13">
        <v>1184.32</v>
      </c>
      <c r="Y213" s="13">
        <v>1184.32</v>
      </c>
      <c r="Z213" s="13">
        <v>1184.32</v>
      </c>
      <c r="AA213" s="13">
        <v>1184.32</v>
      </c>
      <c r="AB213" s="13">
        <v>1208.01</v>
      </c>
      <c r="AC213" s="175">
        <v>1244.25</v>
      </c>
      <c r="AD213" s="175">
        <v>1281.57</v>
      </c>
      <c r="AE213" s="175">
        <v>1319.89</v>
      </c>
      <c r="AF213" s="175">
        <v>1372.56</v>
      </c>
      <c r="AG213" s="175">
        <v>1441.04</v>
      </c>
      <c r="AH213" s="194" t="s">
        <v>315</v>
      </c>
      <c r="AI213" s="7"/>
      <c r="AJ213" s="13"/>
      <c r="AK213" s="7"/>
    </row>
    <row r="214" spans="1:37" x14ac:dyDescent="0.2">
      <c r="A214" s="126" t="s">
        <v>1422</v>
      </c>
      <c r="B214" s="126" t="s">
        <v>317</v>
      </c>
      <c r="C214" s="126"/>
      <c r="D214" s="123" t="s">
        <v>318</v>
      </c>
      <c r="E214" s="38" t="s">
        <v>1088</v>
      </c>
      <c r="F214" s="3" t="s">
        <v>1076</v>
      </c>
      <c r="G214" s="3"/>
      <c r="H214" s="173">
        <v>196.59</v>
      </c>
      <c r="I214" s="173">
        <v>164.83</v>
      </c>
      <c r="J214" s="173">
        <v>199.93</v>
      </c>
      <c r="K214" s="173">
        <v>208.92</v>
      </c>
      <c r="L214" s="173">
        <v>208.92</v>
      </c>
      <c r="M214" s="173">
        <v>215.19</v>
      </c>
      <c r="N214" s="173">
        <v>215.19</v>
      </c>
      <c r="O214" s="173">
        <v>208.73</v>
      </c>
      <c r="P214" s="173">
        <v>216</v>
      </c>
      <c r="Q214" s="173">
        <v>224.35</v>
      </c>
      <c r="R214" s="13">
        <v>230.85</v>
      </c>
      <c r="S214" s="13">
        <v>235.26</v>
      </c>
      <c r="T214" s="13">
        <v>242.1</v>
      </c>
      <c r="U214" s="13">
        <v>251.55</v>
      </c>
      <c r="V214" s="13">
        <v>251.55</v>
      </c>
      <c r="W214" s="13">
        <v>251.55</v>
      </c>
      <c r="X214" s="13">
        <v>251.55</v>
      </c>
      <c r="Y214" s="13">
        <v>255.33</v>
      </c>
      <c r="Z214" s="13">
        <v>259.13</v>
      </c>
      <c r="AA214" s="13">
        <v>263.02</v>
      </c>
      <c r="AB214" s="13">
        <v>266.97000000000003</v>
      </c>
      <c r="AC214" s="175">
        <v>272.27999999999997</v>
      </c>
      <c r="AD214" s="175">
        <v>272.27999999999997</v>
      </c>
      <c r="AE214" s="175">
        <v>277.73</v>
      </c>
      <c r="AF214" s="175">
        <v>283.26</v>
      </c>
      <c r="AG214" s="175">
        <v>288.89999999999998</v>
      </c>
      <c r="AH214" s="194" t="s">
        <v>317</v>
      </c>
      <c r="AI214" s="7"/>
      <c r="AJ214" s="13"/>
      <c r="AK214" s="7"/>
    </row>
    <row r="215" spans="1:37" x14ac:dyDescent="0.2">
      <c r="A215" s="126" t="s">
        <v>1423</v>
      </c>
      <c r="B215" s="126" t="s">
        <v>319</v>
      </c>
      <c r="C215" s="126"/>
      <c r="D215" s="123" t="s">
        <v>320</v>
      </c>
      <c r="E215" s="38" t="s">
        <v>1088</v>
      </c>
      <c r="F215" s="3" t="s">
        <v>1076</v>
      </c>
      <c r="G215" s="3"/>
      <c r="H215" s="173">
        <v>125</v>
      </c>
      <c r="I215" s="173">
        <v>127.74</v>
      </c>
      <c r="J215" s="173">
        <v>112.3</v>
      </c>
      <c r="K215" s="173">
        <v>119.2</v>
      </c>
      <c r="L215" s="173">
        <v>129.78</v>
      </c>
      <c r="M215" s="173">
        <v>142.63999999999999</v>
      </c>
      <c r="N215" s="173">
        <v>153.27000000000001</v>
      </c>
      <c r="O215" s="173">
        <v>165.37</v>
      </c>
      <c r="P215" s="173">
        <v>177.72</v>
      </c>
      <c r="Q215" s="173">
        <v>186.15</v>
      </c>
      <c r="R215" s="13">
        <v>194.36</v>
      </c>
      <c r="S215" s="13">
        <v>202.72</v>
      </c>
      <c r="T215" s="13">
        <v>211.23</v>
      </c>
      <c r="U215" s="13">
        <v>219.56</v>
      </c>
      <c r="V215" s="13">
        <v>219.56</v>
      </c>
      <c r="W215" s="13">
        <v>219.56</v>
      </c>
      <c r="X215" s="13">
        <v>219.56</v>
      </c>
      <c r="Y215" s="13">
        <v>219.56</v>
      </c>
      <c r="Z215" s="13">
        <v>219.56</v>
      </c>
      <c r="AA215" s="13">
        <v>219.56</v>
      </c>
      <c r="AB215" s="13">
        <v>223.93</v>
      </c>
      <c r="AC215" s="175">
        <v>228.93</v>
      </c>
      <c r="AD215" s="175">
        <v>233.93</v>
      </c>
      <c r="AE215" s="175">
        <v>240.92</v>
      </c>
      <c r="AF215" s="175">
        <v>245.92</v>
      </c>
      <c r="AG215" s="175">
        <v>250.92</v>
      </c>
      <c r="AH215" s="194" t="s">
        <v>319</v>
      </c>
      <c r="AI215" s="7"/>
      <c r="AJ215" s="13"/>
      <c r="AK215" s="7"/>
    </row>
    <row r="216" spans="1:37" x14ac:dyDescent="0.2">
      <c r="A216" s="126" t="s">
        <v>1424</v>
      </c>
      <c r="B216" s="126" t="s">
        <v>321</v>
      </c>
      <c r="C216" s="126"/>
      <c r="D216" s="123" t="s">
        <v>322</v>
      </c>
      <c r="E216" s="38" t="s">
        <v>1088</v>
      </c>
      <c r="F216" s="3" t="s">
        <v>1080</v>
      </c>
      <c r="G216" s="3"/>
      <c r="H216" s="173">
        <v>509.34</v>
      </c>
      <c r="I216" s="173">
        <v>586.94000000000005</v>
      </c>
      <c r="J216" s="173">
        <v>627.19000000000005</v>
      </c>
      <c r="K216" s="173">
        <v>682.52</v>
      </c>
      <c r="L216" s="173">
        <v>729.65</v>
      </c>
      <c r="M216" s="173">
        <v>788.07</v>
      </c>
      <c r="N216" s="173">
        <v>835.38</v>
      </c>
      <c r="O216" s="173">
        <v>1001.16</v>
      </c>
      <c r="P216" s="173">
        <v>1033.8900000000001</v>
      </c>
      <c r="Q216" s="173">
        <v>1041.28</v>
      </c>
      <c r="R216" s="13">
        <v>1067.19</v>
      </c>
      <c r="S216" s="13">
        <v>1119.5</v>
      </c>
      <c r="T216" s="13">
        <v>1152.55</v>
      </c>
      <c r="U216" s="13">
        <v>1186.55</v>
      </c>
      <c r="V216" s="13">
        <v>1186.55</v>
      </c>
      <c r="W216" s="13">
        <v>1186.55</v>
      </c>
      <c r="X216" s="13">
        <v>1186.55</v>
      </c>
      <c r="Y216" s="13">
        <v>1210.28</v>
      </c>
      <c r="Z216" s="13">
        <v>1210.28</v>
      </c>
      <c r="AA216" s="13">
        <v>1234.3599999999999</v>
      </c>
      <c r="AB216" s="13">
        <v>1283.6099999999999</v>
      </c>
      <c r="AC216" s="175">
        <v>1347.66</v>
      </c>
      <c r="AD216" s="175">
        <v>1394.69</v>
      </c>
      <c r="AE216" s="175">
        <v>1464.29</v>
      </c>
      <c r="AF216" s="175">
        <v>1522.72</v>
      </c>
      <c r="AG216" s="175">
        <v>1598.7</v>
      </c>
      <c r="AH216" s="194" t="s">
        <v>321</v>
      </c>
      <c r="AI216" s="7"/>
      <c r="AJ216" s="13"/>
      <c r="AK216" s="7"/>
    </row>
    <row r="217" spans="1:37" x14ac:dyDescent="0.2">
      <c r="A217" s="126" t="s">
        <v>1425</v>
      </c>
      <c r="B217" s="126" t="s">
        <v>323</v>
      </c>
      <c r="C217" s="126"/>
      <c r="D217" s="123" t="s">
        <v>324</v>
      </c>
      <c r="E217" s="38" t="s">
        <v>1088</v>
      </c>
      <c r="F217" s="3" t="s">
        <v>1076</v>
      </c>
      <c r="G217" s="3"/>
      <c r="H217" s="173">
        <v>73.31</v>
      </c>
      <c r="I217" s="173">
        <v>74.12</v>
      </c>
      <c r="J217" s="173">
        <v>87.01</v>
      </c>
      <c r="K217" s="173">
        <v>91.34</v>
      </c>
      <c r="L217" s="173">
        <v>96.56</v>
      </c>
      <c r="M217" s="173">
        <v>103.75</v>
      </c>
      <c r="N217" s="173">
        <v>129.81</v>
      </c>
      <c r="O217" s="173">
        <v>133.15</v>
      </c>
      <c r="P217" s="173">
        <v>136.72</v>
      </c>
      <c r="Q217" s="173">
        <v>142.36000000000001</v>
      </c>
      <c r="R217" s="13">
        <v>146.33000000000001</v>
      </c>
      <c r="S217" s="13">
        <v>153.13999999999999</v>
      </c>
      <c r="T217" s="13">
        <v>160.53</v>
      </c>
      <c r="U217" s="13">
        <v>168.33</v>
      </c>
      <c r="V217" s="13">
        <v>151.84</v>
      </c>
      <c r="W217" s="13">
        <v>151.84</v>
      </c>
      <c r="X217" s="13">
        <v>151.84</v>
      </c>
      <c r="Y217" s="13">
        <v>151.84</v>
      </c>
      <c r="Z217" s="13">
        <v>151.84</v>
      </c>
      <c r="AA217" s="13">
        <v>151.84</v>
      </c>
      <c r="AB217" s="13">
        <v>156.84</v>
      </c>
      <c r="AC217" s="175">
        <v>161.84</v>
      </c>
      <c r="AD217" s="175">
        <v>166.84</v>
      </c>
      <c r="AE217" s="175">
        <v>171.84</v>
      </c>
      <c r="AF217" s="175">
        <v>176.84</v>
      </c>
      <c r="AG217" s="175">
        <v>181.84</v>
      </c>
      <c r="AH217" s="194" t="s">
        <v>323</v>
      </c>
      <c r="AI217" s="7"/>
      <c r="AJ217" s="13"/>
      <c r="AK217" s="7"/>
    </row>
    <row r="218" spans="1:37" x14ac:dyDescent="0.2">
      <c r="A218" s="126" t="s">
        <v>886</v>
      </c>
      <c r="B218" s="18" t="s">
        <v>1039</v>
      </c>
      <c r="C218" s="18"/>
      <c r="D218" s="19" t="s">
        <v>1040</v>
      </c>
      <c r="E218" s="38" t="s">
        <v>1089</v>
      </c>
      <c r="F218" s="3" t="s">
        <v>1076</v>
      </c>
      <c r="G218" s="3"/>
      <c r="H218" s="173" t="s">
        <v>886</v>
      </c>
      <c r="I218" s="173" t="s">
        <v>886</v>
      </c>
      <c r="J218" s="173" t="s">
        <v>886</v>
      </c>
      <c r="K218" s="173" t="s">
        <v>886</v>
      </c>
      <c r="L218" s="173" t="s">
        <v>886</v>
      </c>
      <c r="M218" s="173" t="s">
        <v>886</v>
      </c>
      <c r="N218" s="173" t="s">
        <v>886</v>
      </c>
      <c r="O218" s="173" t="s">
        <v>886</v>
      </c>
      <c r="P218" s="173" t="s">
        <v>886</v>
      </c>
      <c r="Q218" s="173" t="s">
        <v>886</v>
      </c>
      <c r="R218" s="173" t="s">
        <v>886</v>
      </c>
      <c r="S218" s="173" t="s">
        <v>886</v>
      </c>
      <c r="T218" s="173" t="s">
        <v>886</v>
      </c>
      <c r="U218" s="173" t="s">
        <v>886</v>
      </c>
      <c r="V218" s="173" t="s">
        <v>886</v>
      </c>
      <c r="W218" s="173" t="s">
        <v>886</v>
      </c>
      <c r="X218" s="13" t="s">
        <v>886</v>
      </c>
      <c r="Y218" s="13" t="s">
        <v>886</v>
      </c>
      <c r="Z218" s="13" t="s">
        <v>886</v>
      </c>
      <c r="AA218" s="13" t="s">
        <v>886</v>
      </c>
      <c r="AB218" s="13" t="s">
        <v>886</v>
      </c>
      <c r="AC218" s="175" t="s">
        <v>886</v>
      </c>
      <c r="AD218" s="175" t="s">
        <v>886</v>
      </c>
      <c r="AE218" s="175" t="s">
        <v>886</v>
      </c>
      <c r="AF218" s="175" t="s">
        <v>886</v>
      </c>
      <c r="AG218" s="175" t="s">
        <v>886</v>
      </c>
      <c r="AH218" s="197" t="s">
        <v>1039</v>
      </c>
      <c r="AI218" s="7"/>
      <c r="AJ218" s="13"/>
      <c r="AK218" s="7"/>
    </row>
    <row r="219" spans="1:37" x14ac:dyDescent="0.2">
      <c r="A219" s="126" t="s">
        <v>1426</v>
      </c>
      <c r="B219" s="126" t="s">
        <v>325</v>
      </c>
      <c r="C219" s="126"/>
      <c r="D219" s="123" t="s">
        <v>326</v>
      </c>
      <c r="E219" s="38" t="s">
        <v>1088</v>
      </c>
      <c r="F219" s="3" t="s">
        <v>1082</v>
      </c>
      <c r="G219" s="3"/>
      <c r="H219" s="173">
        <v>790.67</v>
      </c>
      <c r="I219" s="173">
        <v>830.76</v>
      </c>
      <c r="J219" s="173">
        <v>875.93</v>
      </c>
      <c r="K219" s="173">
        <v>914.27</v>
      </c>
      <c r="L219" s="173">
        <v>955.6</v>
      </c>
      <c r="M219" s="173">
        <v>998.7</v>
      </c>
      <c r="N219" s="173">
        <v>1043.69</v>
      </c>
      <c r="O219" s="173">
        <v>1090.71</v>
      </c>
      <c r="P219" s="173">
        <v>1110.92</v>
      </c>
      <c r="Q219" s="173">
        <v>1165.3499999999999</v>
      </c>
      <c r="R219" s="13">
        <v>1222.46</v>
      </c>
      <c r="S219" s="13">
        <v>1282.1500000000001</v>
      </c>
      <c r="T219" s="13">
        <v>1332.15</v>
      </c>
      <c r="U219" s="13">
        <v>1384.1</v>
      </c>
      <c r="V219" s="13">
        <v>1418.7</v>
      </c>
      <c r="W219" s="13">
        <v>1418.7</v>
      </c>
      <c r="X219" s="13">
        <v>1418.7</v>
      </c>
      <c r="Y219" s="13">
        <v>1418.7</v>
      </c>
      <c r="Z219" s="13">
        <v>1418.7</v>
      </c>
      <c r="AA219" s="13">
        <v>1418.7</v>
      </c>
      <c r="AB219" s="13">
        <v>1474.03</v>
      </c>
      <c r="AC219" s="175">
        <v>1546.26</v>
      </c>
      <c r="AD219" s="175">
        <v>1622.02</v>
      </c>
      <c r="AE219" s="175">
        <v>1685.28</v>
      </c>
      <c r="AF219" s="175">
        <v>1751.01</v>
      </c>
      <c r="AG219" s="175">
        <v>1751.01</v>
      </c>
      <c r="AH219" s="194" t="s">
        <v>325</v>
      </c>
      <c r="AI219" s="7"/>
      <c r="AJ219" s="13"/>
      <c r="AK219" s="7"/>
    </row>
    <row r="220" spans="1:37" x14ac:dyDescent="0.2">
      <c r="A220" s="126" t="s">
        <v>1427</v>
      </c>
      <c r="B220" s="126" t="s">
        <v>327</v>
      </c>
      <c r="C220" s="126"/>
      <c r="D220" s="123" t="s">
        <v>328</v>
      </c>
      <c r="E220" s="38" t="s">
        <v>1088</v>
      </c>
      <c r="F220" s="3" t="s">
        <v>1076</v>
      </c>
      <c r="G220" s="3"/>
      <c r="H220" s="173">
        <v>113.14</v>
      </c>
      <c r="I220" s="173">
        <v>123.76</v>
      </c>
      <c r="J220" s="173">
        <v>132.28</v>
      </c>
      <c r="K220" s="173">
        <v>138.22999999999999</v>
      </c>
      <c r="L220" s="173">
        <v>144.44999999999999</v>
      </c>
      <c r="M220" s="173">
        <v>153.12</v>
      </c>
      <c r="N220" s="173">
        <v>163.46</v>
      </c>
      <c r="O220" s="173">
        <v>187.98</v>
      </c>
      <c r="P220" s="173">
        <v>196.44</v>
      </c>
      <c r="Q220" s="173">
        <v>203.85</v>
      </c>
      <c r="R220" s="13">
        <v>208.75</v>
      </c>
      <c r="S220" s="13">
        <v>216.06</v>
      </c>
      <c r="T220" s="13">
        <v>223.62</v>
      </c>
      <c r="U220" s="13">
        <v>231.45</v>
      </c>
      <c r="V220" s="13">
        <v>235.85</v>
      </c>
      <c r="W220" s="13">
        <v>235.85</v>
      </c>
      <c r="X220" s="13">
        <v>235.85</v>
      </c>
      <c r="Y220" s="13">
        <v>235.85</v>
      </c>
      <c r="Z220" s="13">
        <v>235.85</v>
      </c>
      <c r="AA220" s="13">
        <v>240.33</v>
      </c>
      <c r="AB220" s="13">
        <v>245.33</v>
      </c>
      <c r="AC220" s="175">
        <v>250.33</v>
      </c>
      <c r="AD220" s="175">
        <v>257.81</v>
      </c>
      <c r="AE220" s="175">
        <v>265.5</v>
      </c>
      <c r="AF220" s="175">
        <v>270.77999999999997</v>
      </c>
      <c r="AG220" s="175">
        <v>276.17</v>
      </c>
      <c r="AH220" s="194" t="s">
        <v>327</v>
      </c>
      <c r="AI220" s="7"/>
      <c r="AJ220" s="13"/>
      <c r="AK220" s="7"/>
    </row>
    <row r="221" spans="1:37" x14ac:dyDescent="0.2">
      <c r="A221" s="126" t="s">
        <v>1428</v>
      </c>
      <c r="B221" s="126" t="s">
        <v>329</v>
      </c>
      <c r="C221" s="126"/>
      <c r="D221" s="123" t="s">
        <v>330</v>
      </c>
      <c r="E221" s="38" t="s">
        <v>1088</v>
      </c>
      <c r="F221" s="3" t="s">
        <v>1076</v>
      </c>
      <c r="G221" s="3"/>
      <c r="H221" s="173">
        <v>113.11</v>
      </c>
      <c r="I221" s="173">
        <v>109.28</v>
      </c>
      <c r="J221" s="173">
        <v>106.73</v>
      </c>
      <c r="K221" s="173">
        <v>111.51</v>
      </c>
      <c r="L221" s="173">
        <v>116.54</v>
      </c>
      <c r="M221" s="173">
        <v>123.2</v>
      </c>
      <c r="N221" s="173">
        <v>131.69</v>
      </c>
      <c r="O221" s="173">
        <v>143.55000000000001</v>
      </c>
      <c r="P221" s="173">
        <v>151.88</v>
      </c>
      <c r="Q221" s="173">
        <v>161.77000000000001</v>
      </c>
      <c r="R221" s="13">
        <v>169.38</v>
      </c>
      <c r="S221" s="13">
        <v>176.9</v>
      </c>
      <c r="T221" s="13">
        <v>185.58</v>
      </c>
      <c r="U221" s="13">
        <v>192.78</v>
      </c>
      <c r="V221" s="13">
        <v>192.78</v>
      </c>
      <c r="W221" s="13">
        <v>192.78</v>
      </c>
      <c r="X221" s="13">
        <v>192.78</v>
      </c>
      <c r="Y221" s="13">
        <v>192.78</v>
      </c>
      <c r="Z221" s="13">
        <v>192.78</v>
      </c>
      <c r="AA221" s="13">
        <v>192.78</v>
      </c>
      <c r="AB221" s="13">
        <v>192.78</v>
      </c>
      <c r="AC221" s="175">
        <v>192.78</v>
      </c>
      <c r="AD221" s="175">
        <v>198.54</v>
      </c>
      <c r="AE221" s="175">
        <v>204.48</v>
      </c>
      <c r="AF221" s="175">
        <v>209.48</v>
      </c>
      <c r="AG221" s="175">
        <v>214.48</v>
      </c>
      <c r="AH221" s="194" t="s">
        <v>329</v>
      </c>
      <c r="AI221" s="7"/>
      <c r="AJ221" s="13"/>
      <c r="AK221" s="7"/>
    </row>
    <row r="222" spans="1:37" x14ac:dyDescent="0.2">
      <c r="A222" s="126" t="s">
        <v>1429</v>
      </c>
      <c r="B222" s="126" t="s">
        <v>331</v>
      </c>
      <c r="C222" s="126"/>
      <c r="D222" s="123" t="s">
        <v>332</v>
      </c>
      <c r="E222" s="38" t="s">
        <v>1088</v>
      </c>
      <c r="F222" s="3" t="s">
        <v>1080</v>
      </c>
      <c r="G222" s="3"/>
      <c r="H222" s="173">
        <v>524.65</v>
      </c>
      <c r="I222" s="173">
        <v>572.24</v>
      </c>
      <c r="J222" s="173">
        <v>627.67999999999995</v>
      </c>
      <c r="K222" s="173">
        <v>684.99</v>
      </c>
      <c r="L222" s="173">
        <v>730.02</v>
      </c>
      <c r="M222" s="173">
        <v>808.12</v>
      </c>
      <c r="N222" s="173">
        <v>863.12</v>
      </c>
      <c r="O222" s="173">
        <v>991.6</v>
      </c>
      <c r="P222" s="173">
        <v>1042.67</v>
      </c>
      <c r="Q222" s="173">
        <v>1073.3800000000001</v>
      </c>
      <c r="R222" s="13">
        <v>1091.3900000000001</v>
      </c>
      <c r="S222" s="13">
        <v>1129.1199999999999</v>
      </c>
      <c r="T222" s="13">
        <v>1173.18</v>
      </c>
      <c r="U222" s="13">
        <v>1201.18</v>
      </c>
      <c r="V222" s="13">
        <v>1195.18</v>
      </c>
      <c r="W222" s="13">
        <v>1195.18</v>
      </c>
      <c r="X222" s="13">
        <v>1195.18</v>
      </c>
      <c r="Y222" s="13">
        <v>1195.18</v>
      </c>
      <c r="Z222" s="13">
        <v>1195.18</v>
      </c>
      <c r="AA222" s="13">
        <v>1219</v>
      </c>
      <c r="AB222" s="13">
        <v>1267.6400000000001</v>
      </c>
      <c r="AC222" s="175">
        <v>1317.71</v>
      </c>
      <c r="AD222" s="175">
        <v>1363.83</v>
      </c>
      <c r="AE222" s="175">
        <v>1408.15</v>
      </c>
      <c r="AF222" s="175">
        <v>1463.77</v>
      </c>
      <c r="AG222" s="175">
        <v>1529.64</v>
      </c>
      <c r="AH222" s="194" t="s">
        <v>331</v>
      </c>
      <c r="AI222" s="7"/>
      <c r="AJ222" s="13"/>
      <c r="AK222" s="7"/>
    </row>
    <row r="223" spans="1:37" x14ac:dyDescent="0.2">
      <c r="A223" s="126" t="s">
        <v>886</v>
      </c>
      <c r="B223" s="122" t="s">
        <v>922</v>
      </c>
      <c r="C223" s="122"/>
      <c r="D223" s="123" t="s">
        <v>898</v>
      </c>
      <c r="E223" s="38" t="s">
        <v>1089</v>
      </c>
      <c r="F223" s="3" t="s">
        <v>1076</v>
      </c>
      <c r="G223" s="3"/>
      <c r="H223" s="173" t="s">
        <v>886</v>
      </c>
      <c r="I223" s="173" t="s">
        <v>886</v>
      </c>
      <c r="J223" s="173" t="s">
        <v>886</v>
      </c>
      <c r="K223" s="173" t="s">
        <v>886</v>
      </c>
      <c r="L223" s="173" t="s">
        <v>886</v>
      </c>
      <c r="M223" s="173" t="s">
        <v>886</v>
      </c>
      <c r="N223" s="173" t="s">
        <v>886</v>
      </c>
      <c r="O223" s="173" t="s">
        <v>886</v>
      </c>
      <c r="P223" s="173" t="s">
        <v>886</v>
      </c>
      <c r="Q223" s="173" t="s">
        <v>886</v>
      </c>
      <c r="R223" s="13" t="s">
        <v>886</v>
      </c>
      <c r="S223" s="13" t="s">
        <v>886</v>
      </c>
      <c r="T223" s="13" t="s">
        <v>886</v>
      </c>
      <c r="U223" s="13" t="s">
        <v>886</v>
      </c>
      <c r="V223" s="13" t="s">
        <v>886</v>
      </c>
      <c r="W223" s="13" t="s">
        <v>886</v>
      </c>
      <c r="X223" s="13" t="s">
        <v>886</v>
      </c>
      <c r="Y223" s="13" t="s">
        <v>886</v>
      </c>
      <c r="Z223" s="13" t="s">
        <v>886</v>
      </c>
      <c r="AA223" s="13" t="s">
        <v>886</v>
      </c>
      <c r="AB223" s="13" t="s">
        <v>886</v>
      </c>
      <c r="AC223" s="175" t="s">
        <v>886</v>
      </c>
      <c r="AD223" s="175" t="s">
        <v>886</v>
      </c>
      <c r="AE223" s="175" t="s">
        <v>886</v>
      </c>
      <c r="AF223" s="175" t="s">
        <v>886</v>
      </c>
      <c r="AG223" s="175" t="s">
        <v>886</v>
      </c>
      <c r="AH223" s="195" t="s">
        <v>922</v>
      </c>
      <c r="AI223" s="7"/>
      <c r="AJ223" s="13"/>
      <c r="AK223" s="7"/>
    </row>
    <row r="224" spans="1:37" x14ac:dyDescent="0.2">
      <c r="A224" s="126" t="s">
        <v>1430</v>
      </c>
      <c r="B224" s="143" t="s">
        <v>969</v>
      </c>
      <c r="C224" s="143"/>
      <c r="D224" s="144" t="s">
        <v>970</v>
      </c>
      <c r="E224" s="38" t="s">
        <v>1088</v>
      </c>
      <c r="F224" s="3" t="s">
        <v>1079</v>
      </c>
      <c r="G224" s="3"/>
      <c r="H224" s="173" t="s">
        <v>886</v>
      </c>
      <c r="I224" s="173" t="s">
        <v>886</v>
      </c>
      <c r="J224" s="173" t="s">
        <v>886</v>
      </c>
      <c r="K224" s="173" t="s">
        <v>886</v>
      </c>
      <c r="L224" s="173" t="s">
        <v>886</v>
      </c>
      <c r="M224" s="173" t="s">
        <v>886</v>
      </c>
      <c r="N224" s="173" t="s">
        <v>886</v>
      </c>
      <c r="O224" s="173" t="s">
        <v>886</v>
      </c>
      <c r="P224" s="78">
        <v>56.48</v>
      </c>
      <c r="Q224" s="6">
        <v>59.05</v>
      </c>
      <c r="R224" s="13">
        <v>61.95</v>
      </c>
      <c r="S224" s="13">
        <v>65.010000000000005</v>
      </c>
      <c r="T224" s="13">
        <v>68.209999999999994</v>
      </c>
      <c r="U224" s="13">
        <v>71.569999999999993</v>
      </c>
      <c r="V224" s="13">
        <v>73.64</v>
      </c>
      <c r="W224" s="13">
        <v>73.64</v>
      </c>
      <c r="X224" s="13">
        <v>73.64</v>
      </c>
      <c r="Y224" s="13">
        <v>73.64</v>
      </c>
      <c r="Z224" s="13">
        <v>75.06</v>
      </c>
      <c r="AA224" s="13">
        <v>76.5</v>
      </c>
      <c r="AB224" s="13">
        <v>78</v>
      </c>
      <c r="AC224" s="175">
        <v>79.53</v>
      </c>
      <c r="AD224" s="175">
        <v>81.900000000000006</v>
      </c>
      <c r="AE224" s="175">
        <v>84.34</v>
      </c>
      <c r="AF224" s="175">
        <v>85.99</v>
      </c>
      <c r="AG224" s="175">
        <v>87.68</v>
      </c>
      <c r="AH224" s="196" t="s">
        <v>969</v>
      </c>
      <c r="AI224" s="7"/>
      <c r="AJ224" s="13"/>
      <c r="AK224" s="7"/>
    </row>
    <row r="225" spans="1:37" x14ac:dyDescent="0.2">
      <c r="A225" s="126" t="s">
        <v>886</v>
      </c>
      <c r="B225" s="122" t="s">
        <v>923</v>
      </c>
      <c r="C225" s="122"/>
      <c r="D225" s="123" t="s">
        <v>900</v>
      </c>
      <c r="E225" s="38" t="s">
        <v>1089</v>
      </c>
      <c r="F225" s="3" t="s">
        <v>1077</v>
      </c>
      <c r="G225" s="3"/>
      <c r="H225" s="173" t="s">
        <v>886</v>
      </c>
      <c r="I225" s="173" t="s">
        <v>886</v>
      </c>
      <c r="J225" s="173" t="s">
        <v>886</v>
      </c>
      <c r="K225" s="173" t="s">
        <v>886</v>
      </c>
      <c r="L225" s="173" t="s">
        <v>886</v>
      </c>
      <c r="M225" s="173" t="s">
        <v>886</v>
      </c>
      <c r="N225" s="173" t="s">
        <v>886</v>
      </c>
      <c r="O225" s="173" t="s">
        <v>886</v>
      </c>
      <c r="P225" s="173" t="s">
        <v>886</v>
      </c>
      <c r="Q225" s="173" t="s">
        <v>886</v>
      </c>
      <c r="R225" s="13" t="s">
        <v>886</v>
      </c>
      <c r="S225" s="13" t="s">
        <v>886</v>
      </c>
      <c r="T225" s="13" t="s">
        <v>886</v>
      </c>
      <c r="U225" s="13" t="s">
        <v>886</v>
      </c>
      <c r="V225" s="13" t="s">
        <v>886</v>
      </c>
      <c r="W225" s="13" t="s">
        <v>886</v>
      </c>
      <c r="X225" s="13" t="s">
        <v>886</v>
      </c>
      <c r="Y225" s="13" t="s">
        <v>886</v>
      </c>
      <c r="Z225" s="13" t="s">
        <v>886</v>
      </c>
      <c r="AA225" s="13" t="s">
        <v>886</v>
      </c>
      <c r="AB225" s="13" t="s">
        <v>886</v>
      </c>
      <c r="AC225" s="175" t="s">
        <v>886</v>
      </c>
      <c r="AD225" s="175" t="s">
        <v>886</v>
      </c>
      <c r="AE225" s="175" t="s">
        <v>886</v>
      </c>
      <c r="AF225" s="175" t="s">
        <v>886</v>
      </c>
      <c r="AG225" s="175" t="s">
        <v>886</v>
      </c>
      <c r="AH225" s="195" t="s">
        <v>923</v>
      </c>
      <c r="AI225" s="7"/>
      <c r="AJ225" s="13"/>
      <c r="AK225" s="7"/>
    </row>
    <row r="226" spans="1:37" ht="14.25" x14ac:dyDescent="0.2">
      <c r="A226" s="126" t="s">
        <v>1733</v>
      </c>
      <c r="B226" s="126" t="s">
        <v>333</v>
      </c>
      <c r="C226" s="244" t="s">
        <v>1761</v>
      </c>
      <c r="D226" s="123" t="s">
        <v>334</v>
      </c>
      <c r="E226" s="38" t="s">
        <v>1088</v>
      </c>
      <c r="F226" s="3" t="s">
        <v>1082</v>
      </c>
      <c r="G226" s="3"/>
      <c r="H226" s="173" t="s">
        <v>886</v>
      </c>
      <c r="I226" s="173" t="s">
        <v>886</v>
      </c>
      <c r="J226" s="173">
        <v>588.32000000000005</v>
      </c>
      <c r="K226" s="173">
        <v>653.66</v>
      </c>
      <c r="L226" s="173">
        <v>677.45</v>
      </c>
      <c r="M226" s="173">
        <v>743.89</v>
      </c>
      <c r="N226" s="173">
        <v>807.12</v>
      </c>
      <c r="O226" s="173">
        <v>924.89</v>
      </c>
      <c r="P226" s="173">
        <v>955.72</v>
      </c>
      <c r="Q226" s="173">
        <v>996.94</v>
      </c>
      <c r="R226" s="13">
        <v>1043.8</v>
      </c>
      <c r="S226" s="13">
        <v>1083.46</v>
      </c>
      <c r="T226" s="13">
        <v>1131.1300000000001</v>
      </c>
      <c r="U226" s="13">
        <v>1175.24</v>
      </c>
      <c r="V226" s="13">
        <v>1205.0899999999999</v>
      </c>
      <c r="W226" s="13">
        <v>1205.0899999999999</v>
      </c>
      <c r="X226" s="13">
        <v>1205.0899999999999</v>
      </c>
      <c r="Y226" s="13">
        <v>1227.99</v>
      </c>
      <c r="Z226" s="13">
        <v>1251.32</v>
      </c>
      <c r="AA226" s="13">
        <v>1275.0999999999999</v>
      </c>
      <c r="AB226" s="13">
        <v>1324.83</v>
      </c>
      <c r="AC226" s="175">
        <v>1376.5</v>
      </c>
      <c r="AD226" s="175">
        <v>1443.95</v>
      </c>
      <c r="AE226" s="175">
        <v>1514.7</v>
      </c>
      <c r="AF226" s="175">
        <v>1573.77</v>
      </c>
      <c r="AG226" s="175">
        <v>1652.3</v>
      </c>
      <c r="AH226" s="194" t="s">
        <v>333</v>
      </c>
      <c r="AI226" s="7"/>
      <c r="AJ226" s="13"/>
      <c r="AK226" s="7"/>
    </row>
    <row r="227" spans="1:37" x14ac:dyDescent="0.2">
      <c r="A227" s="126" t="s">
        <v>1714</v>
      </c>
      <c r="B227" s="126" t="s">
        <v>335</v>
      </c>
      <c r="C227" s="126"/>
      <c r="D227" s="123" t="s">
        <v>336</v>
      </c>
      <c r="E227" s="38" t="s">
        <v>1088</v>
      </c>
      <c r="F227" s="3" t="s">
        <v>1077</v>
      </c>
      <c r="G227" s="3"/>
      <c r="H227" s="173">
        <v>450.77</v>
      </c>
      <c r="I227" s="173">
        <v>471.74</v>
      </c>
      <c r="J227" s="173">
        <v>529.41999999999996</v>
      </c>
      <c r="K227" s="173">
        <v>581.4</v>
      </c>
      <c r="L227" s="173">
        <v>619.19000000000005</v>
      </c>
      <c r="M227" s="173">
        <v>656.34</v>
      </c>
      <c r="N227" s="173">
        <v>718.73</v>
      </c>
      <c r="O227" s="173">
        <v>849.74</v>
      </c>
      <c r="P227" s="173">
        <v>894.57</v>
      </c>
      <c r="Q227" s="173">
        <v>938.47</v>
      </c>
      <c r="R227" s="13">
        <v>984.95</v>
      </c>
      <c r="S227" s="13">
        <v>1034.1300000000001</v>
      </c>
      <c r="T227" s="13">
        <v>1081.1199999999999</v>
      </c>
      <c r="U227" s="13">
        <v>1118.83</v>
      </c>
      <c r="V227" s="13">
        <v>1118.83</v>
      </c>
      <c r="W227" s="13">
        <v>1118.83</v>
      </c>
      <c r="X227" s="13">
        <v>1118.83</v>
      </c>
      <c r="Y227" s="13">
        <v>1118.83</v>
      </c>
      <c r="Z227" s="13">
        <v>1118.83</v>
      </c>
      <c r="AA227" s="13">
        <v>1141.0899999999999</v>
      </c>
      <c r="AB227" s="13">
        <v>1186.6199999999999</v>
      </c>
      <c r="AC227" s="175">
        <v>1245.83</v>
      </c>
      <c r="AD227" s="175">
        <v>1320.46</v>
      </c>
      <c r="AE227" s="175">
        <v>1359.94</v>
      </c>
      <c r="AF227" s="175">
        <v>1414.2</v>
      </c>
      <c r="AG227" s="175">
        <v>1470.63</v>
      </c>
      <c r="AH227" s="194" t="s">
        <v>335</v>
      </c>
      <c r="AI227" s="7"/>
      <c r="AJ227" s="13"/>
      <c r="AK227" s="7"/>
    </row>
    <row r="228" spans="1:37" x14ac:dyDescent="0.2">
      <c r="A228" s="126" t="s">
        <v>1431</v>
      </c>
      <c r="B228" s="126" t="s">
        <v>1211</v>
      </c>
      <c r="C228" s="126"/>
      <c r="D228" s="146" t="s">
        <v>1053</v>
      </c>
      <c r="E228" s="38" t="s">
        <v>1088</v>
      </c>
      <c r="F228" s="3" t="s">
        <v>1174</v>
      </c>
      <c r="G228" s="3"/>
      <c r="H228" s="173">
        <v>46.02</v>
      </c>
      <c r="I228" s="173">
        <v>51.51</v>
      </c>
      <c r="J228" s="173">
        <v>58.83</v>
      </c>
      <c r="K228" s="173">
        <v>63.54</v>
      </c>
      <c r="L228" s="173">
        <v>67.989999999999995</v>
      </c>
      <c r="M228" s="46">
        <v>72.39</v>
      </c>
      <c r="N228" s="173">
        <v>81.010000000000005</v>
      </c>
      <c r="O228" s="173">
        <v>98.28</v>
      </c>
      <c r="P228" s="173">
        <v>112.53</v>
      </c>
      <c r="Q228" s="173">
        <v>118.09</v>
      </c>
      <c r="R228" s="13">
        <v>123.98</v>
      </c>
      <c r="S228" s="13">
        <v>130.16999999999999</v>
      </c>
      <c r="T228" s="13">
        <v>136.66999999999999</v>
      </c>
      <c r="U228" s="13">
        <v>142.82</v>
      </c>
      <c r="V228" s="13">
        <v>147.82</v>
      </c>
      <c r="W228" s="13">
        <v>147.82</v>
      </c>
      <c r="X228" s="13">
        <v>147.82</v>
      </c>
      <c r="Y228" s="13">
        <v>147.82</v>
      </c>
      <c r="Z228" s="13">
        <v>147.82</v>
      </c>
      <c r="AA228" s="13">
        <v>147.82</v>
      </c>
      <c r="AB228" s="13">
        <v>147</v>
      </c>
      <c r="AC228" s="175">
        <v>152</v>
      </c>
      <c r="AD228" s="175">
        <v>164</v>
      </c>
      <c r="AE228" s="175">
        <v>188</v>
      </c>
      <c r="AF228" s="175">
        <v>198</v>
      </c>
      <c r="AG228" s="175">
        <v>213</v>
      </c>
      <c r="AH228" s="194" t="s">
        <v>337</v>
      </c>
      <c r="AI228" s="7"/>
      <c r="AJ228" s="13"/>
      <c r="AK228" s="7"/>
    </row>
    <row r="229" spans="1:37" x14ac:dyDescent="0.2">
      <c r="A229" s="126" t="s">
        <v>1432</v>
      </c>
      <c r="B229" s="126" t="s">
        <v>338</v>
      </c>
      <c r="C229" s="126"/>
      <c r="D229" s="123" t="s">
        <v>339</v>
      </c>
      <c r="E229" s="38" t="s">
        <v>1088</v>
      </c>
      <c r="F229" s="3" t="s">
        <v>1076</v>
      </c>
      <c r="G229" s="3"/>
      <c r="H229" s="173">
        <v>74.02</v>
      </c>
      <c r="I229" s="173">
        <v>74.510000000000005</v>
      </c>
      <c r="J229" s="173">
        <v>84.35</v>
      </c>
      <c r="K229" s="173">
        <v>87.13</v>
      </c>
      <c r="L229" s="173">
        <v>93.28</v>
      </c>
      <c r="M229" s="173">
        <v>97.14</v>
      </c>
      <c r="N229" s="173">
        <v>101.45</v>
      </c>
      <c r="O229" s="173">
        <v>121.54</v>
      </c>
      <c r="P229" s="173">
        <v>127.4</v>
      </c>
      <c r="Q229" s="173">
        <v>133.69999999999999</v>
      </c>
      <c r="R229" s="13">
        <v>140.29</v>
      </c>
      <c r="S229" s="13">
        <v>147.16</v>
      </c>
      <c r="T229" s="13">
        <v>153.11000000000001</v>
      </c>
      <c r="U229" s="13">
        <v>157.36000000000001</v>
      </c>
      <c r="V229" s="13">
        <v>157.4</v>
      </c>
      <c r="W229" s="13">
        <v>157.36000000000001</v>
      </c>
      <c r="X229" s="13">
        <v>157.34</v>
      </c>
      <c r="Y229" s="13">
        <v>157.26</v>
      </c>
      <c r="Z229" s="13">
        <v>157.26</v>
      </c>
      <c r="AA229" s="13">
        <v>157.26</v>
      </c>
      <c r="AB229" s="13">
        <v>162.24</v>
      </c>
      <c r="AC229" s="175">
        <v>167.24</v>
      </c>
      <c r="AD229" s="175">
        <v>172.24</v>
      </c>
      <c r="AE229" s="175">
        <v>177.34</v>
      </c>
      <c r="AF229" s="175">
        <v>182.34</v>
      </c>
      <c r="AG229" s="175">
        <v>187.33</v>
      </c>
      <c r="AH229" s="194" t="s">
        <v>338</v>
      </c>
      <c r="AI229" s="7"/>
      <c r="AJ229" s="13"/>
      <c r="AK229" s="7"/>
    </row>
    <row r="230" spans="1:37" x14ac:dyDescent="0.2">
      <c r="A230" s="126" t="s">
        <v>1433</v>
      </c>
      <c r="B230" s="126" t="s">
        <v>340</v>
      </c>
      <c r="C230" s="126"/>
      <c r="D230" s="123" t="s">
        <v>341</v>
      </c>
      <c r="E230" s="38" t="s">
        <v>1088</v>
      </c>
      <c r="F230" s="3" t="s">
        <v>1076</v>
      </c>
      <c r="G230" s="3"/>
      <c r="H230" s="173">
        <v>92.34</v>
      </c>
      <c r="I230" s="173">
        <v>94.23</v>
      </c>
      <c r="J230" s="173">
        <v>94.77</v>
      </c>
      <c r="K230" s="173">
        <v>99.18</v>
      </c>
      <c r="L230" s="173">
        <v>118.53</v>
      </c>
      <c r="M230" s="173">
        <v>122.13</v>
      </c>
      <c r="N230" s="173">
        <v>128.52000000000001</v>
      </c>
      <c r="O230" s="173">
        <v>140.09</v>
      </c>
      <c r="P230" s="173">
        <v>146.94999999999999</v>
      </c>
      <c r="Q230" s="173">
        <v>152.5</v>
      </c>
      <c r="R230" s="13">
        <v>157.72</v>
      </c>
      <c r="S230" s="13">
        <v>162.76</v>
      </c>
      <c r="T230" s="13">
        <v>167.65</v>
      </c>
      <c r="U230" s="13">
        <v>171.84</v>
      </c>
      <c r="V230" s="13">
        <v>174.42</v>
      </c>
      <c r="W230" s="13">
        <v>174.42</v>
      </c>
      <c r="X230" s="13">
        <v>174.42</v>
      </c>
      <c r="Y230" s="13">
        <v>174.42</v>
      </c>
      <c r="Z230" s="13">
        <v>174.42</v>
      </c>
      <c r="AA230" s="13">
        <v>174.42</v>
      </c>
      <c r="AB230" s="13">
        <v>177.73</v>
      </c>
      <c r="AC230" s="175">
        <v>181.11</v>
      </c>
      <c r="AD230" s="175">
        <v>186.36</v>
      </c>
      <c r="AE230" s="175">
        <v>191.76</v>
      </c>
      <c r="AF230" s="175">
        <v>195.4</v>
      </c>
      <c r="AG230" s="175">
        <v>200.4</v>
      </c>
      <c r="AH230" s="194" t="s">
        <v>340</v>
      </c>
      <c r="AI230" s="7"/>
      <c r="AJ230" s="13"/>
      <c r="AK230" s="7"/>
    </row>
    <row r="231" spans="1:37" x14ac:dyDescent="0.2">
      <c r="A231" s="126" t="s">
        <v>1434</v>
      </c>
      <c r="B231" s="126" t="s">
        <v>342</v>
      </c>
      <c r="C231" s="126"/>
      <c r="D231" s="123" t="s">
        <v>343</v>
      </c>
      <c r="E231" s="38" t="s">
        <v>1088</v>
      </c>
      <c r="F231" s="3" t="s">
        <v>1080</v>
      </c>
      <c r="G231" s="3"/>
      <c r="H231" s="173">
        <v>522.97</v>
      </c>
      <c r="I231" s="173">
        <v>545.65</v>
      </c>
      <c r="J231" s="173">
        <v>607.52</v>
      </c>
      <c r="K231" s="173">
        <v>658.65</v>
      </c>
      <c r="L231" s="173">
        <v>701.13</v>
      </c>
      <c r="M231" s="173">
        <v>760.83</v>
      </c>
      <c r="N231" s="173">
        <v>818.57</v>
      </c>
      <c r="O231" s="173">
        <v>929.27</v>
      </c>
      <c r="P231" s="173">
        <v>974.07</v>
      </c>
      <c r="Q231" s="173">
        <v>1012.11</v>
      </c>
      <c r="R231" s="13">
        <v>1041.46</v>
      </c>
      <c r="S231" s="13">
        <v>1080.51</v>
      </c>
      <c r="T231" s="13">
        <v>1112.93</v>
      </c>
      <c r="U231" s="13">
        <v>1112.93</v>
      </c>
      <c r="V231" s="13">
        <v>1112.93</v>
      </c>
      <c r="W231" s="13">
        <v>1112.93</v>
      </c>
      <c r="X231" s="13">
        <v>1112.93</v>
      </c>
      <c r="Y231" s="13">
        <v>1112.93</v>
      </c>
      <c r="Z231" s="13">
        <v>1112.93</v>
      </c>
      <c r="AA231" s="13">
        <v>1112.93</v>
      </c>
      <c r="AB231" s="13">
        <v>1112.93</v>
      </c>
      <c r="AC231" s="175">
        <v>1112.93</v>
      </c>
      <c r="AD231" s="175">
        <v>1112.93</v>
      </c>
      <c r="AE231" s="175">
        <v>1139.6400000000001</v>
      </c>
      <c r="AF231" s="175">
        <v>1182.94</v>
      </c>
      <c r="AG231" s="175">
        <v>1239.72</v>
      </c>
      <c r="AH231" s="194" t="s">
        <v>342</v>
      </c>
      <c r="AI231" s="7"/>
      <c r="AJ231" s="13"/>
      <c r="AK231" s="7"/>
    </row>
    <row r="232" spans="1:37" x14ac:dyDescent="0.2">
      <c r="A232" s="126" t="s">
        <v>1435</v>
      </c>
      <c r="B232" s="126" t="s">
        <v>344</v>
      </c>
      <c r="C232" s="126"/>
      <c r="D232" s="123" t="s">
        <v>345</v>
      </c>
      <c r="E232" s="38" t="s">
        <v>1088</v>
      </c>
      <c r="F232" s="3" t="s">
        <v>1076</v>
      </c>
      <c r="G232" s="3"/>
      <c r="H232" s="173">
        <v>44.66</v>
      </c>
      <c r="I232" s="173">
        <v>55.2</v>
      </c>
      <c r="J232" s="173">
        <v>57.21</v>
      </c>
      <c r="K232" s="173">
        <v>59.49</v>
      </c>
      <c r="L232" s="173">
        <v>65.709999999999994</v>
      </c>
      <c r="M232" s="173">
        <v>71.959999999999994</v>
      </c>
      <c r="N232" s="173">
        <v>76.87</v>
      </c>
      <c r="O232" s="173">
        <v>83.23</v>
      </c>
      <c r="P232" s="173">
        <v>91.25</v>
      </c>
      <c r="Q232" s="173">
        <v>95.77</v>
      </c>
      <c r="R232" s="13">
        <v>99.1</v>
      </c>
      <c r="S232" s="13">
        <v>102.32</v>
      </c>
      <c r="T232" s="13">
        <v>107.03</v>
      </c>
      <c r="U232" s="13">
        <v>110.13</v>
      </c>
      <c r="V232" s="13">
        <v>112.35</v>
      </c>
      <c r="W232" s="13">
        <v>112.35</v>
      </c>
      <c r="X232" s="13">
        <v>112.17</v>
      </c>
      <c r="Y232" s="13">
        <v>112.09</v>
      </c>
      <c r="Z232" s="13">
        <v>112.09</v>
      </c>
      <c r="AA232" s="13">
        <v>112.09</v>
      </c>
      <c r="AB232" s="13">
        <v>117.09</v>
      </c>
      <c r="AC232" s="175">
        <v>122.09</v>
      </c>
      <c r="AD232" s="175">
        <v>127.09</v>
      </c>
      <c r="AE232" s="175">
        <v>132.09</v>
      </c>
      <c r="AF232" s="175">
        <v>134.87</v>
      </c>
      <c r="AG232" s="175">
        <v>139.87</v>
      </c>
      <c r="AH232" s="194" t="s">
        <v>344</v>
      </c>
      <c r="AI232" s="7"/>
      <c r="AJ232" s="13"/>
      <c r="AK232" s="7"/>
    </row>
    <row r="233" spans="1:37" x14ac:dyDescent="0.2">
      <c r="A233" s="126" t="s">
        <v>886</v>
      </c>
      <c r="B233" s="122" t="s">
        <v>924</v>
      </c>
      <c r="C233" s="122"/>
      <c r="D233" s="123" t="s">
        <v>869</v>
      </c>
      <c r="E233" s="38" t="s">
        <v>1089</v>
      </c>
      <c r="F233" s="3" t="s">
        <v>1076</v>
      </c>
      <c r="G233" s="3"/>
      <c r="H233" s="173" t="s">
        <v>886</v>
      </c>
      <c r="I233" s="173" t="s">
        <v>886</v>
      </c>
      <c r="J233" s="173" t="s">
        <v>886</v>
      </c>
      <c r="K233" s="173" t="s">
        <v>886</v>
      </c>
      <c r="L233" s="173" t="s">
        <v>886</v>
      </c>
      <c r="M233" s="173" t="s">
        <v>886</v>
      </c>
      <c r="N233" s="173" t="s">
        <v>886</v>
      </c>
      <c r="O233" s="173" t="s">
        <v>886</v>
      </c>
      <c r="P233" s="173" t="s">
        <v>886</v>
      </c>
      <c r="Q233" s="173" t="s">
        <v>886</v>
      </c>
      <c r="R233" s="13" t="s">
        <v>886</v>
      </c>
      <c r="S233" s="13" t="s">
        <v>886</v>
      </c>
      <c r="T233" s="13" t="s">
        <v>886</v>
      </c>
      <c r="U233" s="13" t="s">
        <v>886</v>
      </c>
      <c r="V233" s="13" t="s">
        <v>886</v>
      </c>
      <c r="W233" s="13" t="s">
        <v>886</v>
      </c>
      <c r="X233" s="13" t="s">
        <v>886</v>
      </c>
      <c r="Y233" s="13" t="s">
        <v>886</v>
      </c>
      <c r="Z233" s="13" t="s">
        <v>886</v>
      </c>
      <c r="AA233" s="13" t="s">
        <v>886</v>
      </c>
      <c r="AB233" s="13" t="s">
        <v>886</v>
      </c>
      <c r="AC233" s="175" t="s">
        <v>886</v>
      </c>
      <c r="AD233" s="175" t="s">
        <v>886</v>
      </c>
      <c r="AE233" s="175" t="s">
        <v>886</v>
      </c>
      <c r="AF233" s="175" t="s">
        <v>886</v>
      </c>
      <c r="AG233" s="175" t="s">
        <v>886</v>
      </c>
      <c r="AH233" s="195" t="s">
        <v>924</v>
      </c>
      <c r="AI233" s="7"/>
      <c r="AJ233" s="13"/>
      <c r="AK233" s="7"/>
    </row>
    <row r="234" spans="1:37" x14ac:dyDescent="0.2">
      <c r="A234" s="126" t="s">
        <v>1436</v>
      </c>
      <c r="B234" s="126" t="s">
        <v>346</v>
      </c>
      <c r="C234" s="126"/>
      <c r="D234" s="123" t="s">
        <v>347</v>
      </c>
      <c r="E234" s="38" t="s">
        <v>1088</v>
      </c>
      <c r="F234" s="3" t="s">
        <v>1076</v>
      </c>
      <c r="G234" s="3"/>
      <c r="H234" s="173">
        <v>75.88</v>
      </c>
      <c r="I234" s="173">
        <v>80.66</v>
      </c>
      <c r="J234" s="173">
        <v>85.15</v>
      </c>
      <c r="K234" s="173">
        <v>85.15</v>
      </c>
      <c r="L234" s="173">
        <v>90.69</v>
      </c>
      <c r="M234" s="173">
        <v>94.65</v>
      </c>
      <c r="N234" s="173">
        <v>102.99</v>
      </c>
      <c r="O234" s="173">
        <v>109.18</v>
      </c>
      <c r="P234" s="173">
        <v>113.44</v>
      </c>
      <c r="Q234" s="173">
        <v>118.99</v>
      </c>
      <c r="R234" s="13">
        <v>124.69</v>
      </c>
      <c r="S234" s="13">
        <v>129.05000000000001</v>
      </c>
      <c r="T234" s="13">
        <v>132.84</v>
      </c>
      <c r="U234" s="13">
        <v>136.88999999999999</v>
      </c>
      <c r="V234" s="13">
        <v>140.09</v>
      </c>
      <c r="W234" s="13">
        <v>140.09</v>
      </c>
      <c r="X234" s="13">
        <v>140.09</v>
      </c>
      <c r="Y234" s="13">
        <v>140.03</v>
      </c>
      <c r="Z234" s="13">
        <v>140.03</v>
      </c>
      <c r="AA234" s="13">
        <v>140.03</v>
      </c>
      <c r="AB234" s="13">
        <v>141.72</v>
      </c>
      <c r="AC234" s="175">
        <v>145.29</v>
      </c>
      <c r="AD234" s="175">
        <v>150.28</v>
      </c>
      <c r="AE234" s="175">
        <v>154.34</v>
      </c>
      <c r="AF234" s="175">
        <v>157.43</v>
      </c>
      <c r="AG234" s="175">
        <v>162.43</v>
      </c>
      <c r="AH234" s="194" t="s">
        <v>346</v>
      </c>
      <c r="AI234" s="7"/>
      <c r="AJ234" s="13"/>
      <c r="AK234" s="7"/>
    </row>
    <row r="235" spans="1:37" x14ac:dyDescent="0.2">
      <c r="A235" s="126" t="s">
        <v>1437</v>
      </c>
      <c r="B235" s="126" t="s">
        <v>348</v>
      </c>
      <c r="C235" s="126"/>
      <c r="D235" s="123" t="s">
        <v>349</v>
      </c>
      <c r="E235" s="38" t="s">
        <v>1088</v>
      </c>
      <c r="F235" s="3" t="s">
        <v>1080</v>
      </c>
      <c r="G235" s="3"/>
      <c r="H235" s="173">
        <v>591.33000000000004</v>
      </c>
      <c r="I235" s="173">
        <v>609.25</v>
      </c>
      <c r="J235" s="173">
        <v>633.73</v>
      </c>
      <c r="K235" s="173">
        <v>690.42</v>
      </c>
      <c r="L235" s="173">
        <v>737.17</v>
      </c>
      <c r="M235" s="173">
        <v>803.99</v>
      </c>
      <c r="N235" s="173">
        <v>848.19</v>
      </c>
      <c r="O235" s="173">
        <v>955.63</v>
      </c>
      <c r="P235" s="173">
        <v>1020.84</v>
      </c>
      <c r="Q235" s="173">
        <v>1066</v>
      </c>
      <c r="R235" s="13">
        <v>1090.6500000000001</v>
      </c>
      <c r="S235" s="13">
        <v>1090.6500000000001</v>
      </c>
      <c r="T235" s="13">
        <v>1090.6500000000001</v>
      </c>
      <c r="U235" s="13">
        <v>1090.6500000000001</v>
      </c>
      <c r="V235" s="13">
        <v>1090.6500000000001</v>
      </c>
      <c r="W235" s="13">
        <v>1090.6500000000001</v>
      </c>
      <c r="X235" s="13">
        <v>1090.6500000000001</v>
      </c>
      <c r="Y235" s="13">
        <v>1085.2</v>
      </c>
      <c r="Z235" s="13">
        <v>1079.77</v>
      </c>
      <c r="AA235" s="13">
        <v>1079.77</v>
      </c>
      <c r="AB235" s="13">
        <v>1079.77</v>
      </c>
      <c r="AC235" s="175">
        <v>1122.8499999999999</v>
      </c>
      <c r="AD235" s="175">
        <v>1167.76</v>
      </c>
      <c r="AE235" s="175">
        <v>1226.03</v>
      </c>
      <c r="AF235" s="175">
        <v>1274.95</v>
      </c>
      <c r="AG235" s="175">
        <v>1338.57</v>
      </c>
      <c r="AH235" s="194" t="s">
        <v>348</v>
      </c>
      <c r="AI235" s="7"/>
      <c r="AJ235" s="13"/>
      <c r="AK235" s="7"/>
    </row>
    <row r="236" spans="1:37" x14ac:dyDescent="0.2">
      <c r="A236" s="126" t="s">
        <v>886</v>
      </c>
      <c r="B236" s="122" t="s">
        <v>925</v>
      </c>
      <c r="C236" s="122"/>
      <c r="D236" s="123" t="s">
        <v>870</v>
      </c>
      <c r="E236" s="38" t="s">
        <v>1089</v>
      </c>
      <c r="F236" s="3" t="s">
        <v>1076</v>
      </c>
      <c r="G236" s="3"/>
      <c r="H236" s="173" t="s">
        <v>886</v>
      </c>
      <c r="I236" s="173" t="s">
        <v>886</v>
      </c>
      <c r="J236" s="173" t="s">
        <v>886</v>
      </c>
      <c r="K236" s="173" t="s">
        <v>886</v>
      </c>
      <c r="L236" s="173" t="s">
        <v>886</v>
      </c>
      <c r="M236" s="173" t="s">
        <v>886</v>
      </c>
      <c r="N236" s="173" t="s">
        <v>886</v>
      </c>
      <c r="O236" s="173" t="s">
        <v>886</v>
      </c>
      <c r="P236" s="173" t="s">
        <v>886</v>
      </c>
      <c r="Q236" s="173" t="s">
        <v>886</v>
      </c>
      <c r="R236" s="13" t="s">
        <v>886</v>
      </c>
      <c r="S236" s="13" t="s">
        <v>886</v>
      </c>
      <c r="T236" s="13" t="s">
        <v>886</v>
      </c>
      <c r="U236" s="13" t="s">
        <v>886</v>
      </c>
      <c r="V236" s="13" t="s">
        <v>886</v>
      </c>
      <c r="W236" s="13" t="s">
        <v>886</v>
      </c>
      <c r="X236" s="13" t="s">
        <v>886</v>
      </c>
      <c r="Y236" s="13" t="s">
        <v>886</v>
      </c>
      <c r="Z236" s="13" t="s">
        <v>886</v>
      </c>
      <c r="AA236" s="13" t="s">
        <v>886</v>
      </c>
      <c r="AB236" s="13" t="s">
        <v>886</v>
      </c>
      <c r="AC236" s="175" t="s">
        <v>886</v>
      </c>
      <c r="AD236" s="175" t="s">
        <v>886</v>
      </c>
      <c r="AE236" s="175" t="s">
        <v>886</v>
      </c>
      <c r="AF236" s="175" t="s">
        <v>886</v>
      </c>
      <c r="AG236" s="175" t="s">
        <v>886</v>
      </c>
      <c r="AH236" s="195" t="s">
        <v>925</v>
      </c>
      <c r="AI236" s="7"/>
      <c r="AJ236" s="13"/>
      <c r="AK236" s="7"/>
    </row>
    <row r="237" spans="1:37" x14ac:dyDescent="0.2">
      <c r="A237" s="126" t="s">
        <v>886</v>
      </c>
      <c r="B237" s="122" t="s">
        <v>926</v>
      </c>
      <c r="C237" s="122"/>
      <c r="D237" s="123" t="s">
        <v>905</v>
      </c>
      <c r="E237" s="38" t="s">
        <v>1089</v>
      </c>
      <c r="F237" s="3" t="s">
        <v>1077</v>
      </c>
      <c r="G237" s="3"/>
      <c r="H237" s="173" t="s">
        <v>886</v>
      </c>
      <c r="I237" s="173" t="s">
        <v>886</v>
      </c>
      <c r="J237" s="173" t="s">
        <v>886</v>
      </c>
      <c r="K237" s="173" t="s">
        <v>886</v>
      </c>
      <c r="L237" s="173" t="s">
        <v>886</v>
      </c>
      <c r="M237" s="173" t="s">
        <v>886</v>
      </c>
      <c r="N237" s="173" t="s">
        <v>886</v>
      </c>
      <c r="O237" s="173" t="s">
        <v>886</v>
      </c>
      <c r="P237" s="173" t="s">
        <v>886</v>
      </c>
      <c r="Q237" s="173" t="s">
        <v>886</v>
      </c>
      <c r="R237" s="13" t="s">
        <v>886</v>
      </c>
      <c r="S237" s="13" t="s">
        <v>886</v>
      </c>
      <c r="T237" s="13" t="s">
        <v>886</v>
      </c>
      <c r="U237" s="13" t="s">
        <v>886</v>
      </c>
      <c r="V237" s="13" t="s">
        <v>886</v>
      </c>
      <c r="W237" s="13" t="s">
        <v>886</v>
      </c>
      <c r="X237" s="13" t="s">
        <v>886</v>
      </c>
      <c r="Y237" s="13" t="s">
        <v>886</v>
      </c>
      <c r="Z237" s="13" t="s">
        <v>886</v>
      </c>
      <c r="AA237" s="13" t="s">
        <v>886</v>
      </c>
      <c r="AB237" s="13" t="s">
        <v>886</v>
      </c>
      <c r="AC237" s="175" t="s">
        <v>886</v>
      </c>
      <c r="AD237" s="175" t="s">
        <v>886</v>
      </c>
      <c r="AE237" s="175" t="s">
        <v>886</v>
      </c>
      <c r="AF237" s="175" t="s">
        <v>886</v>
      </c>
      <c r="AG237" s="175" t="s">
        <v>886</v>
      </c>
      <c r="AH237" s="195" t="s">
        <v>926</v>
      </c>
      <c r="AI237" s="7"/>
      <c r="AJ237" s="13"/>
      <c r="AK237" s="7"/>
    </row>
    <row r="238" spans="1:37" x14ac:dyDescent="0.2">
      <c r="A238" s="126" t="s">
        <v>1438</v>
      </c>
      <c r="B238" s="143" t="s">
        <v>971</v>
      </c>
      <c r="C238" s="143"/>
      <c r="D238" s="144" t="s">
        <v>972</v>
      </c>
      <c r="E238" s="38" t="s">
        <v>1088</v>
      </c>
      <c r="F238" s="3" t="s">
        <v>1079</v>
      </c>
      <c r="G238" s="3"/>
      <c r="H238" s="173" t="s">
        <v>886</v>
      </c>
      <c r="I238" s="173" t="s">
        <v>886</v>
      </c>
      <c r="J238" s="173" t="s">
        <v>886</v>
      </c>
      <c r="K238" s="173" t="s">
        <v>886</v>
      </c>
      <c r="L238" s="173" t="s">
        <v>886</v>
      </c>
      <c r="M238" s="173" t="s">
        <v>886</v>
      </c>
      <c r="N238" s="173" t="s">
        <v>886</v>
      </c>
      <c r="O238" s="173" t="s">
        <v>886</v>
      </c>
      <c r="P238" s="78">
        <v>61.23</v>
      </c>
      <c r="Q238" s="6">
        <v>63.92</v>
      </c>
      <c r="R238" s="13">
        <v>67.099999999999994</v>
      </c>
      <c r="S238" s="13">
        <v>70.44</v>
      </c>
      <c r="T238" s="13">
        <v>73.78</v>
      </c>
      <c r="U238" s="13">
        <v>76.66</v>
      </c>
      <c r="V238" s="13">
        <v>77.92</v>
      </c>
      <c r="W238" s="13">
        <v>77.92</v>
      </c>
      <c r="X238" s="13">
        <v>77.92</v>
      </c>
      <c r="Y238" s="13">
        <v>77.92</v>
      </c>
      <c r="Z238" s="13">
        <v>77.92</v>
      </c>
      <c r="AA238" s="13">
        <v>77.92</v>
      </c>
      <c r="AB238" s="13">
        <v>78.89</v>
      </c>
      <c r="AC238" s="175">
        <v>80.150000000000006</v>
      </c>
      <c r="AD238" s="175">
        <v>82.51</v>
      </c>
      <c r="AE238" s="175">
        <v>84.94</v>
      </c>
      <c r="AF238" s="175">
        <v>86.63</v>
      </c>
      <c r="AG238" s="175">
        <v>88.35</v>
      </c>
      <c r="AH238" s="196" t="s">
        <v>971</v>
      </c>
      <c r="AI238" s="7"/>
      <c r="AJ238" s="13"/>
      <c r="AK238" s="7"/>
    </row>
    <row r="239" spans="1:37" x14ac:dyDescent="0.2">
      <c r="A239" s="126" t="s">
        <v>1439</v>
      </c>
      <c r="B239" s="126" t="s">
        <v>1189</v>
      </c>
      <c r="C239" s="126"/>
      <c r="D239" s="123" t="s">
        <v>351</v>
      </c>
      <c r="E239" s="38" t="s">
        <v>1088</v>
      </c>
      <c r="F239" s="3" t="s">
        <v>1174</v>
      </c>
      <c r="G239" s="3"/>
      <c r="H239" s="173">
        <v>45.72</v>
      </c>
      <c r="I239" s="173">
        <v>52.47</v>
      </c>
      <c r="J239" s="173">
        <v>52.47</v>
      </c>
      <c r="K239" s="173">
        <v>54.81</v>
      </c>
      <c r="L239" s="173">
        <v>60.3</v>
      </c>
      <c r="M239" s="46">
        <v>85.77</v>
      </c>
      <c r="N239" s="173">
        <v>95.4</v>
      </c>
      <c r="O239" s="173">
        <v>113.04</v>
      </c>
      <c r="P239" s="173">
        <v>129.96</v>
      </c>
      <c r="Q239" s="173">
        <v>135.72</v>
      </c>
      <c r="R239" s="13">
        <v>142.47</v>
      </c>
      <c r="S239" s="13">
        <v>149.58000000000001</v>
      </c>
      <c r="T239" s="13">
        <v>156.31</v>
      </c>
      <c r="U239" s="13">
        <v>162.41</v>
      </c>
      <c r="V239" s="13">
        <v>166.47</v>
      </c>
      <c r="W239" s="13">
        <v>166.47</v>
      </c>
      <c r="X239" s="13">
        <v>173.12</v>
      </c>
      <c r="Y239" s="13">
        <v>173.12</v>
      </c>
      <c r="Z239" s="13">
        <v>176.57</v>
      </c>
      <c r="AA239" s="13">
        <v>180.08</v>
      </c>
      <c r="AB239" s="13">
        <v>183.67</v>
      </c>
      <c r="AC239" s="175">
        <v>187.33</v>
      </c>
      <c r="AD239" s="175">
        <v>199.32</v>
      </c>
      <c r="AE239" s="175">
        <v>223.31</v>
      </c>
      <c r="AF239" s="175">
        <v>228.22</v>
      </c>
      <c r="AG239" s="175">
        <v>243.21</v>
      </c>
      <c r="AH239" s="194" t="s">
        <v>350</v>
      </c>
      <c r="AI239" s="7"/>
      <c r="AJ239" s="13"/>
      <c r="AK239" s="7"/>
    </row>
    <row r="240" spans="1:37" x14ac:dyDescent="0.2">
      <c r="A240" s="126" t="s">
        <v>1440</v>
      </c>
      <c r="B240" s="126" t="s">
        <v>1055</v>
      </c>
      <c r="C240" s="126"/>
      <c r="D240" s="123" t="s">
        <v>352</v>
      </c>
      <c r="E240" s="38" t="s">
        <v>1088</v>
      </c>
      <c r="F240" s="3" t="s">
        <v>1076</v>
      </c>
      <c r="G240" s="3"/>
      <c r="H240" s="173">
        <v>9.5</v>
      </c>
      <c r="I240" s="173">
        <v>19.5</v>
      </c>
      <c r="J240" s="173">
        <v>48.69</v>
      </c>
      <c r="K240" s="173">
        <v>73.040000000000006</v>
      </c>
      <c r="L240" s="173">
        <v>76.319999999999993</v>
      </c>
      <c r="M240" s="173">
        <v>79.75</v>
      </c>
      <c r="N240" s="173">
        <v>82.54</v>
      </c>
      <c r="O240" s="173">
        <v>82.54</v>
      </c>
      <c r="P240" s="173">
        <v>94.53</v>
      </c>
      <c r="Q240" s="173">
        <v>99.72</v>
      </c>
      <c r="R240" s="13">
        <v>104.69</v>
      </c>
      <c r="S240" s="13">
        <v>109.91</v>
      </c>
      <c r="T240" s="13">
        <v>115.39</v>
      </c>
      <c r="U240" s="13">
        <v>121.15</v>
      </c>
      <c r="V240" s="13">
        <v>124.17</v>
      </c>
      <c r="W240" s="13">
        <v>124.17</v>
      </c>
      <c r="X240" s="13">
        <v>128.51</v>
      </c>
      <c r="Y240" s="13">
        <v>133.18</v>
      </c>
      <c r="Z240" s="13">
        <v>133.18</v>
      </c>
      <c r="AA240" s="13">
        <v>133.18</v>
      </c>
      <c r="AB240" s="13">
        <v>133.18</v>
      </c>
      <c r="AC240" s="175">
        <v>135.84</v>
      </c>
      <c r="AD240" s="175">
        <v>138.56</v>
      </c>
      <c r="AE240" s="175">
        <v>142.16999999999999</v>
      </c>
      <c r="AF240" s="175">
        <v>145.87</v>
      </c>
      <c r="AG240" s="175">
        <v>145.86000000000001</v>
      </c>
      <c r="AH240" s="194" t="s">
        <v>1055</v>
      </c>
      <c r="AI240" s="7"/>
      <c r="AJ240" s="13"/>
      <c r="AK240" s="7"/>
    </row>
    <row r="241" spans="1:37" x14ac:dyDescent="0.2">
      <c r="A241" s="126" t="s">
        <v>1441</v>
      </c>
      <c r="B241" s="126" t="s">
        <v>353</v>
      </c>
      <c r="C241" s="126"/>
      <c r="D241" s="123" t="s">
        <v>354</v>
      </c>
      <c r="E241" s="38" t="s">
        <v>1088</v>
      </c>
      <c r="F241" s="3" t="s">
        <v>1076</v>
      </c>
      <c r="G241" s="3"/>
      <c r="H241" s="173">
        <v>148.29</v>
      </c>
      <c r="I241" s="173">
        <v>165.54</v>
      </c>
      <c r="J241" s="173">
        <v>141.68</v>
      </c>
      <c r="K241" s="173">
        <v>151.53</v>
      </c>
      <c r="L241" s="173">
        <v>151.51</v>
      </c>
      <c r="M241" s="173">
        <v>163.41</v>
      </c>
      <c r="N241" s="173">
        <v>167.88</v>
      </c>
      <c r="O241" s="173">
        <v>174.42</v>
      </c>
      <c r="P241" s="173">
        <v>181.22</v>
      </c>
      <c r="Q241" s="173">
        <v>190.27</v>
      </c>
      <c r="R241" s="13">
        <v>199.7</v>
      </c>
      <c r="S241" s="13">
        <v>209.29</v>
      </c>
      <c r="T241" s="13">
        <v>219.65</v>
      </c>
      <c r="U241" s="13">
        <v>230.52</v>
      </c>
      <c r="V241" s="13">
        <v>230.52</v>
      </c>
      <c r="W241" s="13">
        <v>230.52</v>
      </c>
      <c r="X241" s="13">
        <v>230.52</v>
      </c>
      <c r="Y241" s="13">
        <v>230.52</v>
      </c>
      <c r="Z241" s="13">
        <v>230.52</v>
      </c>
      <c r="AA241" s="13">
        <v>230.52</v>
      </c>
      <c r="AB241" s="13">
        <v>230.52</v>
      </c>
      <c r="AC241" s="175">
        <v>235.52</v>
      </c>
      <c r="AD241" s="175">
        <v>240.52</v>
      </c>
      <c r="AE241" s="175">
        <v>245.52</v>
      </c>
      <c r="AF241" s="175">
        <v>250.52</v>
      </c>
      <c r="AG241" s="175">
        <v>255.53</v>
      </c>
      <c r="AH241" s="194" t="s">
        <v>353</v>
      </c>
      <c r="AI241" s="7"/>
      <c r="AJ241" s="13"/>
      <c r="AK241" s="7"/>
    </row>
    <row r="242" spans="1:37" x14ac:dyDescent="0.2">
      <c r="A242" s="126" t="s">
        <v>1442</v>
      </c>
      <c r="B242" s="126" t="s">
        <v>355</v>
      </c>
      <c r="C242" s="126"/>
      <c r="D242" s="123" t="s">
        <v>356</v>
      </c>
      <c r="E242" s="38" t="s">
        <v>1088</v>
      </c>
      <c r="F242" s="3" t="s">
        <v>1076</v>
      </c>
      <c r="G242" s="3"/>
      <c r="H242" s="173">
        <v>159.75</v>
      </c>
      <c r="I242" s="173">
        <v>176.67</v>
      </c>
      <c r="J242" s="173">
        <v>176.67</v>
      </c>
      <c r="K242" s="173">
        <v>187.2</v>
      </c>
      <c r="L242" s="173">
        <v>196.56</v>
      </c>
      <c r="M242" s="173">
        <v>208.35</v>
      </c>
      <c r="N242" s="173">
        <v>228.89</v>
      </c>
      <c r="O242" s="173">
        <v>256.14</v>
      </c>
      <c r="P242" s="173">
        <v>268.74</v>
      </c>
      <c r="Q242" s="173">
        <v>275.22000000000003</v>
      </c>
      <c r="R242" s="13">
        <v>281.33999999999997</v>
      </c>
      <c r="S242" s="13">
        <v>289.62</v>
      </c>
      <c r="T242" s="13">
        <v>298.17</v>
      </c>
      <c r="U242" s="13">
        <v>306.89999999999998</v>
      </c>
      <c r="V242" s="13">
        <v>312.83999999999997</v>
      </c>
      <c r="W242" s="13">
        <v>309.69</v>
      </c>
      <c r="X242" s="13">
        <v>309.69</v>
      </c>
      <c r="Y242" s="13">
        <v>315.81</v>
      </c>
      <c r="Z242" s="13">
        <v>322.11</v>
      </c>
      <c r="AA242" s="13">
        <v>328.32</v>
      </c>
      <c r="AB242" s="13">
        <v>334.8</v>
      </c>
      <c r="AC242" s="175">
        <v>341.46</v>
      </c>
      <c r="AD242" s="175">
        <v>351.63</v>
      </c>
      <c r="AE242" s="175">
        <v>362.16</v>
      </c>
      <c r="AF242" s="175">
        <v>369.36</v>
      </c>
      <c r="AG242" s="175">
        <v>376.74</v>
      </c>
      <c r="AH242" s="194" t="s">
        <v>355</v>
      </c>
      <c r="AI242" s="7"/>
      <c r="AJ242" s="13"/>
      <c r="AK242" s="7"/>
    </row>
    <row r="243" spans="1:37" ht="14.25" x14ac:dyDescent="0.2">
      <c r="A243" s="126" t="s">
        <v>1443</v>
      </c>
      <c r="B243" s="126" t="s">
        <v>357</v>
      </c>
      <c r="C243" s="244" t="s">
        <v>1785</v>
      </c>
      <c r="D243" s="123" t="s">
        <v>358</v>
      </c>
      <c r="E243" s="38" t="s">
        <v>1088</v>
      </c>
      <c r="F243" s="3" t="s">
        <v>1082</v>
      </c>
      <c r="G243" s="3"/>
      <c r="H243" s="173">
        <v>587.41</v>
      </c>
      <c r="I243" s="173">
        <v>616.41</v>
      </c>
      <c r="J243" s="173">
        <v>670.3</v>
      </c>
      <c r="K243" s="173">
        <v>730.56</v>
      </c>
      <c r="L243" s="173">
        <v>759.02</v>
      </c>
      <c r="M243" s="173">
        <v>790.97</v>
      </c>
      <c r="N243" s="173">
        <v>895.77</v>
      </c>
      <c r="O243" s="173">
        <v>1024</v>
      </c>
      <c r="P243" s="173">
        <v>1074.18</v>
      </c>
      <c r="Q243" s="173">
        <v>1120.3800000000001</v>
      </c>
      <c r="R243" s="13">
        <v>1155.28</v>
      </c>
      <c r="S243" s="13">
        <v>1177.3699999999999</v>
      </c>
      <c r="T243" s="13">
        <v>1215.8</v>
      </c>
      <c r="U243" s="13">
        <v>1258.3499999999999</v>
      </c>
      <c r="V243" s="13">
        <v>1289.8</v>
      </c>
      <c r="W243" s="13">
        <v>1289.8</v>
      </c>
      <c r="X243" s="13">
        <v>1289.8</v>
      </c>
      <c r="Y243" s="13">
        <v>1289.8</v>
      </c>
      <c r="Z243" s="13">
        <v>1315.47</v>
      </c>
      <c r="AA243" s="13">
        <v>1341.64</v>
      </c>
      <c r="AB243" s="13">
        <v>1395.17</v>
      </c>
      <c r="AC243" s="175">
        <v>1464.86</v>
      </c>
      <c r="AD243" s="175">
        <v>1552.67</v>
      </c>
      <c r="AE243" s="175">
        <v>1599.17</v>
      </c>
      <c r="AF243" s="175">
        <v>1663.05</v>
      </c>
      <c r="AG243" s="175">
        <v>1680.82</v>
      </c>
      <c r="AH243" s="194" t="s">
        <v>357</v>
      </c>
      <c r="AI243" s="7"/>
      <c r="AJ243" s="13"/>
      <c r="AK243" s="7"/>
    </row>
    <row r="244" spans="1:37" x14ac:dyDescent="0.2">
      <c r="A244" s="126" t="s">
        <v>1444</v>
      </c>
      <c r="B244" s="126" t="s">
        <v>359</v>
      </c>
      <c r="C244" s="126"/>
      <c r="D244" s="123" t="s">
        <v>360</v>
      </c>
      <c r="E244" s="38" t="s">
        <v>1088</v>
      </c>
      <c r="F244" s="3" t="s">
        <v>1082</v>
      </c>
      <c r="G244" s="3"/>
      <c r="H244" s="173">
        <v>387.05</v>
      </c>
      <c r="I244" s="173">
        <v>402.92</v>
      </c>
      <c r="J244" s="173">
        <v>433.14</v>
      </c>
      <c r="K244" s="173">
        <v>478.31</v>
      </c>
      <c r="L244" s="173">
        <v>507.54</v>
      </c>
      <c r="M244" s="173">
        <v>527.04999999999995</v>
      </c>
      <c r="N244" s="173">
        <v>579.75</v>
      </c>
      <c r="O244" s="173">
        <v>724.62</v>
      </c>
      <c r="P244" s="173">
        <v>779.04</v>
      </c>
      <c r="Q244" s="173">
        <v>814.04</v>
      </c>
      <c r="R244" s="13">
        <v>853.99</v>
      </c>
      <c r="S244" s="13">
        <v>895.84</v>
      </c>
      <c r="T244" s="13">
        <v>939.73</v>
      </c>
      <c r="U244" s="13">
        <v>985.78</v>
      </c>
      <c r="V244" s="13">
        <v>1030.1400000000001</v>
      </c>
      <c r="W244" s="13">
        <v>1030.1400000000001</v>
      </c>
      <c r="X244" s="13">
        <v>1030.1400000000001</v>
      </c>
      <c r="Y244" s="13">
        <v>1030.1400000000001</v>
      </c>
      <c r="Z244" s="13">
        <v>1050.6400000000001</v>
      </c>
      <c r="AA244" s="13">
        <v>1071.55</v>
      </c>
      <c r="AB244" s="13">
        <v>1114.32</v>
      </c>
      <c r="AC244" s="175">
        <v>1169.9000000000001</v>
      </c>
      <c r="AD244" s="175">
        <v>1239.98</v>
      </c>
      <c r="AE244" s="175">
        <v>1277.06</v>
      </c>
      <c r="AF244" s="175">
        <v>1328.01</v>
      </c>
      <c r="AG244" s="175">
        <v>1394.28</v>
      </c>
      <c r="AH244" s="194" t="s">
        <v>359</v>
      </c>
      <c r="AI244" s="7"/>
      <c r="AJ244" s="13"/>
      <c r="AK244" s="7"/>
    </row>
    <row r="245" spans="1:37" ht="14.25" x14ac:dyDescent="0.2">
      <c r="A245" s="126" t="s">
        <v>1445</v>
      </c>
      <c r="B245" s="126" t="s">
        <v>361</v>
      </c>
      <c r="C245" s="244" t="s">
        <v>1776</v>
      </c>
      <c r="D245" s="123" t="s">
        <v>362</v>
      </c>
      <c r="E245" s="38" t="s">
        <v>1088</v>
      </c>
      <c r="F245" s="3" t="s">
        <v>1083</v>
      </c>
      <c r="G245" s="3"/>
      <c r="H245" s="173">
        <v>764.34</v>
      </c>
      <c r="I245" s="173">
        <v>778.26</v>
      </c>
      <c r="J245" s="173">
        <v>798.39</v>
      </c>
      <c r="K245" s="173">
        <v>791.81</v>
      </c>
      <c r="L245" s="173">
        <v>747.18</v>
      </c>
      <c r="M245" s="173">
        <v>726.12</v>
      </c>
      <c r="N245" s="173">
        <v>693.12</v>
      </c>
      <c r="O245" s="173">
        <v>824.81</v>
      </c>
      <c r="P245" s="173">
        <v>866.05</v>
      </c>
      <c r="Q245" s="173">
        <v>902.13</v>
      </c>
      <c r="R245" s="13">
        <v>901.99</v>
      </c>
      <c r="S245" s="13">
        <v>915.52</v>
      </c>
      <c r="T245" s="13">
        <v>938.41</v>
      </c>
      <c r="U245" s="13">
        <v>961.87</v>
      </c>
      <c r="V245" s="175">
        <v>962.01</v>
      </c>
      <c r="W245" s="175">
        <v>962.01</v>
      </c>
      <c r="X245" s="175">
        <v>962.01</v>
      </c>
      <c r="Y245" s="175">
        <v>962.04</v>
      </c>
      <c r="Z245" s="175">
        <v>962.06</v>
      </c>
      <c r="AA245" s="175">
        <v>981.22</v>
      </c>
      <c r="AB245" s="175">
        <v>1020.37</v>
      </c>
      <c r="AC245" s="175">
        <v>1071.28</v>
      </c>
      <c r="AD245" s="175">
        <v>1135.44</v>
      </c>
      <c r="AE245" s="175">
        <v>1169.3800000000001</v>
      </c>
      <c r="AF245" s="175">
        <v>1216.04</v>
      </c>
      <c r="AG245" s="175">
        <v>1276.72</v>
      </c>
      <c r="AH245" s="194" t="s">
        <v>361</v>
      </c>
      <c r="AI245" s="7"/>
      <c r="AJ245" s="13"/>
      <c r="AK245" s="7"/>
    </row>
    <row r="246" spans="1:37" x14ac:dyDescent="0.2">
      <c r="A246" s="126" t="s">
        <v>1676</v>
      </c>
      <c r="B246" s="126" t="s">
        <v>363</v>
      </c>
      <c r="C246" s="126"/>
      <c r="D246" s="123" t="s">
        <v>364</v>
      </c>
      <c r="E246" s="38" t="s">
        <v>1089</v>
      </c>
      <c r="F246" s="3" t="s">
        <v>1076</v>
      </c>
      <c r="G246" s="3"/>
      <c r="H246" s="173">
        <v>43</v>
      </c>
      <c r="I246" s="173">
        <v>53.04</v>
      </c>
      <c r="J246" s="173">
        <v>68.930000000000007</v>
      </c>
      <c r="K246" s="173">
        <v>75.67</v>
      </c>
      <c r="L246" s="173">
        <v>78.260000000000005</v>
      </c>
      <c r="M246" s="173">
        <v>85.14</v>
      </c>
      <c r="N246" s="173">
        <v>93.38</v>
      </c>
      <c r="O246" s="173">
        <v>106.89</v>
      </c>
      <c r="P246" s="173">
        <v>112.23</v>
      </c>
      <c r="Q246" s="173">
        <v>117.84</v>
      </c>
      <c r="R246" s="13">
        <v>123.38</v>
      </c>
      <c r="S246" s="13">
        <v>129.43</v>
      </c>
      <c r="T246" s="13">
        <v>133.18</v>
      </c>
      <c r="U246" s="13" t="s">
        <v>886</v>
      </c>
      <c r="V246" s="13" t="s">
        <v>886</v>
      </c>
      <c r="W246" s="13" t="s">
        <v>886</v>
      </c>
      <c r="X246" s="13" t="s">
        <v>886</v>
      </c>
      <c r="Y246" s="13" t="s">
        <v>886</v>
      </c>
      <c r="Z246" s="13" t="s">
        <v>886</v>
      </c>
      <c r="AA246" s="13" t="s">
        <v>886</v>
      </c>
      <c r="AB246" s="13" t="s">
        <v>886</v>
      </c>
      <c r="AC246" s="175" t="s">
        <v>886</v>
      </c>
      <c r="AD246" s="175" t="s">
        <v>886</v>
      </c>
      <c r="AE246" s="175" t="s">
        <v>886</v>
      </c>
      <c r="AF246" s="175" t="s">
        <v>886</v>
      </c>
      <c r="AG246" s="175" t="s">
        <v>886</v>
      </c>
      <c r="AH246" s="194" t="s">
        <v>363</v>
      </c>
      <c r="AI246" s="7"/>
      <c r="AJ246" s="13"/>
      <c r="AK246" s="7"/>
    </row>
    <row r="247" spans="1:37" x14ac:dyDescent="0.2">
      <c r="A247" s="126" t="s">
        <v>1446</v>
      </c>
      <c r="B247" s="126" t="s">
        <v>365</v>
      </c>
      <c r="C247" s="126"/>
      <c r="D247" s="123" t="s">
        <v>366</v>
      </c>
      <c r="E247" s="38" t="s">
        <v>1088</v>
      </c>
      <c r="F247" s="3" t="s">
        <v>1083</v>
      </c>
      <c r="G247" s="3"/>
      <c r="H247" s="173">
        <v>421.74</v>
      </c>
      <c r="I247" s="173">
        <v>425.28</v>
      </c>
      <c r="J247" s="173">
        <v>428.5</v>
      </c>
      <c r="K247" s="173">
        <v>460.53</v>
      </c>
      <c r="L247" s="173">
        <v>483.56</v>
      </c>
      <c r="M247" s="173">
        <v>546.94000000000005</v>
      </c>
      <c r="N247" s="173">
        <v>597.77</v>
      </c>
      <c r="O247" s="173">
        <v>680.84</v>
      </c>
      <c r="P247" s="173">
        <v>712.7</v>
      </c>
      <c r="Q247" s="173">
        <v>737.64</v>
      </c>
      <c r="R247" s="13">
        <v>738.47</v>
      </c>
      <c r="S247" s="13">
        <v>739.45</v>
      </c>
      <c r="T247" s="13">
        <v>758.08</v>
      </c>
      <c r="U247" s="13">
        <v>782.45</v>
      </c>
      <c r="V247" s="13">
        <v>782.61</v>
      </c>
      <c r="W247" s="13">
        <v>782.58</v>
      </c>
      <c r="X247" s="13">
        <v>782.58</v>
      </c>
      <c r="Y247" s="13">
        <v>782.58</v>
      </c>
      <c r="Z247" s="13">
        <v>782.58</v>
      </c>
      <c r="AA247" s="13">
        <v>782.58</v>
      </c>
      <c r="AB247" s="13">
        <v>782.58</v>
      </c>
      <c r="AC247" s="175">
        <v>797.92</v>
      </c>
      <c r="AD247" s="175">
        <v>845.18</v>
      </c>
      <c r="AE247" s="175">
        <v>887.34</v>
      </c>
      <c r="AF247" s="175">
        <v>921.94</v>
      </c>
      <c r="AG247" s="175">
        <v>967.32</v>
      </c>
      <c r="AH247" s="194" t="s">
        <v>365</v>
      </c>
      <c r="AI247" s="7"/>
      <c r="AJ247" s="13"/>
      <c r="AK247" s="7"/>
    </row>
    <row r="248" spans="1:37" x14ac:dyDescent="0.2">
      <c r="A248" s="126" t="s">
        <v>1715</v>
      </c>
      <c r="B248" s="126" t="s">
        <v>367</v>
      </c>
      <c r="C248" s="126"/>
      <c r="D248" s="123" t="s">
        <v>368</v>
      </c>
      <c r="E248" s="38" t="s">
        <v>1088</v>
      </c>
      <c r="F248" s="3" t="s">
        <v>1077</v>
      </c>
      <c r="G248" s="3"/>
      <c r="H248" s="173">
        <v>467</v>
      </c>
      <c r="I248" s="173">
        <v>489</v>
      </c>
      <c r="J248" s="173">
        <v>552.77</v>
      </c>
      <c r="K248" s="173">
        <v>602.26</v>
      </c>
      <c r="L248" s="173">
        <v>652.83000000000004</v>
      </c>
      <c r="M248" s="173">
        <v>694.19</v>
      </c>
      <c r="N248" s="173">
        <v>758.07</v>
      </c>
      <c r="O248" s="173">
        <v>852.84</v>
      </c>
      <c r="P248" s="173">
        <v>845.73</v>
      </c>
      <c r="Q248" s="173">
        <v>877.05</v>
      </c>
      <c r="R248" s="13">
        <v>918.72</v>
      </c>
      <c r="S248" s="13">
        <v>964.17</v>
      </c>
      <c r="T248" s="13">
        <v>1001.79</v>
      </c>
      <c r="U248" s="13">
        <v>1026.27</v>
      </c>
      <c r="V248" s="13">
        <v>1047.78</v>
      </c>
      <c r="W248" s="13">
        <v>1047.78</v>
      </c>
      <c r="X248" s="13">
        <v>1047.78</v>
      </c>
      <c r="Y248" s="13">
        <v>1047.78</v>
      </c>
      <c r="Z248" s="13">
        <v>1068.6600000000001</v>
      </c>
      <c r="AA248" s="13">
        <v>1089.99</v>
      </c>
      <c r="AB248" s="13">
        <v>1133.55</v>
      </c>
      <c r="AC248" s="175">
        <v>1178.82</v>
      </c>
      <c r="AD248" s="175">
        <v>1237.68</v>
      </c>
      <c r="AE248" s="175">
        <v>1299.42</v>
      </c>
      <c r="AF248" s="175">
        <v>1351.26</v>
      </c>
      <c r="AG248" s="175">
        <v>1418.76</v>
      </c>
      <c r="AH248" s="194" t="s">
        <v>367</v>
      </c>
      <c r="AI248" s="7"/>
      <c r="AJ248" s="13"/>
      <c r="AK248" s="7"/>
    </row>
    <row r="249" spans="1:37" x14ac:dyDescent="0.2">
      <c r="A249" s="126" t="s">
        <v>1447</v>
      </c>
      <c r="B249" s="143" t="s">
        <v>973</v>
      </c>
      <c r="C249" s="143"/>
      <c r="D249" s="144" t="s">
        <v>974</v>
      </c>
      <c r="E249" s="38" t="s">
        <v>1088</v>
      </c>
      <c r="F249" s="3" t="s">
        <v>1079</v>
      </c>
      <c r="G249" s="3"/>
      <c r="H249" s="173" t="s">
        <v>886</v>
      </c>
      <c r="I249" s="173" t="s">
        <v>886</v>
      </c>
      <c r="J249" s="173" t="s">
        <v>886</v>
      </c>
      <c r="K249" s="173" t="s">
        <v>886</v>
      </c>
      <c r="L249" s="173" t="s">
        <v>886</v>
      </c>
      <c r="M249" s="173" t="s">
        <v>886</v>
      </c>
      <c r="N249" s="173" t="s">
        <v>886</v>
      </c>
      <c r="O249" s="173" t="s">
        <v>886</v>
      </c>
      <c r="P249" s="78">
        <v>55.35</v>
      </c>
      <c r="Q249" s="6">
        <v>57.15</v>
      </c>
      <c r="R249" s="13">
        <v>59.4</v>
      </c>
      <c r="S249" s="13">
        <v>61.65</v>
      </c>
      <c r="T249" s="13">
        <v>63.81</v>
      </c>
      <c r="U249" s="13">
        <v>66.06</v>
      </c>
      <c r="V249" s="13">
        <v>67.95</v>
      </c>
      <c r="W249" s="13">
        <v>67.95</v>
      </c>
      <c r="X249" s="13">
        <v>67.95</v>
      </c>
      <c r="Y249" s="13">
        <v>67.95</v>
      </c>
      <c r="Z249" s="13">
        <v>69.3</v>
      </c>
      <c r="AA249" s="13">
        <v>70.650000000000006</v>
      </c>
      <c r="AB249" s="13">
        <v>72</v>
      </c>
      <c r="AC249" s="175">
        <v>73.349999999999994</v>
      </c>
      <c r="AD249" s="175">
        <v>75.510000000000005</v>
      </c>
      <c r="AE249" s="175">
        <v>77.760000000000005</v>
      </c>
      <c r="AF249" s="175">
        <v>79.290000000000006</v>
      </c>
      <c r="AG249" s="175">
        <v>80.819999999999993</v>
      </c>
      <c r="AH249" s="196" t="s">
        <v>973</v>
      </c>
      <c r="AI249" s="7"/>
      <c r="AJ249" s="13"/>
      <c r="AK249" s="7"/>
    </row>
    <row r="250" spans="1:37" x14ac:dyDescent="0.2">
      <c r="A250" s="126" t="s">
        <v>1448</v>
      </c>
      <c r="B250" s="126" t="s">
        <v>1190</v>
      </c>
      <c r="C250" s="126"/>
      <c r="D250" s="123" t="s">
        <v>370</v>
      </c>
      <c r="E250" s="38" t="s">
        <v>1088</v>
      </c>
      <c r="F250" s="3" t="s">
        <v>1174</v>
      </c>
      <c r="G250" s="3"/>
      <c r="H250" s="173">
        <v>45.81</v>
      </c>
      <c r="I250" s="173">
        <v>51.59</v>
      </c>
      <c r="J250" s="173">
        <v>48.41</v>
      </c>
      <c r="K250" s="173">
        <v>52.48</v>
      </c>
      <c r="L250" s="173">
        <v>55.73</v>
      </c>
      <c r="M250" s="46">
        <v>60.26</v>
      </c>
      <c r="N250" s="173">
        <v>73.64</v>
      </c>
      <c r="O250" s="173">
        <v>94.95</v>
      </c>
      <c r="P250" s="173">
        <v>105.66</v>
      </c>
      <c r="Q250" s="173">
        <v>110.88</v>
      </c>
      <c r="R250" s="13">
        <v>116.37</v>
      </c>
      <c r="S250" s="13">
        <v>122.18</v>
      </c>
      <c r="T250" s="13">
        <v>128.25</v>
      </c>
      <c r="U250" s="13">
        <v>134.65</v>
      </c>
      <c r="V250" s="13">
        <v>138.68</v>
      </c>
      <c r="W250" s="13">
        <v>138.68</v>
      </c>
      <c r="X250" s="13">
        <v>138.68</v>
      </c>
      <c r="Y250" s="13">
        <v>141.47</v>
      </c>
      <c r="Z250" s="13">
        <v>144.28</v>
      </c>
      <c r="AA250" s="13">
        <v>147.15</v>
      </c>
      <c r="AB250" s="13">
        <v>152.15</v>
      </c>
      <c r="AC250" s="175">
        <v>157.15</v>
      </c>
      <c r="AD250" s="175">
        <v>169.15</v>
      </c>
      <c r="AE250" s="175">
        <v>193.15</v>
      </c>
      <c r="AF250" s="175">
        <v>203.15</v>
      </c>
      <c r="AG250" s="175">
        <v>218.15</v>
      </c>
      <c r="AH250" s="194" t="s">
        <v>369</v>
      </c>
      <c r="AI250" s="7"/>
      <c r="AJ250" s="13"/>
      <c r="AK250" s="7"/>
    </row>
    <row r="251" spans="1:37" x14ac:dyDescent="0.2">
      <c r="A251" s="126" t="s">
        <v>1677</v>
      </c>
      <c r="B251" s="126" t="s">
        <v>371</v>
      </c>
      <c r="C251" s="126"/>
      <c r="D251" s="123" t="s">
        <v>372</v>
      </c>
      <c r="E251" s="38" t="s">
        <v>1089</v>
      </c>
      <c r="F251" s="3" t="s">
        <v>1076</v>
      </c>
      <c r="G251" s="3"/>
      <c r="H251" s="173">
        <v>88.74</v>
      </c>
      <c r="I251" s="173">
        <v>102.81</v>
      </c>
      <c r="J251" s="173">
        <v>110.76</v>
      </c>
      <c r="K251" s="173">
        <v>117.68</v>
      </c>
      <c r="L251" s="173">
        <v>121.23</v>
      </c>
      <c r="M251" s="173">
        <v>137.94999999999999</v>
      </c>
      <c r="N251" s="173">
        <v>144.77000000000001</v>
      </c>
      <c r="O251" s="173">
        <v>151.85</v>
      </c>
      <c r="P251" s="173">
        <v>164.27</v>
      </c>
      <c r="Q251" s="173">
        <v>172.03</v>
      </c>
      <c r="R251" s="13">
        <v>177.95</v>
      </c>
      <c r="S251" s="13">
        <v>182.38</v>
      </c>
      <c r="T251" s="13">
        <v>185.06</v>
      </c>
      <c r="U251" s="13" t="s">
        <v>886</v>
      </c>
      <c r="V251" s="13" t="s">
        <v>886</v>
      </c>
      <c r="W251" s="13" t="s">
        <v>886</v>
      </c>
      <c r="X251" s="13" t="s">
        <v>886</v>
      </c>
      <c r="Y251" s="13" t="s">
        <v>886</v>
      </c>
      <c r="Z251" s="13" t="s">
        <v>886</v>
      </c>
      <c r="AA251" s="13" t="s">
        <v>886</v>
      </c>
      <c r="AB251" s="13" t="s">
        <v>886</v>
      </c>
      <c r="AC251" s="175" t="s">
        <v>886</v>
      </c>
      <c r="AD251" s="175" t="s">
        <v>886</v>
      </c>
      <c r="AE251" s="175" t="s">
        <v>886</v>
      </c>
      <c r="AF251" s="175" t="s">
        <v>886</v>
      </c>
      <c r="AG251" s="175" t="s">
        <v>886</v>
      </c>
      <c r="AH251" s="194" t="s">
        <v>371</v>
      </c>
      <c r="AI251" s="7"/>
      <c r="AJ251" s="13"/>
      <c r="AK251" s="7"/>
    </row>
    <row r="252" spans="1:37" x14ac:dyDescent="0.2">
      <c r="A252" s="126" t="s">
        <v>1449</v>
      </c>
      <c r="B252" s="126" t="s">
        <v>373</v>
      </c>
      <c r="C252" s="126"/>
      <c r="D252" s="123" t="s">
        <v>374</v>
      </c>
      <c r="E252" s="38" t="s">
        <v>1089</v>
      </c>
      <c r="F252" s="3" t="s">
        <v>1076</v>
      </c>
      <c r="G252" s="3"/>
      <c r="H252" s="173">
        <v>81.25</v>
      </c>
      <c r="I252" s="173">
        <v>98.91</v>
      </c>
      <c r="J252" s="173">
        <v>107.59</v>
      </c>
      <c r="K252" s="173">
        <v>111.46</v>
      </c>
      <c r="L252" s="173">
        <v>114.81</v>
      </c>
      <c r="M252" s="173">
        <v>120.11</v>
      </c>
      <c r="N252" s="173">
        <v>140.19</v>
      </c>
      <c r="O252" s="173">
        <v>144.37</v>
      </c>
      <c r="P252" s="173">
        <v>157.35</v>
      </c>
      <c r="Q252" s="173">
        <v>164.8</v>
      </c>
      <c r="R252" s="13">
        <v>172.65</v>
      </c>
      <c r="S252" s="13">
        <v>180.85</v>
      </c>
      <c r="T252" s="13">
        <v>189.44</v>
      </c>
      <c r="U252" s="13">
        <v>198.44</v>
      </c>
      <c r="V252" s="13">
        <v>205.39</v>
      </c>
      <c r="W252" s="13">
        <v>205.39</v>
      </c>
      <c r="X252" s="13">
        <v>205.39</v>
      </c>
      <c r="Y252" s="13">
        <v>205.39</v>
      </c>
      <c r="Z252" s="13">
        <v>205.39</v>
      </c>
      <c r="AA252" s="13">
        <v>205.39</v>
      </c>
      <c r="AB252" s="13">
        <v>205.39</v>
      </c>
      <c r="AC252" s="175">
        <v>205.39</v>
      </c>
      <c r="AD252" s="175">
        <v>205.39</v>
      </c>
      <c r="AE252" s="175">
        <v>205.39</v>
      </c>
      <c r="AF252" s="175">
        <v>205.39</v>
      </c>
      <c r="AG252" s="175" t="s">
        <v>886</v>
      </c>
      <c r="AH252" s="194" t="s">
        <v>373</v>
      </c>
      <c r="AI252" s="7"/>
      <c r="AJ252" s="13"/>
      <c r="AK252" s="7"/>
    </row>
    <row r="253" spans="1:37" x14ac:dyDescent="0.2">
      <c r="A253" s="126" t="s">
        <v>1450</v>
      </c>
      <c r="B253" s="126" t="s">
        <v>375</v>
      </c>
      <c r="C253" s="126"/>
      <c r="D253" s="123" t="s">
        <v>376</v>
      </c>
      <c r="E253" s="38" t="s">
        <v>1088</v>
      </c>
      <c r="F253" s="3" t="s">
        <v>1076</v>
      </c>
      <c r="G253" s="3"/>
      <c r="H253" s="173">
        <v>65.66</v>
      </c>
      <c r="I253" s="173">
        <v>75.209999999999994</v>
      </c>
      <c r="J253" s="173">
        <v>82.31</v>
      </c>
      <c r="K253" s="173">
        <v>85.15</v>
      </c>
      <c r="L253" s="173">
        <v>90.48</v>
      </c>
      <c r="M253" s="173">
        <v>95.89</v>
      </c>
      <c r="N253" s="173">
        <v>105.64</v>
      </c>
      <c r="O253" s="173">
        <v>109.27</v>
      </c>
      <c r="P253" s="173">
        <v>113.95</v>
      </c>
      <c r="Q253" s="173">
        <v>115.98</v>
      </c>
      <c r="R253" s="13">
        <v>114.43</v>
      </c>
      <c r="S253" s="13">
        <v>114.85</v>
      </c>
      <c r="T253" s="13">
        <v>116.84</v>
      </c>
      <c r="U253" s="13">
        <v>120.39</v>
      </c>
      <c r="V253" s="13">
        <v>123.86</v>
      </c>
      <c r="W253" s="13">
        <v>122.88</v>
      </c>
      <c r="X253" s="13">
        <v>122.72</v>
      </c>
      <c r="Y253" s="13">
        <v>122.45</v>
      </c>
      <c r="Z253" s="13">
        <v>122.45</v>
      </c>
      <c r="AA253" s="13">
        <v>122.45</v>
      </c>
      <c r="AB253" s="13">
        <v>125.18</v>
      </c>
      <c r="AC253" s="175">
        <v>129.79</v>
      </c>
      <c r="AD253" s="175">
        <v>134.65</v>
      </c>
      <c r="AE253" s="175">
        <v>139.51</v>
      </c>
      <c r="AF253" s="175">
        <v>144.33000000000001</v>
      </c>
      <c r="AG253" s="175">
        <v>149.32</v>
      </c>
      <c r="AH253" s="194" t="s">
        <v>375</v>
      </c>
      <c r="AI253" s="7"/>
      <c r="AJ253" s="13"/>
      <c r="AK253" s="7"/>
    </row>
    <row r="254" spans="1:37" x14ac:dyDescent="0.2">
      <c r="A254" s="126" t="s">
        <v>886</v>
      </c>
      <c r="B254" s="18" t="s">
        <v>1041</v>
      </c>
      <c r="C254" s="18"/>
      <c r="D254" s="123" t="s">
        <v>1042</v>
      </c>
      <c r="E254" s="38" t="s">
        <v>1089</v>
      </c>
      <c r="F254" s="3" t="s">
        <v>1076</v>
      </c>
      <c r="G254" s="3"/>
      <c r="H254" s="173" t="s">
        <v>886</v>
      </c>
      <c r="I254" s="173" t="s">
        <v>886</v>
      </c>
      <c r="J254" s="173" t="s">
        <v>886</v>
      </c>
      <c r="K254" s="173" t="s">
        <v>886</v>
      </c>
      <c r="L254" s="173" t="s">
        <v>886</v>
      </c>
      <c r="M254" s="173" t="s">
        <v>886</v>
      </c>
      <c r="N254" s="173" t="s">
        <v>886</v>
      </c>
      <c r="O254" s="173" t="s">
        <v>886</v>
      </c>
      <c r="P254" s="173" t="s">
        <v>886</v>
      </c>
      <c r="Q254" s="173" t="s">
        <v>886</v>
      </c>
      <c r="R254" s="173" t="s">
        <v>886</v>
      </c>
      <c r="S254" s="173" t="s">
        <v>886</v>
      </c>
      <c r="T254" s="173" t="s">
        <v>886</v>
      </c>
      <c r="U254" s="173" t="s">
        <v>886</v>
      </c>
      <c r="V254" s="173" t="s">
        <v>886</v>
      </c>
      <c r="W254" s="173" t="s">
        <v>886</v>
      </c>
      <c r="X254" s="13" t="s">
        <v>886</v>
      </c>
      <c r="Y254" s="13" t="s">
        <v>886</v>
      </c>
      <c r="Z254" s="13" t="s">
        <v>886</v>
      </c>
      <c r="AA254" s="13" t="s">
        <v>886</v>
      </c>
      <c r="AB254" s="13" t="s">
        <v>886</v>
      </c>
      <c r="AC254" s="175" t="s">
        <v>886</v>
      </c>
      <c r="AD254" s="175" t="s">
        <v>886</v>
      </c>
      <c r="AE254" s="175" t="s">
        <v>886</v>
      </c>
      <c r="AF254" s="175" t="s">
        <v>886</v>
      </c>
      <c r="AG254" s="175" t="s">
        <v>886</v>
      </c>
      <c r="AH254" s="197" t="s">
        <v>1041</v>
      </c>
      <c r="AI254" s="7"/>
      <c r="AJ254" s="13"/>
      <c r="AK254" s="7"/>
    </row>
    <row r="255" spans="1:37" x14ac:dyDescent="0.2">
      <c r="A255" s="126" t="s">
        <v>1451</v>
      </c>
      <c r="B255" s="126" t="s">
        <v>377</v>
      </c>
      <c r="C255" s="126"/>
      <c r="D255" s="123" t="s">
        <v>378</v>
      </c>
      <c r="E255" s="38" t="s">
        <v>1088</v>
      </c>
      <c r="F255" s="3" t="s">
        <v>1082</v>
      </c>
      <c r="G255" s="3"/>
      <c r="H255" s="173">
        <v>609.57000000000005</v>
      </c>
      <c r="I255" s="173">
        <v>630.54</v>
      </c>
      <c r="J255" s="173">
        <v>704.32</v>
      </c>
      <c r="K255" s="173">
        <v>739.33</v>
      </c>
      <c r="L255" s="173">
        <v>733.84</v>
      </c>
      <c r="M255" s="173">
        <v>806.55</v>
      </c>
      <c r="N255" s="173">
        <v>842.84</v>
      </c>
      <c r="O255" s="173">
        <v>922.91</v>
      </c>
      <c r="P255" s="173">
        <v>902.45</v>
      </c>
      <c r="Q255" s="173">
        <v>943.06</v>
      </c>
      <c r="R255" s="13">
        <v>986.25</v>
      </c>
      <c r="S255" s="13">
        <v>1023.73</v>
      </c>
      <c r="T255" s="13">
        <v>1062.6300000000001</v>
      </c>
      <c r="U255" s="13">
        <v>1096.6300000000001</v>
      </c>
      <c r="V255" s="13">
        <v>1096.6300000000001</v>
      </c>
      <c r="W255" s="13">
        <v>1096.6300000000001</v>
      </c>
      <c r="X255" s="13">
        <v>1096.6300000000001</v>
      </c>
      <c r="Y255" s="13">
        <v>1118.01</v>
      </c>
      <c r="Z255" s="13">
        <v>1139.81</v>
      </c>
      <c r="AA255" s="13">
        <v>1162.02</v>
      </c>
      <c r="AB255" s="13">
        <v>1207.9000000000001</v>
      </c>
      <c r="AC255" s="175">
        <v>1268.17</v>
      </c>
      <c r="AD255" s="175">
        <v>1331.45</v>
      </c>
      <c r="AE255" s="175">
        <v>1371.26</v>
      </c>
      <c r="AF255" s="175">
        <v>1425.97</v>
      </c>
      <c r="AG255" s="175">
        <v>1497.13</v>
      </c>
      <c r="AH255" s="194" t="s">
        <v>377</v>
      </c>
      <c r="AI255" s="7"/>
      <c r="AJ255" s="13"/>
      <c r="AK255" s="7"/>
    </row>
    <row r="256" spans="1:37" x14ac:dyDescent="0.2">
      <c r="A256" s="126" t="s">
        <v>1452</v>
      </c>
      <c r="B256" s="126" t="s">
        <v>379</v>
      </c>
      <c r="C256" s="126"/>
      <c r="D256" s="123" t="s">
        <v>380</v>
      </c>
      <c r="E256" s="38" t="s">
        <v>1088</v>
      </c>
      <c r="F256" s="3" t="s">
        <v>1080</v>
      </c>
      <c r="G256" s="3"/>
      <c r="H256" s="173">
        <v>526.01</v>
      </c>
      <c r="I256" s="173">
        <v>559.04999999999995</v>
      </c>
      <c r="J256" s="173">
        <v>608.41</v>
      </c>
      <c r="K256" s="173">
        <v>688.95</v>
      </c>
      <c r="L256" s="173">
        <v>740.59</v>
      </c>
      <c r="M256" s="173">
        <v>796.16</v>
      </c>
      <c r="N256" s="173">
        <v>886.06</v>
      </c>
      <c r="O256" s="173">
        <v>997.72</v>
      </c>
      <c r="P256" s="173">
        <v>1067.3599999999999</v>
      </c>
      <c r="Q256" s="173">
        <v>1120.72</v>
      </c>
      <c r="R256" s="13">
        <v>1160.76</v>
      </c>
      <c r="S256" s="13">
        <v>1218.6300000000001</v>
      </c>
      <c r="T256" s="13">
        <v>1270.26</v>
      </c>
      <c r="U256" s="13">
        <v>1320.96</v>
      </c>
      <c r="V256" s="13">
        <v>1352.72</v>
      </c>
      <c r="W256" s="13">
        <v>1352.72</v>
      </c>
      <c r="X256" s="13">
        <v>1352.72</v>
      </c>
      <c r="Y256" s="13">
        <v>1379.65</v>
      </c>
      <c r="Z256" s="13">
        <v>1379.65</v>
      </c>
      <c r="AA256" s="13">
        <v>1379.65</v>
      </c>
      <c r="AB256" s="13">
        <v>1407.24</v>
      </c>
      <c r="AC256" s="175">
        <v>1477.46</v>
      </c>
      <c r="AD256" s="175">
        <v>1477.46</v>
      </c>
      <c r="AE256" s="175">
        <v>1551.19</v>
      </c>
      <c r="AF256" s="175">
        <v>1613.08</v>
      </c>
      <c r="AG256" s="175">
        <v>1693.57</v>
      </c>
      <c r="AH256" s="194" t="s">
        <v>379</v>
      </c>
      <c r="AI256" s="7"/>
      <c r="AJ256" s="13"/>
      <c r="AK256" s="7"/>
    </row>
    <row r="257" spans="1:37" x14ac:dyDescent="0.2">
      <c r="A257" s="126" t="s">
        <v>886</v>
      </c>
      <c r="B257" s="122" t="s">
        <v>927</v>
      </c>
      <c r="C257" s="122"/>
      <c r="D257" s="123" t="s">
        <v>871</v>
      </c>
      <c r="E257" s="38" t="s">
        <v>1089</v>
      </c>
      <c r="F257" s="3" t="s">
        <v>1076</v>
      </c>
      <c r="G257" s="3"/>
      <c r="H257" s="173" t="s">
        <v>886</v>
      </c>
      <c r="I257" s="173" t="s">
        <v>886</v>
      </c>
      <c r="J257" s="173" t="s">
        <v>886</v>
      </c>
      <c r="K257" s="173" t="s">
        <v>886</v>
      </c>
      <c r="L257" s="173" t="s">
        <v>886</v>
      </c>
      <c r="M257" s="173" t="s">
        <v>886</v>
      </c>
      <c r="N257" s="173" t="s">
        <v>886</v>
      </c>
      <c r="O257" s="173" t="s">
        <v>886</v>
      </c>
      <c r="P257" s="173" t="s">
        <v>886</v>
      </c>
      <c r="Q257" s="173" t="s">
        <v>886</v>
      </c>
      <c r="R257" s="13" t="s">
        <v>886</v>
      </c>
      <c r="S257" s="13" t="s">
        <v>886</v>
      </c>
      <c r="T257" s="13" t="s">
        <v>886</v>
      </c>
      <c r="U257" s="13" t="s">
        <v>886</v>
      </c>
      <c r="V257" s="13" t="s">
        <v>886</v>
      </c>
      <c r="W257" s="13" t="s">
        <v>886</v>
      </c>
      <c r="X257" s="13" t="s">
        <v>886</v>
      </c>
      <c r="Y257" s="13" t="s">
        <v>886</v>
      </c>
      <c r="Z257" s="13" t="s">
        <v>886</v>
      </c>
      <c r="AA257" s="13" t="s">
        <v>886</v>
      </c>
      <c r="AB257" s="13" t="s">
        <v>886</v>
      </c>
      <c r="AC257" s="175" t="s">
        <v>886</v>
      </c>
      <c r="AD257" s="175" t="s">
        <v>886</v>
      </c>
      <c r="AE257" s="175" t="s">
        <v>886</v>
      </c>
      <c r="AF257" s="175" t="s">
        <v>886</v>
      </c>
      <c r="AG257" s="175" t="s">
        <v>886</v>
      </c>
      <c r="AH257" s="195" t="s">
        <v>927</v>
      </c>
      <c r="AI257" s="7"/>
      <c r="AJ257" s="13"/>
      <c r="AK257" s="7"/>
    </row>
    <row r="258" spans="1:37" x14ac:dyDescent="0.2">
      <c r="A258" s="126" t="s">
        <v>1453</v>
      </c>
      <c r="B258" s="126" t="s">
        <v>381</v>
      </c>
      <c r="C258" s="126"/>
      <c r="D258" s="123" t="s">
        <v>382</v>
      </c>
      <c r="E258" s="38" t="s">
        <v>1088</v>
      </c>
      <c r="F258" s="3" t="s">
        <v>1081</v>
      </c>
      <c r="G258" s="3"/>
      <c r="H258" s="173">
        <v>693.21</v>
      </c>
      <c r="I258" s="173">
        <v>723.75</v>
      </c>
      <c r="J258" s="173">
        <v>767.47</v>
      </c>
      <c r="K258" s="173">
        <v>788.92</v>
      </c>
      <c r="L258" s="173">
        <v>823.86</v>
      </c>
      <c r="M258" s="173">
        <v>857.78</v>
      </c>
      <c r="N258" s="173">
        <v>898.49</v>
      </c>
      <c r="O258" s="173">
        <v>958.99</v>
      </c>
      <c r="P258" s="173">
        <v>987.28</v>
      </c>
      <c r="Q258" s="173">
        <v>1036.1300000000001</v>
      </c>
      <c r="R258" s="13">
        <v>1087.93</v>
      </c>
      <c r="S258" s="13">
        <v>1120.54</v>
      </c>
      <c r="T258" s="13">
        <v>1154.27</v>
      </c>
      <c r="U258" s="13">
        <v>1194.67</v>
      </c>
      <c r="V258" s="13">
        <v>1218.56</v>
      </c>
      <c r="W258" s="13">
        <v>1218.55</v>
      </c>
      <c r="X258" s="13">
        <v>1218.55</v>
      </c>
      <c r="Y258" s="13">
        <v>1242.9100000000001</v>
      </c>
      <c r="Z258" s="13">
        <v>1242.9100000000001</v>
      </c>
      <c r="AA258" s="13">
        <v>1267.1500000000001</v>
      </c>
      <c r="AB258" s="13">
        <v>1317.2</v>
      </c>
      <c r="AC258" s="175">
        <v>1382.93</v>
      </c>
      <c r="AD258" s="175">
        <v>1465.74</v>
      </c>
      <c r="AE258" s="175">
        <v>1509.56</v>
      </c>
      <c r="AF258" s="175">
        <v>1569.8</v>
      </c>
      <c r="AG258" s="175">
        <v>1648.13</v>
      </c>
      <c r="AH258" s="194" t="s">
        <v>381</v>
      </c>
      <c r="AI258" s="7"/>
      <c r="AJ258" s="13"/>
      <c r="AK258" s="7"/>
    </row>
    <row r="259" spans="1:37" x14ac:dyDescent="0.2">
      <c r="A259" s="126" t="s">
        <v>1454</v>
      </c>
      <c r="B259" s="126" t="s">
        <v>383</v>
      </c>
      <c r="C259" s="126"/>
      <c r="D259" s="123" t="s">
        <v>384</v>
      </c>
      <c r="E259" s="38" t="s">
        <v>1088</v>
      </c>
      <c r="F259" s="3" t="s">
        <v>1081</v>
      </c>
      <c r="G259" s="3"/>
      <c r="H259" s="173">
        <v>682.31</v>
      </c>
      <c r="I259" s="173">
        <v>740.45</v>
      </c>
      <c r="J259" s="173">
        <v>797.7</v>
      </c>
      <c r="K259" s="173">
        <v>833.6</v>
      </c>
      <c r="L259" s="173">
        <v>866.93</v>
      </c>
      <c r="M259" s="173">
        <v>896.63</v>
      </c>
      <c r="N259" s="173">
        <v>920.27</v>
      </c>
      <c r="O259" s="173">
        <v>942.75</v>
      </c>
      <c r="P259" s="173">
        <v>966.33</v>
      </c>
      <c r="Q259" s="173">
        <v>1004.98</v>
      </c>
      <c r="R259" s="13">
        <v>1045.19</v>
      </c>
      <c r="S259" s="13">
        <v>1086.77</v>
      </c>
      <c r="T259" s="13">
        <v>1130.24</v>
      </c>
      <c r="U259" s="13">
        <v>1186.75</v>
      </c>
      <c r="V259" s="13">
        <v>1246.08</v>
      </c>
      <c r="W259" s="13">
        <v>1246.08</v>
      </c>
      <c r="X259" s="13">
        <v>1246.08</v>
      </c>
      <c r="Y259" s="13">
        <v>1246.08</v>
      </c>
      <c r="Z259" s="13">
        <v>1246.08</v>
      </c>
      <c r="AA259" s="13">
        <v>1246.08</v>
      </c>
      <c r="AB259" s="13">
        <v>1295.8</v>
      </c>
      <c r="AC259" s="175">
        <v>1360.46</v>
      </c>
      <c r="AD259" s="175">
        <v>1441.95</v>
      </c>
      <c r="AE259" s="175">
        <v>1485.08</v>
      </c>
      <c r="AF259" s="175">
        <v>1544.31</v>
      </c>
      <c r="AG259" s="175">
        <v>1621.37</v>
      </c>
      <c r="AH259" s="194" t="s">
        <v>383</v>
      </c>
      <c r="AI259" s="7"/>
      <c r="AJ259" s="13"/>
      <c r="AK259" s="7"/>
    </row>
    <row r="260" spans="1:37" x14ac:dyDescent="0.2">
      <c r="A260" s="126" t="s">
        <v>1455</v>
      </c>
      <c r="B260" s="126" t="s">
        <v>385</v>
      </c>
      <c r="C260" s="126"/>
      <c r="D260" s="123" t="s">
        <v>386</v>
      </c>
      <c r="E260" s="38" t="s">
        <v>1088</v>
      </c>
      <c r="F260" s="3" t="s">
        <v>1083</v>
      </c>
      <c r="G260" s="3"/>
      <c r="H260" s="173">
        <v>575.95000000000005</v>
      </c>
      <c r="I260" s="173">
        <v>554.26</v>
      </c>
      <c r="J260" s="173">
        <v>533.39</v>
      </c>
      <c r="K260" s="173">
        <v>521.80999999999995</v>
      </c>
      <c r="L260" s="173">
        <v>516.17999999999995</v>
      </c>
      <c r="M260" s="173">
        <v>590.12</v>
      </c>
      <c r="N260" s="173">
        <v>636.12</v>
      </c>
      <c r="O260" s="173">
        <v>770.6</v>
      </c>
      <c r="P260" s="173">
        <v>809.09</v>
      </c>
      <c r="Q260" s="173">
        <v>841.34</v>
      </c>
      <c r="R260" s="13">
        <v>841.34</v>
      </c>
      <c r="S260" s="13">
        <v>883.35</v>
      </c>
      <c r="T260" s="13">
        <v>925.29</v>
      </c>
      <c r="U260" s="13">
        <v>925.29</v>
      </c>
      <c r="V260" s="13">
        <v>925.29</v>
      </c>
      <c r="W260" s="13">
        <v>925.29</v>
      </c>
      <c r="X260" s="13">
        <v>925.29</v>
      </c>
      <c r="Y260" s="13">
        <v>925.29</v>
      </c>
      <c r="Z260" s="13">
        <v>925.29</v>
      </c>
      <c r="AA260" s="13">
        <v>943.7</v>
      </c>
      <c r="AB260" s="13">
        <v>981.35</v>
      </c>
      <c r="AC260" s="175">
        <v>1030.32</v>
      </c>
      <c r="AD260" s="175">
        <v>1092.04</v>
      </c>
      <c r="AE260" s="175">
        <v>1124.69</v>
      </c>
      <c r="AF260" s="175">
        <v>1169.57</v>
      </c>
      <c r="AG260" s="175">
        <v>1227.93</v>
      </c>
      <c r="AH260" s="194" t="s">
        <v>385</v>
      </c>
      <c r="AI260" s="7"/>
      <c r="AJ260" s="13"/>
      <c r="AK260" s="7"/>
    </row>
    <row r="261" spans="1:37" x14ac:dyDescent="0.2">
      <c r="A261" s="126" t="s">
        <v>1716</v>
      </c>
      <c r="B261" s="126" t="s">
        <v>387</v>
      </c>
      <c r="C261" s="126"/>
      <c r="D261" s="123" t="s">
        <v>388</v>
      </c>
      <c r="E261" s="38" t="s">
        <v>1088</v>
      </c>
      <c r="F261" s="3" t="s">
        <v>1077</v>
      </c>
      <c r="G261" s="3"/>
      <c r="H261" s="173">
        <v>557</v>
      </c>
      <c r="I261" s="173">
        <v>588</v>
      </c>
      <c r="J261" s="173">
        <v>673.36</v>
      </c>
      <c r="K261" s="173">
        <v>730.65</v>
      </c>
      <c r="L261" s="173">
        <v>768.35</v>
      </c>
      <c r="M261" s="173">
        <v>795.18</v>
      </c>
      <c r="N261" s="173">
        <v>856.58</v>
      </c>
      <c r="O261" s="173">
        <v>937.62</v>
      </c>
      <c r="P261" s="173">
        <v>927.11</v>
      </c>
      <c r="Q261" s="173">
        <v>950.29</v>
      </c>
      <c r="R261" s="13">
        <v>996.85</v>
      </c>
      <c r="S261" s="13">
        <v>1046.2</v>
      </c>
      <c r="T261" s="13">
        <v>1077.06</v>
      </c>
      <c r="U261" s="13">
        <v>1108.3</v>
      </c>
      <c r="V261" s="13">
        <v>1108.3</v>
      </c>
      <c r="W261" s="13">
        <v>1108.3</v>
      </c>
      <c r="X261" s="13">
        <v>1108.3</v>
      </c>
      <c r="Y261" s="13">
        <v>1086.1300000000001</v>
      </c>
      <c r="Z261" s="13">
        <v>1107.74</v>
      </c>
      <c r="AA261" s="13">
        <v>1129.78</v>
      </c>
      <c r="AB261" s="13">
        <v>1174.8599999999999</v>
      </c>
      <c r="AC261" s="175">
        <v>1221.74</v>
      </c>
      <c r="AD261" s="175">
        <v>1294.92</v>
      </c>
      <c r="AE261" s="175">
        <v>1346.59</v>
      </c>
      <c r="AF261" s="175">
        <v>1400.32</v>
      </c>
      <c r="AG261" s="175">
        <v>1456.19</v>
      </c>
      <c r="AH261" s="194" t="s">
        <v>387</v>
      </c>
      <c r="AI261" s="7"/>
      <c r="AJ261" s="13"/>
      <c r="AK261" s="7"/>
    </row>
    <row r="262" spans="1:37" x14ac:dyDescent="0.2">
      <c r="A262" s="126" t="s">
        <v>1456</v>
      </c>
      <c r="B262" s="143" t="s">
        <v>975</v>
      </c>
      <c r="C262" s="143"/>
      <c r="D262" s="144" t="s">
        <v>976</v>
      </c>
      <c r="E262" s="38" t="s">
        <v>1088</v>
      </c>
      <c r="F262" s="3" t="s">
        <v>1079</v>
      </c>
      <c r="G262" s="3"/>
      <c r="H262" s="173" t="s">
        <v>886</v>
      </c>
      <c r="I262" s="173" t="s">
        <v>886</v>
      </c>
      <c r="J262" s="173" t="s">
        <v>886</v>
      </c>
      <c r="K262" s="173" t="s">
        <v>886</v>
      </c>
      <c r="L262" s="173" t="s">
        <v>886</v>
      </c>
      <c r="M262" s="173" t="s">
        <v>886</v>
      </c>
      <c r="N262" s="173" t="s">
        <v>886</v>
      </c>
      <c r="O262" s="173" t="s">
        <v>886</v>
      </c>
      <c r="P262" s="78">
        <v>49.64</v>
      </c>
      <c r="Q262" s="6">
        <v>52.1</v>
      </c>
      <c r="R262" s="13">
        <v>54.71</v>
      </c>
      <c r="S262" s="13">
        <v>57.44</v>
      </c>
      <c r="T262" s="13">
        <v>60.16</v>
      </c>
      <c r="U262" s="13">
        <v>62.41</v>
      </c>
      <c r="V262" s="13">
        <v>63.65</v>
      </c>
      <c r="W262" s="13">
        <v>63.65</v>
      </c>
      <c r="X262" s="13">
        <v>63.65</v>
      </c>
      <c r="Y262" s="13">
        <v>63.65</v>
      </c>
      <c r="Z262" s="13">
        <v>63.65</v>
      </c>
      <c r="AA262" s="13">
        <v>64.86</v>
      </c>
      <c r="AB262" s="13">
        <v>65.5</v>
      </c>
      <c r="AC262" s="175">
        <v>65.5</v>
      </c>
      <c r="AD262" s="175">
        <v>67.459999999999994</v>
      </c>
      <c r="AE262" s="175">
        <v>69.48</v>
      </c>
      <c r="AF262" s="175">
        <v>70.86</v>
      </c>
      <c r="AG262" s="175">
        <v>72.27</v>
      </c>
      <c r="AH262" s="196" t="s">
        <v>975</v>
      </c>
      <c r="AI262" s="7"/>
      <c r="AJ262" s="13"/>
      <c r="AK262" s="7"/>
    </row>
    <row r="263" spans="1:37" x14ac:dyDescent="0.2">
      <c r="A263" s="126" t="s">
        <v>1457</v>
      </c>
      <c r="B263" s="126" t="s">
        <v>1191</v>
      </c>
      <c r="C263" s="126"/>
      <c r="D263" s="123" t="s">
        <v>390</v>
      </c>
      <c r="E263" s="38" t="s">
        <v>1088</v>
      </c>
      <c r="F263" s="3" t="s">
        <v>1174</v>
      </c>
      <c r="G263" s="3"/>
      <c r="H263" s="173">
        <v>45.71</v>
      </c>
      <c r="I263" s="173">
        <v>53.25</v>
      </c>
      <c r="J263" s="173">
        <v>53.41</v>
      </c>
      <c r="K263" s="173">
        <v>57.69</v>
      </c>
      <c r="L263" s="173">
        <v>62.6</v>
      </c>
      <c r="M263" s="46">
        <v>67.89</v>
      </c>
      <c r="N263" s="173">
        <v>73.86</v>
      </c>
      <c r="O263" s="173">
        <v>87.57</v>
      </c>
      <c r="P263" s="173">
        <v>100.7</v>
      </c>
      <c r="Q263" s="173">
        <v>107.72</v>
      </c>
      <c r="R263" s="13">
        <v>113.09</v>
      </c>
      <c r="S263" s="13">
        <v>125.95</v>
      </c>
      <c r="T263" s="13">
        <v>135.96</v>
      </c>
      <c r="U263" s="13">
        <v>142.08000000000001</v>
      </c>
      <c r="V263" s="13">
        <v>146.27000000000001</v>
      </c>
      <c r="W263" s="13">
        <v>146.27000000000001</v>
      </c>
      <c r="X263" s="13">
        <v>149.93</v>
      </c>
      <c r="Y263" s="13">
        <v>152.91999999999999</v>
      </c>
      <c r="Z263" s="13">
        <v>155.96</v>
      </c>
      <c r="AA263" s="13">
        <v>159.06</v>
      </c>
      <c r="AB263" s="13">
        <v>162.22</v>
      </c>
      <c r="AC263" s="175">
        <v>165.45</v>
      </c>
      <c r="AD263" s="175">
        <v>177.45</v>
      </c>
      <c r="AE263" s="175">
        <v>201.45</v>
      </c>
      <c r="AF263" s="175">
        <v>211.45</v>
      </c>
      <c r="AG263" s="175">
        <v>226.45</v>
      </c>
      <c r="AH263" s="194" t="s">
        <v>389</v>
      </c>
      <c r="AI263" s="7"/>
      <c r="AJ263" s="13"/>
      <c r="AK263" s="7"/>
    </row>
    <row r="264" spans="1:37" x14ac:dyDescent="0.2">
      <c r="A264" s="126" t="s">
        <v>1458</v>
      </c>
      <c r="B264" s="126" t="s">
        <v>391</v>
      </c>
      <c r="C264" s="126"/>
      <c r="D264" s="123" t="s">
        <v>392</v>
      </c>
      <c r="E264" s="38" t="s">
        <v>1088</v>
      </c>
      <c r="F264" s="3" t="s">
        <v>1076</v>
      </c>
      <c r="G264" s="3"/>
      <c r="H264" s="173">
        <v>82.62</v>
      </c>
      <c r="I264" s="173">
        <v>86.23</v>
      </c>
      <c r="J264" s="173">
        <v>91.42</v>
      </c>
      <c r="K264" s="173">
        <v>91.4</v>
      </c>
      <c r="L264" s="173">
        <v>104.91</v>
      </c>
      <c r="M264" s="173">
        <v>111.23</v>
      </c>
      <c r="N264" s="173">
        <v>128.47</v>
      </c>
      <c r="O264" s="173">
        <v>136.6</v>
      </c>
      <c r="P264" s="173">
        <v>149.22999999999999</v>
      </c>
      <c r="Q264" s="173">
        <v>156.59</v>
      </c>
      <c r="R264" s="13">
        <v>163.76</v>
      </c>
      <c r="S264" s="13">
        <v>170.36</v>
      </c>
      <c r="T264" s="13">
        <v>178.17</v>
      </c>
      <c r="U264" s="13">
        <v>185.31</v>
      </c>
      <c r="V264" s="13">
        <v>192.25</v>
      </c>
      <c r="W264" s="13">
        <v>192.25</v>
      </c>
      <c r="X264" s="13">
        <v>192.25</v>
      </c>
      <c r="Y264" s="13">
        <v>196.08</v>
      </c>
      <c r="Z264" s="13">
        <v>199.99</v>
      </c>
      <c r="AA264" s="13">
        <v>203.97</v>
      </c>
      <c r="AB264" s="13">
        <v>208.97</v>
      </c>
      <c r="AC264" s="175">
        <v>213.97</v>
      </c>
      <c r="AD264" s="175">
        <v>220.36</v>
      </c>
      <c r="AE264" s="175">
        <v>226.95</v>
      </c>
      <c r="AF264" s="175">
        <v>231.95</v>
      </c>
      <c r="AG264" s="175">
        <v>236.95</v>
      </c>
      <c r="AH264" s="194" t="s">
        <v>391</v>
      </c>
      <c r="AI264" s="7"/>
      <c r="AJ264" s="13"/>
      <c r="AK264" s="7"/>
    </row>
    <row r="265" spans="1:37" x14ac:dyDescent="0.2">
      <c r="A265" s="126" t="s">
        <v>886</v>
      </c>
      <c r="B265" s="122" t="s">
        <v>928</v>
      </c>
      <c r="C265" s="122"/>
      <c r="D265" s="122" t="s">
        <v>872</v>
      </c>
      <c r="E265" s="38" t="s">
        <v>1089</v>
      </c>
      <c r="F265" s="3" t="s">
        <v>1076</v>
      </c>
      <c r="G265" s="3"/>
      <c r="H265" s="173" t="s">
        <v>886</v>
      </c>
      <c r="I265" s="173" t="s">
        <v>886</v>
      </c>
      <c r="J265" s="173" t="s">
        <v>886</v>
      </c>
      <c r="K265" s="173" t="s">
        <v>886</v>
      </c>
      <c r="L265" s="173" t="s">
        <v>886</v>
      </c>
      <c r="M265" s="173" t="s">
        <v>886</v>
      </c>
      <c r="N265" s="173" t="s">
        <v>886</v>
      </c>
      <c r="O265" s="173" t="s">
        <v>886</v>
      </c>
      <c r="P265" s="173" t="s">
        <v>886</v>
      </c>
      <c r="Q265" s="173" t="s">
        <v>886</v>
      </c>
      <c r="R265" s="13" t="s">
        <v>886</v>
      </c>
      <c r="S265" s="13" t="s">
        <v>886</v>
      </c>
      <c r="T265" s="13" t="s">
        <v>886</v>
      </c>
      <c r="U265" s="13" t="s">
        <v>886</v>
      </c>
      <c r="V265" s="13" t="s">
        <v>886</v>
      </c>
      <c r="W265" s="13" t="s">
        <v>886</v>
      </c>
      <c r="X265" s="13" t="s">
        <v>886</v>
      </c>
      <c r="Y265" s="13" t="s">
        <v>886</v>
      </c>
      <c r="Z265" s="13" t="s">
        <v>886</v>
      </c>
      <c r="AA265" s="13" t="s">
        <v>886</v>
      </c>
      <c r="AB265" s="13" t="s">
        <v>886</v>
      </c>
      <c r="AC265" s="175" t="s">
        <v>886</v>
      </c>
      <c r="AD265" s="175" t="s">
        <v>886</v>
      </c>
      <c r="AE265" s="175" t="s">
        <v>886</v>
      </c>
      <c r="AF265" s="175" t="s">
        <v>886</v>
      </c>
      <c r="AG265" s="175" t="s">
        <v>886</v>
      </c>
      <c r="AH265" s="195" t="s">
        <v>928</v>
      </c>
      <c r="AI265" s="7"/>
      <c r="AJ265" s="13"/>
      <c r="AK265" s="7"/>
    </row>
    <row r="266" spans="1:37" x14ac:dyDescent="0.2">
      <c r="A266" s="126" t="s">
        <v>1459</v>
      </c>
      <c r="B266" s="126" t="s">
        <v>393</v>
      </c>
      <c r="C266" s="126"/>
      <c r="D266" s="123" t="s">
        <v>394</v>
      </c>
      <c r="E266" s="38" t="s">
        <v>1088</v>
      </c>
      <c r="F266" s="3" t="s">
        <v>1081</v>
      </c>
      <c r="G266" s="3"/>
      <c r="H266" s="173">
        <v>569.97</v>
      </c>
      <c r="I266" s="173">
        <v>598.14</v>
      </c>
      <c r="J266" s="173">
        <v>657.19</v>
      </c>
      <c r="K266" s="173">
        <v>687</v>
      </c>
      <c r="L266" s="173">
        <v>717.82</v>
      </c>
      <c r="M266" s="173">
        <v>753</v>
      </c>
      <c r="N266" s="173">
        <v>790.23</v>
      </c>
      <c r="O266" s="173">
        <v>853.04</v>
      </c>
      <c r="P266" s="173">
        <v>891.8</v>
      </c>
      <c r="Q266" s="173">
        <v>929.74</v>
      </c>
      <c r="R266" s="13">
        <v>971.99</v>
      </c>
      <c r="S266" s="13">
        <v>1016.16</v>
      </c>
      <c r="T266" s="13">
        <v>1064.3699999999999</v>
      </c>
      <c r="U266" s="13">
        <v>1095.6099999999999</v>
      </c>
      <c r="V266" s="13">
        <v>1123.49</v>
      </c>
      <c r="W266" s="13">
        <v>1123.49</v>
      </c>
      <c r="X266" s="13">
        <v>1123.49</v>
      </c>
      <c r="Y266" s="13">
        <v>1123.49</v>
      </c>
      <c r="Z266" s="13">
        <v>1145.8900000000001</v>
      </c>
      <c r="AA266" s="13">
        <v>1168.8</v>
      </c>
      <c r="AB266" s="13">
        <v>1215.54</v>
      </c>
      <c r="AC266" s="175">
        <v>1276.2</v>
      </c>
      <c r="AD266" s="175">
        <v>1339.89</v>
      </c>
      <c r="AE266" s="175">
        <v>1393.36</v>
      </c>
      <c r="AF266" s="175">
        <v>1449</v>
      </c>
      <c r="AG266" s="175">
        <v>1521.29</v>
      </c>
      <c r="AH266" s="194" t="s">
        <v>393</v>
      </c>
      <c r="AI266" s="7"/>
      <c r="AJ266" s="13"/>
      <c r="AK266" s="7"/>
    </row>
    <row r="267" spans="1:37" x14ac:dyDescent="0.2">
      <c r="A267" s="126" t="s">
        <v>886</v>
      </c>
      <c r="B267" s="18" t="s">
        <v>1025</v>
      </c>
      <c r="C267" s="18"/>
      <c r="D267" s="145" t="s">
        <v>992</v>
      </c>
      <c r="E267" s="38" t="s">
        <v>1089</v>
      </c>
      <c r="F267" s="3" t="s">
        <v>1076</v>
      </c>
      <c r="G267" s="3"/>
      <c r="H267" s="173" t="s">
        <v>886</v>
      </c>
      <c r="I267" s="173" t="s">
        <v>886</v>
      </c>
      <c r="J267" s="173" t="s">
        <v>886</v>
      </c>
      <c r="K267" s="173" t="s">
        <v>886</v>
      </c>
      <c r="L267" s="173" t="s">
        <v>886</v>
      </c>
      <c r="M267" s="173" t="s">
        <v>886</v>
      </c>
      <c r="N267" s="173" t="s">
        <v>886</v>
      </c>
      <c r="O267" s="173" t="s">
        <v>886</v>
      </c>
      <c r="P267" s="173" t="s">
        <v>886</v>
      </c>
      <c r="Q267" s="173" t="s">
        <v>886</v>
      </c>
      <c r="R267" s="13" t="s">
        <v>886</v>
      </c>
      <c r="S267" s="13" t="s">
        <v>886</v>
      </c>
      <c r="T267" s="13" t="s">
        <v>886</v>
      </c>
      <c r="U267" s="13" t="s">
        <v>886</v>
      </c>
      <c r="V267" s="13" t="s">
        <v>886</v>
      </c>
      <c r="W267" s="13" t="s">
        <v>886</v>
      </c>
      <c r="X267" s="13" t="s">
        <v>886</v>
      </c>
      <c r="Y267" s="13" t="s">
        <v>886</v>
      </c>
      <c r="Z267" s="13" t="s">
        <v>886</v>
      </c>
      <c r="AA267" s="13" t="s">
        <v>886</v>
      </c>
      <c r="AB267" s="13" t="s">
        <v>886</v>
      </c>
      <c r="AC267" s="175" t="s">
        <v>886</v>
      </c>
      <c r="AD267" s="175" t="s">
        <v>886</v>
      </c>
      <c r="AE267" s="175" t="s">
        <v>886</v>
      </c>
      <c r="AF267" s="175" t="s">
        <v>886</v>
      </c>
      <c r="AG267" s="175" t="s">
        <v>886</v>
      </c>
      <c r="AH267" s="197" t="s">
        <v>1025</v>
      </c>
      <c r="AI267" s="7"/>
      <c r="AJ267" s="13"/>
      <c r="AK267" s="7"/>
    </row>
    <row r="268" spans="1:37" x14ac:dyDescent="0.2">
      <c r="A268" s="126" t="s">
        <v>1460</v>
      </c>
      <c r="B268" s="126" t="s">
        <v>395</v>
      </c>
      <c r="C268" s="126"/>
      <c r="D268" s="123" t="s">
        <v>396</v>
      </c>
      <c r="E268" s="38" t="s">
        <v>1088</v>
      </c>
      <c r="F268" s="3" t="s">
        <v>1082</v>
      </c>
      <c r="G268" s="3"/>
      <c r="H268" s="173" t="s">
        <v>886</v>
      </c>
      <c r="I268" s="173">
        <v>558.16</v>
      </c>
      <c r="J268" s="173">
        <v>703.4</v>
      </c>
      <c r="K268" s="173">
        <v>728.01</v>
      </c>
      <c r="L268" s="173">
        <v>805.68</v>
      </c>
      <c r="M268" s="173">
        <v>845.16</v>
      </c>
      <c r="N268" s="173">
        <v>889.95</v>
      </c>
      <c r="O268" s="173">
        <v>937.12</v>
      </c>
      <c r="P268" s="173">
        <v>982.75</v>
      </c>
      <c r="Q268" s="173">
        <v>1007.31</v>
      </c>
      <c r="R268" s="13">
        <v>1033.9100000000001</v>
      </c>
      <c r="S268" s="13">
        <v>1061.21</v>
      </c>
      <c r="T268" s="13">
        <v>1113.74</v>
      </c>
      <c r="U268" s="13">
        <v>1163.6500000000001</v>
      </c>
      <c r="V268" s="13">
        <v>1186.22</v>
      </c>
      <c r="W268" s="13">
        <v>1186.22</v>
      </c>
      <c r="X268" s="13">
        <v>1227.45</v>
      </c>
      <c r="Y268" s="13">
        <v>1251.6500000000001</v>
      </c>
      <c r="Z268" s="13">
        <v>1276.55</v>
      </c>
      <c r="AA268" s="13">
        <v>1301.95</v>
      </c>
      <c r="AB268" s="13">
        <v>1354.01</v>
      </c>
      <c r="AC268" s="175">
        <v>1421.69</v>
      </c>
      <c r="AD268" s="175">
        <v>1506.98</v>
      </c>
      <c r="AE268" s="175">
        <v>1552.17</v>
      </c>
      <c r="AF268" s="175">
        <v>1614.23</v>
      </c>
      <c r="AG268" s="175">
        <v>1694.92</v>
      </c>
      <c r="AH268" s="194" t="s">
        <v>395</v>
      </c>
      <c r="AI268" s="7"/>
      <c r="AJ268" s="13"/>
      <c r="AK268" s="7"/>
    </row>
    <row r="269" spans="1:37" x14ac:dyDescent="0.2">
      <c r="A269" s="126" t="s">
        <v>1717</v>
      </c>
      <c r="B269" s="126" t="s">
        <v>397</v>
      </c>
      <c r="C269" s="126"/>
      <c r="D269" s="123" t="s">
        <v>398</v>
      </c>
      <c r="E269" s="38" t="s">
        <v>1088</v>
      </c>
      <c r="F269" s="3" t="s">
        <v>1077</v>
      </c>
      <c r="G269" s="3"/>
      <c r="H269" s="173">
        <v>483</v>
      </c>
      <c r="I269" s="173">
        <v>550.6</v>
      </c>
      <c r="J269" s="173">
        <v>595.09</v>
      </c>
      <c r="K269" s="173">
        <v>628.71</v>
      </c>
      <c r="L269" s="173">
        <v>672.09</v>
      </c>
      <c r="M269" s="173">
        <v>712.01</v>
      </c>
      <c r="N269" s="173">
        <v>775.38</v>
      </c>
      <c r="O269" s="173">
        <v>847.5</v>
      </c>
      <c r="P269" s="173">
        <v>866.99</v>
      </c>
      <c r="Q269" s="173">
        <v>890.4</v>
      </c>
      <c r="R269" s="13">
        <v>930.47</v>
      </c>
      <c r="S269" s="13">
        <v>970.02</v>
      </c>
      <c r="T269" s="13">
        <v>1007.85</v>
      </c>
      <c r="U269" s="13">
        <v>1037.07</v>
      </c>
      <c r="V269" s="13">
        <v>1063</v>
      </c>
      <c r="W269" s="13">
        <v>1063</v>
      </c>
      <c r="X269" s="13">
        <v>1063</v>
      </c>
      <c r="Y269" s="13">
        <v>1063</v>
      </c>
      <c r="Z269" s="13">
        <v>1063</v>
      </c>
      <c r="AA269" s="13">
        <v>1084.1500000000001</v>
      </c>
      <c r="AB269" s="13">
        <v>1127.4000000000001</v>
      </c>
      <c r="AC269" s="175">
        <v>1172.3800000000001</v>
      </c>
      <c r="AD269" s="175">
        <v>1242.5999999999999</v>
      </c>
      <c r="AE269" s="175">
        <v>1292.18</v>
      </c>
      <c r="AF269" s="175">
        <v>1343.73</v>
      </c>
      <c r="AG269" s="175">
        <v>1410.78</v>
      </c>
      <c r="AH269" s="194" t="s">
        <v>397</v>
      </c>
      <c r="AI269" s="7"/>
      <c r="AJ269" s="13"/>
      <c r="AK269" s="7"/>
    </row>
    <row r="270" spans="1:37" x14ac:dyDescent="0.2">
      <c r="A270" s="126" t="s">
        <v>1461</v>
      </c>
      <c r="B270" s="143" t="s">
        <v>977</v>
      </c>
      <c r="C270" s="143"/>
      <c r="D270" s="144" t="s">
        <v>978</v>
      </c>
      <c r="E270" s="38" t="s">
        <v>1088</v>
      </c>
      <c r="F270" s="3" t="s">
        <v>1079</v>
      </c>
      <c r="G270" s="3"/>
      <c r="H270" s="173" t="s">
        <v>886</v>
      </c>
      <c r="I270" s="173" t="s">
        <v>886</v>
      </c>
      <c r="J270" s="173" t="s">
        <v>886</v>
      </c>
      <c r="K270" s="173" t="s">
        <v>886</v>
      </c>
      <c r="L270" s="173" t="s">
        <v>886</v>
      </c>
      <c r="M270" s="173" t="s">
        <v>886</v>
      </c>
      <c r="N270" s="173" t="s">
        <v>886</v>
      </c>
      <c r="O270" s="173" t="s">
        <v>886</v>
      </c>
      <c r="P270" s="78">
        <v>41.08</v>
      </c>
      <c r="Q270" s="6">
        <v>43.11</v>
      </c>
      <c r="R270" s="13">
        <v>45.23</v>
      </c>
      <c r="S270" s="13">
        <v>47.48</v>
      </c>
      <c r="T270" s="13">
        <v>49.83</v>
      </c>
      <c r="U270" s="13">
        <v>51.82</v>
      </c>
      <c r="V270" s="13">
        <v>53.38</v>
      </c>
      <c r="W270" s="13">
        <v>53.38</v>
      </c>
      <c r="X270" s="13">
        <v>53.38</v>
      </c>
      <c r="Y270" s="13">
        <v>58.38</v>
      </c>
      <c r="Z270" s="13">
        <v>59.25</v>
      </c>
      <c r="AA270" s="13">
        <v>60.43</v>
      </c>
      <c r="AB270" s="13">
        <v>61.62</v>
      </c>
      <c r="AC270" s="175">
        <v>62.84</v>
      </c>
      <c r="AD270" s="175">
        <v>64.709999999999994</v>
      </c>
      <c r="AE270" s="175">
        <v>66.64</v>
      </c>
      <c r="AF270" s="175">
        <v>67.959999999999994</v>
      </c>
      <c r="AG270" s="175">
        <v>69.290000000000006</v>
      </c>
      <c r="AH270" s="196" t="s">
        <v>977</v>
      </c>
      <c r="AI270" s="7"/>
      <c r="AJ270" s="13"/>
      <c r="AK270" s="7"/>
    </row>
    <row r="271" spans="1:37" x14ac:dyDescent="0.2">
      <c r="A271" s="126" t="s">
        <v>1462</v>
      </c>
      <c r="B271" s="126" t="s">
        <v>1192</v>
      </c>
      <c r="C271" s="126"/>
      <c r="D271" s="123" t="s">
        <v>400</v>
      </c>
      <c r="E271" s="38" t="s">
        <v>1088</v>
      </c>
      <c r="F271" s="3" t="s">
        <v>1174</v>
      </c>
      <c r="G271" s="3"/>
      <c r="H271" s="173">
        <v>45.32</v>
      </c>
      <c r="I271" s="173">
        <v>52.26</v>
      </c>
      <c r="J271" s="173">
        <v>61.21</v>
      </c>
      <c r="K271" s="173">
        <v>63.79</v>
      </c>
      <c r="L271" s="173">
        <v>67.8</v>
      </c>
      <c r="M271" s="46">
        <v>75.52</v>
      </c>
      <c r="N271" s="173">
        <v>95.21</v>
      </c>
      <c r="O271" s="173">
        <v>104.77</v>
      </c>
      <c r="P271" s="173">
        <v>120.11</v>
      </c>
      <c r="Q271" s="173">
        <v>126.04</v>
      </c>
      <c r="R271" s="13">
        <v>132.33000000000001</v>
      </c>
      <c r="S271" s="13">
        <v>138.96</v>
      </c>
      <c r="T271" s="13">
        <v>160.4</v>
      </c>
      <c r="U271" s="13">
        <v>165.21</v>
      </c>
      <c r="V271" s="13">
        <v>169.63</v>
      </c>
      <c r="W271" s="13">
        <v>169.63</v>
      </c>
      <c r="X271" s="13">
        <v>173.87</v>
      </c>
      <c r="Y271" s="13">
        <v>173.87</v>
      </c>
      <c r="Z271" s="13">
        <v>176.48</v>
      </c>
      <c r="AA271" s="13">
        <v>180</v>
      </c>
      <c r="AB271" s="13">
        <v>183.58</v>
      </c>
      <c r="AC271" s="175">
        <v>187.23</v>
      </c>
      <c r="AD271" s="175">
        <v>199.23</v>
      </c>
      <c r="AE271" s="175">
        <v>223.23</v>
      </c>
      <c r="AF271" s="175">
        <v>233.23</v>
      </c>
      <c r="AG271" s="175">
        <v>248.23</v>
      </c>
      <c r="AH271" s="194" t="s">
        <v>399</v>
      </c>
      <c r="AI271" s="7"/>
      <c r="AJ271" s="13"/>
      <c r="AK271" s="7"/>
    </row>
    <row r="272" spans="1:37" x14ac:dyDescent="0.2">
      <c r="A272" s="126" t="s">
        <v>886</v>
      </c>
      <c r="B272" s="122" t="s">
        <v>929</v>
      </c>
      <c r="C272" s="122"/>
      <c r="D272" s="123" t="s">
        <v>873</v>
      </c>
      <c r="E272" s="38" t="s">
        <v>1089</v>
      </c>
      <c r="F272" s="3" t="s">
        <v>1076</v>
      </c>
      <c r="G272" s="3"/>
      <c r="H272" s="173" t="s">
        <v>886</v>
      </c>
      <c r="I272" s="173" t="s">
        <v>886</v>
      </c>
      <c r="J272" s="173" t="s">
        <v>886</v>
      </c>
      <c r="K272" s="173" t="s">
        <v>886</v>
      </c>
      <c r="L272" s="173" t="s">
        <v>886</v>
      </c>
      <c r="M272" s="173" t="s">
        <v>886</v>
      </c>
      <c r="N272" s="173" t="s">
        <v>886</v>
      </c>
      <c r="O272" s="173" t="s">
        <v>886</v>
      </c>
      <c r="P272" s="173" t="s">
        <v>886</v>
      </c>
      <c r="Q272" s="173" t="s">
        <v>886</v>
      </c>
      <c r="R272" s="13" t="s">
        <v>886</v>
      </c>
      <c r="S272" s="13" t="s">
        <v>886</v>
      </c>
      <c r="T272" s="13" t="s">
        <v>886</v>
      </c>
      <c r="U272" s="13" t="s">
        <v>886</v>
      </c>
      <c r="V272" s="13" t="s">
        <v>886</v>
      </c>
      <c r="W272" s="13" t="s">
        <v>886</v>
      </c>
      <c r="X272" s="13" t="s">
        <v>886</v>
      </c>
      <c r="Y272" s="13" t="s">
        <v>886</v>
      </c>
      <c r="Z272" s="13" t="s">
        <v>886</v>
      </c>
      <c r="AA272" s="13" t="s">
        <v>886</v>
      </c>
      <c r="AB272" s="13" t="s">
        <v>886</v>
      </c>
      <c r="AC272" s="175" t="s">
        <v>886</v>
      </c>
      <c r="AD272" s="175" t="s">
        <v>886</v>
      </c>
      <c r="AE272" s="175" t="s">
        <v>886</v>
      </c>
      <c r="AF272" s="175" t="s">
        <v>886</v>
      </c>
      <c r="AG272" s="175" t="s">
        <v>886</v>
      </c>
      <c r="AH272" s="195" t="s">
        <v>929</v>
      </c>
      <c r="AI272" s="7"/>
      <c r="AJ272" s="13"/>
      <c r="AK272" s="7"/>
    </row>
    <row r="273" spans="1:37" x14ac:dyDescent="0.2">
      <c r="A273" s="126" t="s">
        <v>1463</v>
      </c>
      <c r="B273" s="126" t="s">
        <v>401</v>
      </c>
      <c r="C273" s="126"/>
      <c r="D273" s="123" t="s">
        <v>402</v>
      </c>
      <c r="E273" s="38" t="s">
        <v>1088</v>
      </c>
      <c r="F273" s="3" t="s">
        <v>1076</v>
      </c>
      <c r="G273" s="3"/>
      <c r="H273" s="173">
        <v>75.569999999999993</v>
      </c>
      <c r="I273" s="173">
        <v>78.47</v>
      </c>
      <c r="J273" s="173">
        <v>98.81</v>
      </c>
      <c r="K273" s="173">
        <v>98.97</v>
      </c>
      <c r="L273" s="173">
        <v>108.62</v>
      </c>
      <c r="M273" s="173">
        <v>115.21</v>
      </c>
      <c r="N273" s="173">
        <v>131.34</v>
      </c>
      <c r="O273" s="173">
        <v>143.49</v>
      </c>
      <c r="P273" s="173">
        <v>153.9</v>
      </c>
      <c r="Q273" s="173">
        <v>159.9</v>
      </c>
      <c r="R273" s="13">
        <v>166.84</v>
      </c>
      <c r="S273" s="13">
        <v>174.09</v>
      </c>
      <c r="T273" s="13">
        <v>182.35</v>
      </c>
      <c r="U273" s="13">
        <v>187.72</v>
      </c>
      <c r="V273" s="13">
        <v>192.48</v>
      </c>
      <c r="W273" s="13">
        <v>192.48</v>
      </c>
      <c r="X273" s="13">
        <v>192.48</v>
      </c>
      <c r="Y273" s="13">
        <v>192.48</v>
      </c>
      <c r="Z273" s="13">
        <v>192.48</v>
      </c>
      <c r="AA273" s="13">
        <v>189.61</v>
      </c>
      <c r="AB273" s="13">
        <v>190.61</v>
      </c>
      <c r="AC273" s="175">
        <v>195.05</v>
      </c>
      <c r="AD273" s="175">
        <v>200.84</v>
      </c>
      <c r="AE273" s="175">
        <v>204.53</v>
      </c>
      <c r="AF273" s="175">
        <v>209.53</v>
      </c>
      <c r="AG273" s="175">
        <v>214.53</v>
      </c>
      <c r="AH273" s="194" t="s">
        <v>401</v>
      </c>
      <c r="AI273" s="7"/>
      <c r="AJ273" s="13"/>
      <c r="AK273" s="7"/>
    </row>
    <row r="274" spans="1:37" x14ac:dyDescent="0.2">
      <c r="A274" s="126" t="s">
        <v>1464</v>
      </c>
      <c r="B274" s="126" t="s">
        <v>403</v>
      </c>
      <c r="C274" s="126"/>
      <c r="D274" s="123" t="s">
        <v>404</v>
      </c>
      <c r="E274" s="38" t="s">
        <v>1088</v>
      </c>
      <c r="F274" s="3" t="s">
        <v>1083</v>
      </c>
      <c r="G274" s="3"/>
      <c r="H274" s="173">
        <v>540.4</v>
      </c>
      <c r="I274" s="173">
        <v>556.97</v>
      </c>
      <c r="J274" s="173">
        <v>569.84</v>
      </c>
      <c r="K274" s="173">
        <v>607.67999999999995</v>
      </c>
      <c r="L274" s="173">
        <v>658.43</v>
      </c>
      <c r="M274" s="173">
        <v>725.89</v>
      </c>
      <c r="N274" s="173">
        <v>783.5</v>
      </c>
      <c r="O274" s="173">
        <v>857.15</v>
      </c>
      <c r="P274" s="173">
        <v>899.96</v>
      </c>
      <c r="Q274" s="173">
        <v>944.1</v>
      </c>
      <c r="R274" s="13">
        <v>967.7</v>
      </c>
      <c r="S274" s="13">
        <v>991.89</v>
      </c>
      <c r="T274" s="13">
        <v>1016.69</v>
      </c>
      <c r="U274" s="13">
        <v>1042.1099999999999</v>
      </c>
      <c r="V274" s="13">
        <v>1042.1099999999999</v>
      </c>
      <c r="W274" s="13">
        <v>1042.1099999999999</v>
      </c>
      <c r="X274" s="13">
        <v>1042.1099999999999</v>
      </c>
      <c r="Y274" s="13">
        <v>1060.3499999999999</v>
      </c>
      <c r="Z274" s="13">
        <v>1060.3499999999999</v>
      </c>
      <c r="AA274" s="13">
        <v>1060.3499999999999</v>
      </c>
      <c r="AB274" s="13">
        <v>1102.6600000000001</v>
      </c>
      <c r="AC274" s="175">
        <v>1157.68</v>
      </c>
      <c r="AD274" s="175">
        <v>1203.8699999999999</v>
      </c>
      <c r="AE274" s="175">
        <v>1263.94</v>
      </c>
      <c r="AF274" s="175">
        <v>1314.37</v>
      </c>
      <c r="AG274" s="175">
        <v>1379.96</v>
      </c>
      <c r="AH274" s="194" t="s">
        <v>403</v>
      </c>
      <c r="AI274" s="7"/>
      <c r="AJ274" s="13"/>
      <c r="AK274" s="7"/>
    </row>
    <row r="275" spans="1:37" x14ac:dyDescent="0.2">
      <c r="A275" s="126" t="s">
        <v>1465</v>
      </c>
      <c r="B275" s="126" t="s">
        <v>405</v>
      </c>
      <c r="C275" s="126"/>
      <c r="D275" s="123" t="s">
        <v>406</v>
      </c>
      <c r="E275" s="38" t="s">
        <v>1088</v>
      </c>
      <c r="F275" s="3" t="s">
        <v>1076</v>
      </c>
      <c r="G275" s="3"/>
      <c r="H275" s="173">
        <v>72.73</v>
      </c>
      <c r="I275" s="173">
        <v>74.95</v>
      </c>
      <c r="J275" s="173">
        <v>84.7</v>
      </c>
      <c r="K275" s="173">
        <v>88.1</v>
      </c>
      <c r="L275" s="173">
        <v>90.74</v>
      </c>
      <c r="M275" s="173">
        <v>97.09</v>
      </c>
      <c r="N275" s="173">
        <v>102.67</v>
      </c>
      <c r="O275" s="173">
        <v>105.75</v>
      </c>
      <c r="P275" s="173">
        <v>112.87</v>
      </c>
      <c r="Q275" s="173">
        <v>117.71</v>
      </c>
      <c r="R275" s="13">
        <v>123.02</v>
      </c>
      <c r="S275" s="13">
        <v>127.82</v>
      </c>
      <c r="T275" s="13">
        <v>133.57</v>
      </c>
      <c r="U275" s="13">
        <v>137.44</v>
      </c>
      <c r="V275" s="13">
        <v>141.56</v>
      </c>
      <c r="W275" s="13">
        <v>141.56</v>
      </c>
      <c r="X275" s="13">
        <v>146.37</v>
      </c>
      <c r="Y275" s="13">
        <v>149.01</v>
      </c>
      <c r="Z275" s="13">
        <v>151.97</v>
      </c>
      <c r="AA275" s="13">
        <v>154.99</v>
      </c>
      <c r="AB275" s="13">
        <v>159.99</v>
      </c>
      <c r="AC275" s="175">
        <v>164.99</v>
      </c>
      <c r="AD275" s="175">
        <v>169.99</v>
      </c>
      <c r="AE275" s="175">
        <v>175.07</v>
      </c>
      <c r="AF275" s="175">
        <v>180.07</v>
      </c>
      <c r="AG275" s="175">
        <v>185.07</v>
      </c>
      <c r="AH275" s="194" t="s">
        <v>405</v>
      </c>
      <c r="AI275" s="7"/>
      <c r="AJ275" s="13"/>
      <c r="AK275" s="7"/>
    </row>
    <row r="276" spans="1:37" x14ac:dyDescent="0.2">
      <c r="A276" s="126" t="s">
        <v>1466</v>
      </c>
      <c r="B276" s="126" t="s">
        <v>407</v>
      </c>
      <c r="C276" s="126"/>
      <c r="D276" s="123" t="s">
        <v>408</v>
      </c>
      <c r="E276" s="38" t="s">
        <v>1088</v>
      </c>
      <c r="F276" s="3" t="s">
        <v>1076</v>
      </c>
      <c r="G276" s="3"/>
      <c r="H276" s="173">
        <v>88.62</v>
      </c>
      <c r="I276" s="173">
        <v>94.62</v>
      </c>
      <c r="J276" s="173">
        <v>113.43</v>
      </c>
      <c r="K276" s="173">
        <v>118.53</v>
      </c>
      <c r="L276" s="173">
        <v>130.32</v>
      </c>
      <c r="M276" s="173">
        <v>138.78</v>
      </c>
      <c r="N276" s="173">
        <v>155.43</v>
      </c>
      <c r="O276" s="173">
        <v>170.82</v>
      </c>
      <c r="P276" s="173">
        <v>183.6</v>
      </c>
      <c r="Q276" s="173">
        <v>192.68</v>
      </c>
      <c r="R276" s="13">
        <v>202.23</v>
      </c>
      <c r="S276" s="13">
        <v>212.22</v>
      </c>
      <c r="T276" s="13">
        <v>221.76</v>
      </c>
      <c r="U276" s="13">
        <v>230.49</v>
      </c>
      <c r="V276" s="13">
        <v>236.25</v>
      </c>
      <c r="W276" s="13">
        <v>236.25</v>
      </c>
      <c r="X276" s="13">
        <v>236.25</v>
      </c>
      <c r="Y276" s="13">
        <v>240.75</v>
      </c>
      <c r="Z276" s="13">
        <v>245.07</v>
      </c>
      <c r="AA276" s="13">
        <v>249.75</v>
      </c>
      <c r="AB276" s="13">
        <v>254.52</v>
      </c>
      <c r="AC276" s="175">
        <v>259.38</v>
      </c>
      <c r="AD276" s="175">
        <v>267.02999999999997</v>
      </c>
      <c r="AE276" s="175">
        <v>274.86</v>
      </c>
      <c r="AF276" s="175">
        <v>280.08</v>
      </c>
      <c r="AG276" s="175">
        <v>285.39</v>
      </c>
      <c r="AH276" s="194" t="s">
        <v>407</v>
      </c>
      <c r="AI276" s="7"/>
      <c r="AJ276" s="13"/>
      <c r="AK276" s="7"/>
    </row>
    <row r="277" spans="1:37" x14ac:dyDescent="0.2">
      <c r="A277" s="126" t="s">
        <v>1718</v>
      </c>
      <c r="B277" s="126" t="s">
        <v>409</v>
      </c>
      <c r="C277" s="126"/>
      <c r="D277" s="123" t="s">
        <v>410</v>
      </c>
      <c r="E277" s="38" t="s">
        <v>1088</v>
      </c>
      <c r="F277" s="3" t="s">
        <v>1077</v>
      </c>
      <c r="G277" s="3"/>
      <c r="H277" s="173">
        <v>469.59</v>
      </c>
      <c r="I277" s="173">
        <v>492.36</v>
      </c>
      <c r="J277" s="173">
        <v>557.88</v>
      </c>
      <c r="K277" s="173">
        <v>600.15</v>
      </c>
      <c r="L277" s="173">
        <v>635.04</v>
      </c>
      <c r="M277" s="173">
        <v>672.39</v>
      </c>
      <c r="N277" s="173">
        <v>738.99</v>
      </c>
      <c r="O277" s="173">
        <v>810</v>
      </c>
      <c r="P277" s="173">
        <v>857.79</v>
      </c>
      <c r="Q277" s="173">
        <v>899.82</v>
      </c>
      <c r="R277" s="13">
        <v>944.73</v>
      </c>
      <c r="S277" s="13">
        <v>987.21</v>
      </c>
      <c r="T277" s="13">
        <v>1021.77</v>
      </c>
      <c r="U277" s="13">
        <v>1039.68</v>
      </c>
      <c r="V277" s="13">
        <v>1065.69</v>
      </c>
      <c r="W277" s="13">
        <v>1065.69</v>
      </c>
      <c r="X277" s="13">
        <v>1065.69</v>
      </c>
      <c r="Y277" s="13">
        <v>1065.69</v>
      </c>
      <c r="Z277" s="13">
        <v>1065.69</v>
      </c>
      <c r="AA277" s="13">
        <v>1085.94</v>
      </c>
      <c r="AB277" s="13">
        <v>1128.83</v>
      </c>
      <c r="AC277" s="175">
        <v>1173.42</v>
      </c>
      <c r="AD277" s="175">
        <v>1231.47</v>
      </c>
      <c r="AE277" s="175">
        <v>1292.4000000000001</v>
      </c>
      <c r="AF277" s="175">
        <v>1337.58</v>
      </c>
      <c r="AG277" s="175">
        <v>1364.16</v>
      </c>
      <c r="AH277" s="194" t="s">
        <v>409</v>
      </c>
      <c r="AI277" s="7"/>
      <c r="AJ277" s="13"/>
      <c r="AK277" s="7"/>
    </row>
    <row r="278" spans="1:37" x14ac:dyDescent="0.2">
      <c r="A278" s="126" t="s">
        <v>1467</v>
      </c>
      <c r="B278" s="126" t="s">
        <v>1193</v>
      </c>
      <c r="C278" s="126"/>
      <c r="D278" s="123" t="s">
        <v>412</v>
      </c>
      <c r="E278" s="38" t="s">
        <v>1088</v>
      </c>
      <c r="F278" s="3" t="s">
        <v>1174</v>
      </c>
      <c r="G278" s="3"/>
      <c r="H278" s="173">
        <v>66.959999999999994</v>
      </c>
      <c r="I278" s="173">
        <v>69.03</v>
      </c>
      <c r="J278" s="173">
        <v>78.930000000000007</v>
      </c>
      <c r="K278" s="173">
        <v>81.99</v>
      </c>
      <c r="L278" s="173">
        <v>86.49</v>
      </c>
      <c r="M278" s="46">
        <v>90.36</v>
      </c>
      <c r="N278" s="173">
        <v>94.86</v>
      </c>
      <c r="O278" s="173">
        <v>104.4</v>
      </c>
      <c r="P278" s="173">
        <v>112.23</v>
      </c>
      <c r="Q278" s="173">
        <v>119.43</v>
      </c>
      <c r="R278" s="13">
        <v>125.37</v>
      </c>
      <c r="S278" s="13">
        <v>131.58000000000001</v>
      </c>
      <c r="T278" s="13">
        <v>165.78</v>
      </c>
      <c r="U278" s="13">
        <v>174.06</v>
      </c>
      <c r="V278" s="13">
        <v>179.28</v>
      </c>
      <c r="W278" s="13">
        <v>179.28</v>
      </c>
      <c r="X278" s="13">
        <v>186.39</v>
      </c>
      <c r="Y278" s="13">
        <v>190.08</v>
      </c>
      <c r="Z278" s="13">
        <v>193.86</v>
      </c>
      <c r="AA278" s="13">
        <v>197.64</v>
      </c>
      <c r="AB278" s="13">
        <v>201.51</v>
      </c>
      <c r="AC278" s="175">
        <v>205.47</v>
      </c>
      <c r="AD278" s="175">
        <v>217.44</v>
      </c>
      <c r="AE278" s="175">
        <v>241.38</v>
      </c>
      <c r="AF278" s="175">
        <v>251.37</v>
      </c>
      <c r="AG278" s="175">
        <v>266.31</v>
      </c>
      <c r="AH278" s="194" t="s">
        <v>411</v>
      </c>
      <c r="AI278" s="7"/>
      <c r="AJ278" s="13"/>
      <c r="AK278" s="7"/>
    </row>
    <row r="279" spans="1:37" x14ac:dyDescent="0.2">
      <c r="A279" s="126" t="s">
        <v>1468</v>
      </c>
      <c r="B279" s="126" t="s">
        <v>413</v>
      </c>
      <c r="C279" s="126"/>
      <c r="D279" s="123" t="s">
        <v>414</v>
      </c>
      <c r="E279" s="38" t="s">
        <v>1088</v>
      </c>
      <c r="F279" s="3" t="s">
        <v>1081</v>
      </c>
      <c r="G279" s="3"/>
      <c r="H279" s="173">
        <v>914.73</v>
      </c>
      <c r="I279" s="173">
        <v>1009.4</v>
      </c>
      <c r="J279" s="173">
        <v>1063.56</v>
      </c>
      <c r="K279" s="173">
        <v>1056.27</v>
      </c>
      <c r="L279" s="173">
        <v>1051.83</v>
      </c>
      <c r="M279" s="173">
        <v>1047</v>
      </c>
      <c r="N279" s="173">
        <v>999.75</v>
      </c>
      <c r="O279" s="173">
        <v>1029.74</v>
      </c>
      <c r="P279" s="173">
        <v>1060.6300000000001</v>
      </c>
      <c r="Q279" s="173">
        <v>1112.48</v>
      </c>
      <c r="R279" s="13">
        <v>1151.31</v>
      </c>
      <c r="S279" s="13">
        <v>1193.9100000000001</v>
      </c>
      <c r="T279" s="13">
        <v>1252.4100000000001</v>
      </c>
      <c r="U279" s="13">
        <v>1308.1400000000001</v>
      </c>
      <c r="V279" s="13">
        <v>1308.1400000000001</v>
      </c>
      <c r="W279" s="13">
        <v>1308.1400000000001</v>
      </c>
      <c r="X279" s="13">
        <v>1308.1400000000001</v>
      </c>
      <c r="Y279" s="13">
        <v>1331.03</v>
      </c>
      <c r="Z279" s="13">
        <v>1357.52</v>
      </c>
      <c r="AA279" s="13">
        <v>1384.53</v>
      </c>
      <c r="AB279" s="13">
        <v>1439.77</v>
      </c>
      <c r="AC279" s="175">
        <v>1511.61</v>
      </c>
      <c r="AD279" s="175">
        <v>1602.16</v>
      </c>
      <c r="AE279" s="175">
        <v>1650.06</v>
      </c>
      <c r="AF279" s="175">
        <v>1715.9</v>
      </c>
      <c r="AG279" s="175">
        <v>1801.52</v>
      </c>
      <c r="AH279" s="194" t="s">
        <v>413</v>
      </c>
      <c r="AI279" s="7"/>
      <c r="AJ279" s="13"/>
      <c r="AK279" s="7"/>
    </row>
    <row r="280" spans="1:37" x14ac:dyDescent="0.2">
      <c r="A280" s="126" t="s">
        <v>1469</v>
      </c>
      <c r="B280" s="126" t="s">
        <v>1232</v>
      </c>
      <c r="C280" s="126"/>
      <c r="D280" s="123" t="s">
        <v>1236</v>
      </c>
      <c r="E280" s="38" t="s">
        <v>1088</v>
      </c>
      <c r="F280" s="123" t="s">
        <v>1235</v>
      </c>
      <c r="G280" s="3"/>
      <c r="H280" s="173" t="s">
        <v>886</v>
      </c>
      <c r="I280" s="173" t="s">
        <v>886</v>
      </c>
      <c r="J280" s="173" t="s">
        <v>886</v>
      </c>
      <c r="K280" s="173" t="s">
        <v>886</v>
      </c>
      <c r="L280" s="173" t="s">
        <v>886</v>
      </c>
      <c r="M280" s="173" t="s">
        <v>886</v>
      </c>
      <c r="N280" s="173" t="s">
        <v>886</v>
      </c>
      <c r="O280" s="173" t="s">
        <v>886</v>
      </c>
      <c r="P280" s="173" t="s">
        <v>886</v>
      </c>
      <c r="Q280" s="173" t="s">
        <v>886</v>
      </c>
      <c r="R280" s="13" t="s">
        <v>886</v>
      </c>
      <c r="S280" s="13" t="s">
        <v>886</v>
      </c>
      <c r="T280" s="13" t="s">
        <v>886</v>
      </c>
      <c r="U280" s="13" t="s">
        <v>886</v>
      </c>
      <c r="V280" s="13" t="s">
        <v>886</v>
      </c>
      <c r="W280" s="13" t="s">
        <v>886</v>
      </c>
      <c r="X280" s="13" t="s">
        <v>886</v>
      </c>
      <c r="Y280" s="13" t="s">
        <v>886</v>
      </c>
      <c r="Z280" s="13" t="s">
        <v>886</v>
      </c>
      <c r="AA280" s="175" t="s">
        <v>886</v>
      </c>
      <c r="AB280" s="175" t="s">
        <v>886</v>
      </c>
      <c r="AC280" s="175" t="s">
        <v>886</v>
      </c>
      <c r="AD280" s="175">
        <v>0</v>
      </c>
      <c r="AE280" s="175">
        <v>19</v>
      </c>
      <c r="AF280" s="175">
        <v>19</v>
      </c>
      <c r="AG280" s="175">
        <v>19</v>
      </c>
      <c r="AH280" s="194" t="s">
        <v>1232</v>
      </c>
      <c r="AI280" s="7"/>
      <c r="AJ280" s="13"/>
      <c r="AK280" s="7"/>
    </row>
    <row r="281" spans="1:37" x14ac:dyDescent="0.2">
      <c r="A281" s="126" t="s">
        <v>886</v>
      </c>
      <c r="B281" s="18" t="s">
        <v>1026</v>
      </c>
      <c r="C281" s="18"/>
      <c r="D281" s="35" t="s">
        <v>990</v>
      </c>
      <c r="E281" s="38" t="s">
        <v>1089</v>
      </c>
      <c r="F281" s="3" t="s">
        <v>1076</v>
      </c>
      <c r="G281" s="3"/>
      <c r="H281" s="173" t="s">
        <v>886</v>
      </c>
      <c r="I281" s="173" t="s">
        <v>886</v>
      </c>
      <c r="J281" s="173" t="s">
        <v>886</v>
      </c>
      <c r="K281" s="173" t="s">
        <v>886</v>
      </c>
      <c r="L281" s="173" t="s">
        <v>886</v>
      </c>
      <c r="M281" s="173" t="s">
        <v>886</v>
      </c>
      <c r="N281" s="173" t="s">
        <v>886</v>
      </c>
      <c r="O281" s="173" t="s">
        <v>886</v>
      </c>
      <c r="P281" s="173" t="s">
        <v>886</v>
      </c>
      <c r="Q281" s="173" t="s">
        <v>886</v>
      </c>
      <c r="R281" s="13" t="s">
        <v>886</v>
      </c>
      <c r="S281" s="13" t="s">
        <v>886</v>
      </c>
      <c r="T281" s="13" t="s">
        <v>886</v>
      </c>
      <c r="U281" s="13" t="s">
        <v>886</v>
      </c>
      <c r="V281" s="13" t="s">
        <v>886</v>
      </c>
      <c r="W281" s="13" t="s">
        <v>886</v>
      </c>
      <c r="X281" s="13" t="s">
        <v>886</v>
      </c>
      <c r="Y281" s="13" t="s">
        <v>886</v>
      </c>
      <c r="Z281" s="13" t="s">
        <v>886</v>
      </c>
      <c r="AA281" s="13" t="s">
        <v>886</v>
      </c>
      <c r="AB281" s="13" t="s">
        <v>886</v>
      </c>
      <c r="AC281" s="175" t="s">
        <v>886</v>
      </c>
      <c r="AD281" s="175" t="s">
        <v>886</v>
      </c>
      <c r="AE281" s="175" t="s">
        <v>886</v>
      </c>
      <c r="AF281" s="175" t="s">
        <v>886</v>
      </c>
      <c r="AG281" s="175" t="s">
        <v>886</v>
      </c>
      <c r="AH281" s="197" t="s">
        <v>1026</v>
      </c>
      <c r="AI281" s="7"/>
      <c r="AJ281" s="13"/>
      <c r="AK281" s="7"/>
    </row>
    <row r="282" spans="1:37" x14ac:dyDescent="0.2">
      <c r="A282" s="126" t="s">
        <v>1470</v>
      </c>
      <c r="B282" s="126" t="s">
        <v>415</v>
      </c>
      <c r="C282" s="126"/>
      <c r="D282" s="123" t="s">
        <v>416</v>
      </c>
      <c r="E282" s="38" t="s">
        <v>1088</v>
      </c>
      <c r="F282" s="3" t="s">
        <v>1082</v>
      </c>
      <c r="G282" s="3"/>
      <c r="H282" s="173" t="s">
        <v>886</v>
      </c>
      <c r="I282" s="173">
        <v>549.76</v>
      </c>
      <c r="J282" s="173">
        <v>598.14</v>
      </c>
      <c r="K282" s="173">
        <v>645.45000000000005</v>
      </c>
      <c r="L282" s="173">
        <v>693.83</v>
      </c>
      <c r="M282" s="173">
        <v>734.88</v>
      </c>
      <c r="N282" s="173">
        <v>843.27</v>
      </c>
      <c r="O282" s="173">
        <v>896.43</v>
      </c>
      <c r="P282" s="173">
        <v>896.43</v>
      </c>
      <c r="Q282" s="173">
        <v>940.71</v>
      </c>
      <c r="R282" s="13">
        <v>987.18</v>
      </c>
      <c r="S282" s="13">
        <v>1034.8800000000001</v>
      </c>
      <c r="T282" s="13">
        <v>1079.17</v>
      </c>
      <c r="U282" s="13">
        <v>1122.1199999999999</v>
      </c>
      <c r="V282" s="13">
        <v>1143.8900000000001</v>
      </c>
      <c r="W282" s="13">
        <v>1143.8900000000001</v>
      </c>
      <c r="X282" s="13">
        <v>1183.24</v>
      </c>
      <c r="Y282" s="13">
        <v>1206.9000000000001</v>
      </c>
      <c r="Z282" s="13">
        <v>1225</v>
      </c>
      <c r="AA282" s="13">
        <v>1243.3800000000001</v>
      </c>
      <c r="AB282" s="13">
        <v>1292.49</v>
      </c>
      <c r="AC282" s="175">
        <v>1355.98</v>
      </c>
      <c r="AD282" s="175">
        <v>1435.3</v>
      </c>
      <c r="AE282" s="175">
        <v>1478.22</v>
      </c>
      <c r="AF282" s="175">
        <v>1537.2</v>
      </c>
      <c r="AG282" s="175">
        <v>1613.91</v>
      </c>
      <c r="AH282" s="194" t="s">
        <v>415</v>
      </c>
      <c r="AI282" s="7"/>
      <c r="AJ282" s="13"/>
      <c r="AK282" s="7"/>
    </row>
    <row r="283" spans="1:37" x14ac:dyDescent="0.2">
      <c r="A283" s="126" t="s">
        <v>1678</v>
      </c>
      <c r="B283" s="126" t="s">
        <v>417</v>
      </c>
      <c r="C283" s="126"/>
      <c r="D283" s="123" t="s">
        <v>418</v>
      </c>
      <c r="E283" s="38" t="s">
        <v>1089</v>
      </c>
      <c r="F283" s="3" t="s">
        <v>1076</v>
      </c>
      <c r="G283" s="3"/>
      <c r="H283" s="173">
        <v>79.25</v>
      </c>
      <c r="I283" s="173">
        <v>88.85</v>
      </c>
      <c r="J283" s="173">
        <v>95.24</v>
      </c>
      <c r="K283" s="173">
        <v>98.95</v>
      </c>
      <c r="L283" s="173">
        <v>103.8</v>
      </c>
      <c r="M283" s="173">
        <v>113.61</v>
      </c>
      <c r="N283" s="173">
        <v>117.45</v>
      </c>
      <c r="O283" s="173">
        <v>129.06</v>
      </c>
      <c r="P283" s="173">
        <v>139.91999999999999</v>
      </c>
      <c r="Q283" s="173">
        <v>146.1</v>
      </c>
      <c r="R283" s="13">
        <v>151.47999999999999</v>
      </c>
      <c r="S283" s="13">
        <v>155.12</v>
      </c>
      <c r="T283" s="13">
        <v>158.84</v>
      </c>
      <c r="U283" s="13" t="s">
        <v>886</v>
      </c>
      <c r="V283" s="13" t="s">
        <v>886</v>
      </c>
      <c r="W283" s="13" t="s">
        <v>886</v>
      </c>
      <c r="X283" s="13" t="s">
        <v>886</v>
      </c>
      <c r="Y283" s="13" t="s">
        <v>886</v>
      </c>
      <c r="Z283" s="13" t="s">
        <v>886</v>
      </c>
      <c r="AA283" s="13" t="s">
        <v>886</v>
      </c>
      <c r="AB283" s="13" t="s">
        <v>886</v>
      </c>
      <c r="AC283" s="175" t="s">
        <v>886</v>
      </c>
      <c r="AD283" s="175" t="s">
        <v>886</v>
      </c>
      <c r="AE283" s="175" t="s">
        <v>886</v>
      </c>
      <c r="AF283" s="175" t="s">
        <v>886</v>
      </c>
      <c r="AG283" s="175" t="s">
        <v>886</v>
      </c>
      <c r="AH283" s="194" t="s">
        <v>417</v>
      </c>
      <c r="AI283" s="7"/>
      <c r="AJ283" s="13"/>
      <c r="AK283" s="7"/>
    </row>
    <row r="284" spans="1:37" x14ac:dyDescent="0.2">
      <c r="A284" s="126" t="s">
        <v>1471</v>
      </c>
      <c r="B284" s="126" t="s">
        <v>419</v>
      </c>
      <c r="C284" s="126"/>
      <c r="D284" s="123" t="s">
        <v>420</v>
      </c>
      <c r="E284" s="38" t="s">
        <v>1088</v>
      </c>
      <c r="F284" s="3" t="s">
        <v>1076</v>
      </c>
      <c r="G284" s="3"/>
      <c r="H284" s="173">
        <v>115.13</v>
      </c>
      <c r="I284" s="173">
        <v>124.35</v>
      </c>
      <c r="J284" s="173">
        <v>129.35</v>
      </c>
      <c r="K284" s="173">
        <v>134.26</v>
      </c>
      <c r="L284" s="173">
        <v>140.30000000000001</v>
      </c>
      <c r="M284" s="173">
        <v>146.62</v>
      </c>
      <c r="N284" s="173">
        <v>157.97999999999999</v>
      </c>
      <c r="O284" s="173">
        <v>171.88</v>
      </c>
      <c r="P284" s="173">
        <v>178.59</v>
      </c>
      <c r="Q284" s="173">
        <v>187.38</v>
      </c>
      <c r="R284" s="13">
        <v>195.84</v>
      </c>
      <c r="S284" s="13">
        <v>201.78</v>
      </c>
      <c r="T284" s="13">
        <v>207.72</v>
      </c>
      <c r="U284" s="13">
        <v>216.99</v>
      </c>
      <c r="V284" s="13">
        <v>222.39</v>
      </c>
      <c r="W284" s="13">
        <v>222.39</v>
      </c>
      <c r="X284" s="13">
        <v>222.39</v>
      </c>
      <c r="Y284" s="13">
        <v>226.62</v>
      </c>
      <c r="Z284" s="13">
        <v>231.12</v>
      </c>
      <c r="AA284" s="13">
        <v>235.71</v>
      </c>
      <c r="AB284" s="13">
        <v>240.66</v>
      </c>
      <c r="AC284" s="175">
        <v>245.61</v>
      </c>
      <c r="AD284" s="175">
        <v>252.9</v>
      </c>
      <c r="AE284" s="175">
        <v>260.45999999999998</v>
      </c>
      <c r="AF284" s="175">
        <v>265.58999999999997</v>
      </c>
      <c r="AG284" s="175">
        <v>270.89999999999998</v>
      </c>
      <c r="AH284" s="194" t="s">
        <v>419</v>
      </c>
      <c r="AI284" s="7"/>
      <c r="AJ284" s="13"/>
      <c r="AK284" s="7"/>
    </row>
    <row r="285" spans="1:37" x14ac:dyDescent="0.2">
      <c r="A285" s="126" t="s">
        <v>1472</v>
      </c>
      <c r="B285" s="126" t="s">
        <v>421</v>
      </c>
      <c r="C285" s="126"/>
      <c r="D285" s="123" t="s">
        <v>422</v>
      </c>
      <c r="E285" s="38" t="s">
        <v>1088</v>
      </c>
      <c r="F285" s="3" t="s">
        <v>1076</v>
      </c>
      <c r="G285" s="3"/>
      <c r="H285" s="173">
        <v>54</v>
      </c>
      <c r="I285" s="173">
        <v>58.5</v>
      </c>
      <c r="J285" s="173">
        <v>72</v>
      </c>
      <c r="K285" s="173">
        <v>76</v>
      </c>
      <c r="L285" s="173">
        <v>81</v>
      </c>
      <c r="M285" s="173">
        <v>87.75</v>
      </c>
      <c r="N285" s="173">
        <v>108</v>
      </c>
      <c r="O285" s="173">
        <v>121.5</v>
      </c>
      <c r="P285" s="173">
        <v>137.6</v>
      </c>
      <c r="Q285" s="173">
        <v>144.46</v>
      </c>
      <c r="R285" s="13">
        <v>151.66</v>
      </c>
      <c r="S285" s="13">
        <v>157</v>
      </c>
      <c r="T285" s="13">
        <v>164</v>
      </c>
      <c r="U285" s="13">
        <v>166.46</v>
      </c>
      <c r="V285" s="13">
        <v>169.66</v>
      </c>
      <c r="W285" s="13">
        <v>169.66</v>
      </c>
      <c r="X285" s="13">
        <v>169.66</v>
      </c>
      <c r="Y285" s="13">
        <v>173.04</v>
      </c>
      <c r="Z285" s="13">
        <v>176.24</v>
      </c>
      <c r="AA285" s="13">
        <v>178.88</v>
      </c>
      <c r="AB285" s="13">
        <v>182.37</v>
      </c>
      <c r="AC285" s="175">
        <v>187.37</v>
      </c>
      <c r="AD285" s="175">
        <v>192.97</v>
      </c>
      <c r="AE285" s="175">
        <v>197.4</v>
      </c>
      <c r="AF285" s="175">
        <v>202.4</v>
      </c>
      <c r="AG285" s="175">
        <v>207.4</v>
      </c>
      <c r="AH285" s="194" t="s">
        <v>421</v>
      </c>
      <c r="AI285" s="7"/>
      <c r="AJ285" s="13"/>
      <c r="AK285" s="7"/>
    </row>
    <row r="286" spans="1:37" x14ac:dyDescent="0.2">
      <c r="A286" s="126" t="s">
        <v>1473</v>
      </c>
      <c r="B286" s="126" t="s">
        <v>423</v>
      </c>
      <c r="C286" s="126"/>
      <c r="D286" s="123" t="s">
        <v>424</v>
      </c>
      <c r="E286" s="38" t="s">
        <v>1088</v>
      </c>
      <c r="F286" s="3" t="s">
        <v>1076</v>
      </c>
      <c r="G286" s="3"/>
      <c r="H286" s="173" t="s">
        <v>886</v>
      </c>
      <c r="I286" s="173" t="s">
        <v>886</v>
      </c>
      <c r="J286" s="173">
        <v>72.25</v>
      </c>
      <c r="K286" s="173">
        <v>76.819999999999993</v>
      </c>
      <c r="L286" s="173">
        <v>82.78</v>
      </c>
      <c r="M286" s="173">
        <v>103.37</v>
      </c>
      <c r="N286" s="173">
        <v>110.64</v>
      </c>
      <c r="O286" s="173">
        <v>114.83</v>
      </c>
      <c r="P286" s="173">
        <v>110.02</v>
      </c>
      <c r="Q286" s="173">
        <v>114.32</v>
      </c>
      <c r="R286" s="13">
        <v>116.6</v>
      </c>
      <c r="S286" s="13">
        <v>120</v>
      </c>
      <c r="T286" s="13">
        <v>125.4</v>
      </c>
      <c r="U286" s="13">
        <v>129.1</v>
      </c>
      <c r="V286" s="13">
        <v>132.33000000000001</v>
      </c>
      <c r="W286" s="13">
        <v>132.33000000000001</v>
      </c>
      <c r="X286" s="13">
        <v>132.33000000000001</v>
      </c>
      <c r="Y286" s="13">
        <v>134.97999999999999</v>
      </c>
      <c r="Z286" s="13">
        <v>137.6</v>
      </c>
      <c r="AA286" s="13">
        <v>137.6</v>
      </c>
      <c r="AB286" s="13">
        <v>142.6</v>
      </c>
      <c r="AC286" s="175">
        <v>147.6</v>
      </c>
      <c r="AD286" s="175">
        <v>152.6</v>
      </c>
      <c r="AE286" s="175">
        <v>157.6</v>
      </c>
      <c r="AF286" s="175">
        <v>162.6</v>
      </c>
      <c r="AG286" s="175">
        <v>167.6</v>
      </c>
      <c r="AH286" s="194" t="s">
        <v>423</v>
      </c>
      <c r="AI286" s="7"/>
      <c r="AJ286" s="13"/>
      <c r="AK286" s="7"/>
    </row>
    <row r="287" spans="1:37" x14ac:dyDescent="0.2">
      <c r="A287" s="126" t="s">
        <v>1474</v>
      </c>
      <c r="B287" s="126" t="s">
        <v>425</v>
      </c>
      <c r="C287" s="126"/>
      <c r="D287" s="123" t="s">
        <v>426</v>
      </c>
      <c r="E287" s="38" t="s">
        <v>1088</v>
      </c>
      <c r="F287" s="3" t="s">
        <v>1081</v>
      </c>
      <c r="G287" s="3"/>
      <c r="H287" s="173">
        <v>767.41</v>
      </c>
      <c r="I287" s="173">
        <v>817.3</v>
      </c>
      <c r="J287" s="173">
        <v>865.92</v>
      </c>
      <c r="K287" s="173">
        <v>898.14</v>
      </c>
      <c r="L287" s="173">
        <v>913.53</v>
      </c>
      <c r="M287" s="173">
        <v>931.8</v>
      </c>
      <c r="N287" s="173">
        <v>950.44</v>
      </c>
      <c r="O287" s="173">
        <v>974.2</v>
      </c>
      <c r="P287" s="173">
        <v>991.98</v>
      </c>
      <c r="Q287" s="173">
        <v>1016.78</v>
      </c>
      <c r="R287" s="13">
        <v>1042.2</v>
      </c>
      <c r="S287" s="13">
        <v>1070.3399999999999</v>
      </c>
      <c r="T287" s="13">
        <v>1097.0999999999999</v>
      </c>
      <c r="U287" s="13">
        <v>1130.01</v>
      </c>
      <c r="V287" s="13">
        <v>1130.01</v>
      </c>
      <c r="W287" s="13">
        <v>1130.01</v>
      </c>
      <c r="X287" s="13">
        <v>1130.01</v>
      </c>
      <c r="Y287" s="13">
        <v>1172.27</v>
      </c>
      <c r="Z287" s="13">
        <v>1172.27</v>
      </c>
      <c r="AA287" s="13">
        <v>1172.27</v>
      </c>
      <c r="AB287" s="13">
        <v>1219.04</v>
      </c>
      <c r="AC287" s="175">
        <v>1279.8699999999999</v>
      </c>
      <c r="AD287" s="175">
        <v>1324.54</v>
      </c>
      <c r="AE287" s="175">
        <v>1370.77</v>
      </c>
      <c r="AF287" s="175">
        <v>1425.46</v>
      </c>
      <c r="AG287" s="175">
        <v>1496.59</v>
      </c>
      <c r="AH287" s="194" t="s">
        <v>425</v>
      </c>
      <c r="AI287" s="7"/>
      <c r="AJ287" s="13"/>
      <c r="AK287" s="7"/>
    </row>
    <row r="288" spans="1:37" x14ac:dyDescent="0.2">
      <c r="A288" s="126" t="s">
        <v>1475</v>
      </c>
      <c r="B288" s="126" t="s">
        <v>427</v>
      </c>
      <c r="C288" s="126"/>
      <c r="D288" s="123" t="s">
        <v>428</v>
      </c>
      <c r="E288" s="38" t="s">
        <v>1088</v>
      </c>
      <c r="F288" s="3" t="s">
        <v>1076</v>
      </c>
      <c r="G288" s="3"/>
      <c r="H288" s="173">
        <v>67.849999999999994</v>
      </c>
      <c r="I288" s="173">
        <v>99.88</v>
      </c>
      <c r="J288" s="173">
        <v>99.71</v>
      </c>
      <c r="K288" s="173">
        <v>124.01</v>
      </c>
      <c r="L288" s="173">
        <v>132.84</v>
      </c>
      <c r="M288" s="173">
        <v>146.04</v>
      </c>
      <c r="N288" s="173">
        <v>153.76</v>
      </c>
      <c r="O288" s="173">
        <v>159.75</v>
      </c>
      <c r="P288" s="173">
        <v>164.21</v>
      </c>
      <c r="Q288" s="173">
        <v>167.31</v>
      </c>
      <c r="R288" s="13">
        <v>167.87</v>
      </c>
      <c r="S288" s="13">
        <v>167.9</v>
      </c>
      <c r="T288" s="13">
        <v>174.96</v>
      </c>
      <c r="U288" s="13">
        <v>180.21</v>
      </c>
      <c r="V288" s="13">
        <v>184.72</v>
      </c>
      <c r="W288" s="13">
        <v>184.72</v>
      </c>
      <c r="X288" s="13">
        <v>184.72</v>
      </c>
      <c r="Y288" s="13">
        <v>184.72</v>
      </c>
      <c r="Z288" s="13">
        <v>184.72</v>
      </c>
      <c r="AA288" s="13">
        <v>184.72</v>
      </c>
      <c r="AB288" s="13">
        <v>184.72</v>
      </c>
      <c r="AC288" s="175">
        <v>184.72</v>
      </c>
      <c r="AD288" s="175">
        <v>184.72</v>
      </c>
      <c r="AE288" s="175">
        <v>184.72</v>
      </c>
      <c r="AF288" s="175">
        <v>189.72</v>
      </c>
      <c r="AG288" s="175">
        <v>194.72</v>
      </c>
      <c r="AH288" s="194" t="s">
        <v>427</v>
      </c>
      <c r="AI288" s="7"/>
      <c r="AJ288" s="13"/>
      <c r="AK288" s="7"/>
    </row>
    <row r="289" spans="1:37" x14ac:dyDescent="0.2">
      <c r="A289" s="126" t="s">
        <v>886</v>
      </c>
      <c r="B289" s="122" t="s">
        <v>930</v>
      </c>
      <c r="C289" s="122"/>
      <c r="D289" s="123" t="s">
        <v>874</v>
      </c>
      <c r="E289" s="38" t="s">
        <v>1089</v>
      </c>
      <c r="F289" s="3" t="s">
        <v>1076</v>
      </c>
      <c r="G289" s="3"/>
      <c r="H289" s="173" t="s">
        <v>886</v>
      </c>
      <c r="I289" s="173" t="s">
        <v>886</v>
      </c>
      <c r="J289" s="173" t="s">
        <v>886</v>
      </c>
      <c r="K289" s="173" t="s">
        <v>886</v>
      </c>
      <c r="L289" s="173" t="s">
        <v>886</v>
      </c>
      <c r="M289" s="173" t="s">
        <v>886</v>
      </c>
      <c r="N289" s="173" t="s">
        <v>886</v>
      </c>
      <c r="O289" s="173" t="s">
        <v>886</v>
      </c>
      <c r="P289" s="173" t="s">
        <v>886</v>
      </c>
      <c r="Q289" s="173" t="s">
        <v>886</v>
      </c>
      <c r="R289" s="13" t="s">
        <v>886</v>
      </c>
      <c r="S289" s="13" t="s">
        <v>886</v>
      </c>
      <c r="T289" s="13" t="s">
        <v>886</v>
      </c>
      <c r="U289" s="13" t="s">
        <v>886</v>
      </c>
      <c r="V289" s="13" t="s">
        <v>886</v>
      </c>
      <c r="W289" s="13" t="s">
        <v>886</v>
      </c>
      <c r="X289" s="13" t="s">
        <v>886</v>
      </c>
      <c r="Y289" s="13" t="s">
        <v>886</v>
      </c>
      <c r="Z289" s="13" t="s">
        <v>886</v>
      </c>
      <c r="AA289" s="13" t="s">
        <v>886</v>
      </c>
      <c r="AB289" s="13" t="s">
        <v>886</v>
      </c>
      <c r="AC289" s="175" t="s">
        <v>886</v>
      </c>
      <c r="AD289" s="175" t="s">
        <v>886</v>
      </c>
      <c r="AE289" s="175" t="s">
        <v>886</v>
      </c>
      <c r="AF289" s="175" t="s">
        <v>886</v>
      </c>
      <c r="AG289" s="175" t="s">
        <v>886</v>
      </c>
      <c r="AH289" s="195" t="s">
        <v>930</v>
      </c>
      <c r="AI289" s="7"/>
      <c r="AJ289" s="13"/>
      <c r="AK289" s="7"/>
    </row>
    <row r="290" spans="1:37" x14ac:dyDescent="0.2">
      <c r="A290" s="126" t="s">
        <v>1607</v>
      </c>
      <c r="B290" s="126" t="s">
        <v>735</v>
      </c>
      <c r="C290" s="126"/>
      <c r="D290" s="123" t="s">
        <v>1001</v>
      </c>
      <c r="E290" s="38" t="s">
        <v>1088</v>
      </c>
      <c r="F290" s="3" t="s">
        <v>1082</v>
      </c>
      <c r="G290" s="3"/>
      <c r="H290" s="173" t="s">
        <v>886</v>
      </c>
      <c r="I290" s="173" t="s">
        <v>886</v>
      </c>
      <c r="J290" s="173">
        <v>585.79999999999995</v>
      </c>
      <c r="K290" s="173">
        <v>616.71</v>
      </c>
      <c r="L290" s="173">
        <v>645.24</v>
      </c>
      <c r="M290" s="173">
        <v>684.76</v>
      </c>
      <c r="N290" s="173">
        <v>743.74</v>
      </c>
      <c r="O290" s="173">
        <v>824.49</v>
      </c>
      <c r="P290" s="173">
        <v>851.22</v>
      </c>
      <c r="Q290" s="173">
        <v>899.73</v>
      </c>
      <c r="R290" s="13">
        <v>949.23</v>
      </c>
      <c r="S290" s="13">
        <v>991.89</v>
      </c>
      <c r="T290" s="13">
        <v>1041.48</v>
      </c>
      <c r="U290" s="13">
        <v>1092.33</v>
      </c>
      <c r="V290" s="13">
        <v>1119.1500000000001</v>
      </c>
      <c r="W290" s="13">
        <v>1119.1500000000001</v>
      </c>
      <c r="X290" s="13">
        <v>1119.1500000000001</v>
      </c>
      <c r="Y290" s="13">
        <v>1141.47</v>
      </c>
      <c r="Z290" s="13">
        <v>1164.24</v>
      </c>
      <c r="AA290" s="13">
        <v>1187.46</v>
      </c>
      <c r="AB290" s="13">
        <v>1234.8900000000001</v>
      </c>
      <c r="AC290" s="175">
        <v>1296.56</v>
      </c>
      <c r="AD290" s="175">
        <v>1374.28</v>
      </c>
      <c r="AE290" s="175">
        <v>1415.43</v>
      </c>
      <c r="AF290" s="175">
        <v>1471.96</v>
      </c>
      <c r="AG290" s="175">
        <v>1545.47</v>
      </c>
      <c r="AH290" s="194" t="s">
        <v>735</v>
      </c>
      <c r="AI290" s="7"/>
      <c r="AJ290" s="13"/>
      <c r="AK290" s="7"/>
    </row>
    <row r="291" spans="1:37" x14ac:dyDescent="0.2">
      <c r="A291" s="126" t="s">
        <v>1476</v>
      </c>
      <c r="B291" s="126" t="s">
        <v>429</v>
      </c>
      <c r="C291" s="126"/>
      <c r="D291" s="123" t="s">
        <v>430</v>
      </c>
      <c r="E291" s="38" t="s">
        <v>1088</v>
      </c>
      <c r="F291" s="3" t="s">
        <v>1076</v>
      </c>
      <c r="G291" s="3"/>
      <c r="H291" s="173">
        <v>77.790000000000006</v>
      </c>
      <c r="I291" s="173">
        <v>88.76</v>
      </c>
      <c r="J291" s="173">
        <v>91.02</v>
      </c>
      <c r="K291" s="173">
        <v>94.78</v>
      </c>
      <c r="L291" s="173">
        <v>99.08</v>
      </c>
      <c r="M291" s="173">
        <v>105.87</v>
      </c>
      <c r="N291" s="173">
        <v>123</v>
      </c>
      <c r="O291" s="173">
        <v>131.41</v>
      </c>
      <c r="P291" s="173">
        <v>140.12</v>
      </c>
      <c r="Q291" s="173">
        <v>147.03</v>
      </c>
      <c r="R291" s="13">
        <v>153.94</v>
      </c>
      <c r="S291" s="13">
        <v>161.47999999999999</v>
      </c>
      <c r="T291" s="13">
        <v>168.75</v>
      </c>
      <c r="U291" s="13">
        <v>173.53</v>
      </c>
      <c r="V291" s="13">
        <v>178.61</v>
      </c>
      <c r="W291" s="13">
        <v>178.61</v>
      </c>
      <c r="X291" s="13">
        <v>178.38</v>
      </c>
      <c r="Y291" s="13">
        <v>177.74</v>
      </c>
      <c r="Z291" s="13">
        <v>177.66399999999999</v>
      </c>
      <c r="AA291" s="13">
        <v>181.04</v>
      </c>
      <c r="AB291" s="13">
        <v>186.04</v>
      </c>
      <c r="AC291" s="175">
        <v>191.04</v>
      </c>
      <c r="AD291" s="175">
        <v>196.76</v>
      </c>
      <c r="AE291" s="175">
        <v>202.64</v>
      </c>
      <c r="AF291" s="175">
        <v>207.64</v>
      </c>
      <c r="AG291" s="175">
        <v>212.64</v>
      </c>
      <c r="AH291" s="194" t="s">
        <v>429</v>
      </c>
      <c r="AI291" s="7"/>
      <c r="AJ291" s="13"/>
      <c r="AK291" s="7"/>
    </row>
    <row r="292" spans="1:37" x14ac:dyDescent="0.2">
      <c r="A292" s="126" t="s">
        <v>1477</v>
      </c>
      <c r="B292" s="126" t="s">
        <v>431</v>
      </c>
      <c r="C292" s="126"/>
      <c r="D292" s="123" t="s">
        <v>432</v>
      </c>
      <c r="E292" s="38" t="s">
        <v>1088</v>
      </c>
      <c r="F292" s="3" t="s">
        <v>1076</v>
      </c>
      <c r="G292" s="3"/>
      <c r="H292" s="173">
        <v>84.89</v>
      </c>
      <c r="I292" s="173">
        <v>83.81</v>
      </c>
      <c r="J292" s="173">
        <v>91.53</v>
      </c>
      <c r="K292" s="173">
        <v>95.62</v>
      </c>
      <c r="L292" s="173">
        <v>99.88</v>
      </c>
      <c r="M292" s="173">
        <v>103.4</v>
      </c>
      <c r="N292" s="173">
        <v>113.76</v>
      </c>
      <c r="O292" s="173">
        <v>117.63</v>
      </c>
      <c r="P292" s="173">
        <v>122.16</v>
      </c>
      <c r="Q292" s="173">
        <v>125.81</v>
      </c>
      <c r="R292" s="13">
        <v>129.44</v>
      </c>
      <c r="S292" s="13">
        <v>136.96</v>
      </c>
      <c r="T292" s="13">
        <v>141.62</v>
      </c>
      <c r="U292" s="13">
        <v>145.93</v>
      </c>
      <c r="V292" s="13">
        <v>148.58000000000001</v>
      </c>
      <c r="W292" s="13">
        <v>148.32</v>
      </c>
      <c r="X292" s="13">
        <v>148.25</v>
      </c>
      <c r="Y292" s="13">
        <v>147.94</v>
      </c>
      <c r="Z292" s="13">
        <v>147.77000000000001</v>
      </c>
      <c r="AA292" s="13">
        <v>147.26</v>
      </c>
      <c r="AB292" s="13">
        <v>151.52000000000001</v>
      </c>
      <c r="AC292" s="175">
        <v>154.44999999999999</v>
      </c>
      <c r="AD292" s="175">
        <v>159.44999999999999</v>
      </c>
      <c r="AE292" s="175">
        <v>163.49</v>
      </c>
      <c r="AF292" s="175">
        <v>168.48</v>
      </c>
      <c r="AG292" s="175">
        <v>173.48</v>
      </c>
      <c r="AH292" s="194" t="s">
        <v>431</v>
      </c>
      <c r="AI292" s="7"/>
      <c r="AJ292" s="13"/>
      <c r="AK292" s="7"/>
    </row>
    <row r="293" spans="1:37" x14ac:dyDescent="0.2">
      <c r="A293" s="126" t="s">
        <v>1478</v>
      </c>
      <c r="B293" s="126" t="s">
        <v>433</v>
      </c>
      <c r="C293" s="126"/>
      <c r="D293" s="123" t="s">
        <v>434</v>
      </c>
      <c r="E293" s="38" t="s">
        <v>1088</v>
      </c>
      <c r="F293" s="3" t="s">
        <v>1085</v>
      </c>
      <c r="G293" s="3"/>
      <c r="H293" s="173">
        <v>33.86</v>
      </c>
      <c r="I293" s="173">
        <v>34.4</v>
      </c>
      <c r="J293" s="173">
        <v>36.200000000000003</v>
      </c>
      <c r="K293" s="173">
        <v>37.83</v>
      </c>
      <c r="L293" s="173">
        <v>38.4</v>
      </c>
      <c r="M293" s="173">
        <v>39.17</v>
      </c>
      <c r="N293" s="173">
        <v>41.88</v>
      </c>
      <c r="O293" s="173">
        <v>49.59</v>
      </c>
      <c r="P293" s="173">
        <v>52</v>
      </c>
      <c r="Q293" s="173">
        <v>53.88</v>
      </c>
      <c r="R293" s="13">
        <v>55.82</v>
      </c>
      <c r="S293" s="13">
        <v>57.75</v>
      </c>
      <c r="T293" s="13">
        <v>60.06</v>
      </c>
      <c r="U293" s="13">
        <v>62.37</v>
      </c>
      <c r="V293" s="13">
        <v>64.77</v>
      </c>
      <c r="W293" s="13">
        <v>64.77</v>
      </c>
      <c r="X293" s="13">
        <v>67.36</v>
      </c>
      <c r="Y293" s="13">
        <v>68.7</v>
      </c>
      <c r="Z293" s="13">
        <v>70.069999999999993</v>
      </c>
      <c r="AA293" s="13">
        <v>71.47</v>
      </c>
      <c r="AB293" s="13">
        <v>72.89</v>
      </c>
      <c r="AC293" s="175">
        <v>74.34</v>
      </c>
      <c r="AD293" s="175">
        <v>76.56</v>
      </c>
      <c r="AE293" s="175">
        <v>78.84</v>
      </c>
      <c r="AF293" s="175">
        <v>80.400000000000006</v>
      </c>
      <c r="AG293" s="175">
        <v>82</v>
      </c>
      <c r="AH293" s="194" t="s">
        <v>433</v>
      </c>
      <c r="AI293" s="7"/>
      <c r="AJ293" s="13"/>
      <c r="AK293" s="7"/>
    </row>
    <row r="294" spans="1:37" x14ac:dyDescent="0.2">
      <c r="A294" s="126" t="s">
        <v>1479</v>
      </c>
      <c r="B294" s="126" t="s">
        <v>1194</v>
      </c>
      <c r="C294" s="126"/>
      <c r="D294" s="123" t="s">
        <v>436</v>
      </c>
      <c r="E294" s="38" t="s">
        <v>1088</v>
      </c>
      <c r="F294" s="3" t="s">
        <v>1174</v>
      </c>
      <c r="G294" s="3"/>
      <c r="H294" s="173">
        <v>57.87</v>
      </c>
      <c r="I294" s="173">
        <v>66.87</v>
      </c>
      <c r="J294" s="173">
        <v>71.78</v>
      </c>
      <c r="K294" s="173">
        <v>77.44</v>
      </c>
      <c r="L294" s="173">
        <v>81.31</v>
      </c>
      <c r="M294" s="173">
        <v>85.37</v>
      </c>
      <c r="N294" s="173">
        <v>94.76</v>
      </c>
      <c r="O294" s="173">
        <v>101.54</v>
      </c>
      <c r="P294" s="173">
        <v>110.17</v>
      </c>
      <c r="Q294" s="173">
        <v>115.68</v>
      </c>
      <c r="R294" s="13">
        <v>121.46</v>
      </c>
      <c r="S294" s="13">
        <v>127.53</v>
      </c>
      <c r="T294" s="13">
        <v>133.91</v>
      </c>
      <c r="U294" s="13">
        <v>140.61000000000001</v>
      </c>
      <c r="V294" s="13">
        <v>146.22999999999999</v>
      </c>
      <c r="W294" s="13">
        <v>146.22999999999999</v>
      </c>
      <c r="X294" s="13">
        <v>150.62</v>
      </c>
      <c r="Y294" s="13">
        <v>153.63</v>
      </c>
      <c r="Z294" s="13">
        <v>156.63</v>
      </c>
      <c r="AA294" s="13">
        <v>159.68</v>
      </c>
      <c r="AB294" s="13">
        <v>162.80000000000001</v>
      </c>
      <c r="AC294" s="175">
        <v>165.97</v>
      </c>
      <c r="AD294" s="175">
        <v>177.97</v>
      </c>
      <c r="AE294" s="175">
        <v>201.97</v>
      </c>
      <c r="AF294" s="175">
        <v>211.97</v>
      </c>
      <c r="AG294" s="175">
        <v>226.97</v>
      </c>
      <c r="AH294" s="194" t="s">
        <v>435</v>
      </c>
      <c r="AI294" s="7"/>
      <c r="AJ294" s="13"/>
      <c r="AK294" s="7"/>
    </row>
    <row r="295" spans="1:37" x14ac:dyDescent="0.2">
      <c r="A295" s="126" t="s">
        <v>1480</v>
      </c>
      <c r="B295" s="126" t="s">
        <v>437</v>
      </c>
      <c r="C295" s="126"/>
      <c r="D295" s="123" t="s">
        <v>438</v>
      </c>
      <c r="E295" s="38" t="s">
        <v>1088</v>
      </c>
      <c r="F295" s="3" t="s">
        <v>1080</v>
      </c>
      <c r="G295" s="3"/>
      <c r="H295" s="173">
        <v>576.29999999999995</v>
      </c>
      <c r="I295" s="173">
        <v>615.74</v>
      </c>
      <c r="J295" s="173">
        <v>653.32000000000005</v>
      </c>
      <c r="K295" s="173">
        <v>681.54</v>
      </c>
      <c r="L295" s="173">
        <v>743.71</v>
      </c>
      <c r="M295" s="173">
        <v>801.11</v>
      </c>
      <c r="N295" s="173">
        <v>844.02</v>
      </c>
      <c r="O295" s="173">
        <v>919.17</v>
      </c>
      <c r="P295" s="173">
        <v>968.11</v>
      </c>
      <c r="Q295" s="173">
        <v>992.48</v>
      </c>
      <c r="R295" s="13">
        <v>1017.26</v>
      </c>
      <c r="S295" s="13">
        <v>1053.8</v>
      </c>
      <c r="T295" s="13">
        <v>1094.8800000000001</v>
      </c>
      <c r="U295" s="13">
        <v>1122.3399999999999</v>
      </c>
      <c r="V295" s="13">
        <v>1106.57</v>
      </c>
      <c r="W295" s="13">
        <v>1106.57</v>
      </c>
      <c r="X295" s="13">
        <v>1106.56</v>
      </c>
      <c r="Y295" s="13">
        <v>1106.56</v>
      </c>
      <c r="Z295" s="13">
        <v>1106.56</v>
      </c>
      <c r="AA295" s="13">
        <v>1106.45</v>
      </c>
      <c r="AB295" s="13">
        <v>1106.45</v>
      </c>
      <c r="AC295" s="175">
        <v>1139.71</v>
      </c>
      <c r="AD295" s="175">
        <v>1173.83</v>
      </c>
      <c r="AE295" s="175">
        <v>1232.3900000000001</v>
      </c>
      <c r="AF295" s="175">
        <v>1281.56</v>
      </c>
      <c r="AG295" s="175">
        <v>1345.48</v>
      </c>
      <c r="AH295" s="194" t="s">
        <v>437</v>
      </c>
      <c r="AI295" s="7"/>
      <c r="AJ295" s="13"/>
      <c r="AK295" s="7"/>
    </row>
    <row r="296" spans="1:37" x14ac:dyDescent="0.2">
      <c r="A296" s="126" t="s">
        <v>1679</v>
      </c>
      <c r="B296" s="126" t="s">
        <v>439</v>
      </c>
      <c r="C296" s="126"/>
      <c r="D296" s="123" t="s">
        <v>440</v>
      </c>
      <c r="E296" s="38" t="s">
        <v>1089</v>
      </c>
      <c r="F296" s="3" t="s">
        <v>1076</v>
      </c>
      <c r="G296" s="3"/>
      <c r="H296" s="173">
        <v>32.68</v>
      </c>
      <c r="I296" s="173">
        <v>37.130000000000003</v>
      </c>
      <c r="J296" s="173">
        <v>57.56</v>
      </c>
      <c r="K296" s="173">
        <v>60.05</v>
      </c>
      <c r="L296" s="173">
        <v>72.819999999999993</v>
      </c>
      <c r="M296" s="173">
        <v>76.13</v>
      </c>
      <c r="N296" s="173">
        <v>79.55</v>
      </c>
      <c r="O296" s="173">
        <v>83.16</v>
      </c>
      <c r="P296" s="173">
        <v>90.18</v>
      </c>
      <c r="Q296" s="173">
        <v>95.15</v>
      </c>
      <c r="R296" s="13">
        <v>99.84</v>
      </c>
      <c r="S296" s="13">
        <v>104.73</v>
      </c>
      <c r="T296" s="13">
        <v>109.23</v>
      </c>
      <c r="U296" s="13" t="s">
        <v>886</v>
      </c>
      <c r="V296" s="13" t="s">
        <v>886</v>
      </c>
      <c r="W296" s="13" t="s">
        <v>886</v>
      </c>
      <c r="X296" s="13" t="s">
        <v>886</v>
      </c>
      <c r="Y296" s="13" t="s">
        <v>886</v>
      </c>
      <c r="Z296" s="13" t="s">
        <v>886</v>
      </c>
      <c r="AA296" s="13" t="s">
        <v>886</v>
      </c>
      <c r="AB296" s="13" t="s">
        <v>886</v>
      </c>
      <c r="AC296" s="175" t="s">
        <v>886</v>
      </c>
      <c r="AD296" s="175" t="s">
        <v>886</v>
      </c>
      <c r="AE296" s="175" t="s">
        <v>886</v>
      </c>
      <c r="AF296" s="175" t="s">
        <v>886</v>
      </c>
      <c r="AG296" s="175" t="s">
        <v>886</v>
      </c>
      <c r="AH296" s="194" t="s">
        <v>439</v>
      </c>
      <c r="AI296" s="7"/>
      <c r="AJ296" s="13"/>
      <c r="AK296" s="7"/>
    </row>
    <row r="297" spans="1:37" x14ac:dyDescent="0.2">
      <c r="A297" s="126" t="s">
        <v>1481</v>
      </c>
      <c r="B297" s="126" t="s">
        <v>441</v>
      </c>
      <c r="C297" s="126"/>
      <c r="D297" s="123" t="s">
        <v>442</v>
      </c>
      <c r="E297" s="38" t="s">
        <v>1088</v>
      </c>
      <c r="F297" s="3" t="s">
        <v>1076</v>
      </c>
      <c r="G297" s="3"/>
      <c r="H297" s="173">
        <v>75.34</v>
      </c>
      <c r="I297" s="173">
        <v>100.81</v>
      </c>
      <c r="J297" s="173">
        <v>102.96</v>
      </c>
      <c r="K297" s="173">
        <v>108.35</v>
      </c>
      <c r="L297" s="173">
        <v>113.66</v>
      </c>
      <c r="M297" s="173">
        <v>119.22</v>
      </c>
      <c r="N297" s="173">
        <v>130.06</v>
      </c>
      <c r="O297" s="173">
        <v>144.68</v>
      </c>
      <c r="P297" s="173">
        <v>148.01</v>
      </c>
      <c r="Q297" s="173">
        <v>154.05000000000001</v>
      </c>
      <c r="R297" s="13">
        <v>160.22999999999999</v>
      </c>
      <c r="S297" s="13">
        <v>167.6</v>
      </c>
      <c r="T297" s="13">
        <v>175.08</v>
      </c>
      <c r="U297" s="13">
        <v>179.46</v>
      </c>
      <c r="V297" s="13">
        <v>182.15</v>
      </c>
      <c r="W297" s="13">
        <v>182.15</v>
      </c>
      <c r="X297" s="13">
        <v>182.15</v>
      </c>
      <c r="Y297" s="13">
        <v>182.15</v>
      </c>
      <c r="Z297" s="13">
        <v>182.15</v>
      </c>
      <c r="AA297" s="13">
        <v>182.15</v>
      </c>
      <c r="AB297" s="13">
        <v>187.15</v>
      </c>
      <c r="AC297" s="175">
        <v>192.15</v>
      </c>
      <c r="AD297" s="175">
        <v>197.91</v>
      </c>
      <c r="AE297" s="175">
        <v>203.84</v>
      </c>
      <c r="AF297" s="175">
        <v>208.84</v>
      </c>
      <c r="AG297" s="175">
        <v>213.84</v>
      </c>
      <c r="AH297" s="194" t="s">
        <v>441</v>
      </c>
      <c r="AI297" s="7"/>
      <c r="AJ297" s="13"/>
      <c r="AK297" s="7"/>
    </row>
    <row r="298" spans="1:37" x14ac:dyDescent="0.2">
      <c r="A298" s="126" t="s">
        <v>1482</v>
      </c>
      <c r="B298" s="126" t="s">
        <v>443</v>
      </c>
      <c r="C298" s="126"/>
      <c r="D298" s="123" t="s">
        <v>444</v>
      </c>
      <c r="E298" s="38" t="s">
        <v>1088</v>
      </c>
      <c r="F298" s="3" t="s">
        <v>1076</v>
      </c>
      <c r="G298" s="3"/>
      <c r="H298" s="173">
        <v>70.7</v>
      </c>
      <c r="I298" s="173">
        <v>81.98</v>
      </c>
      <c r="J298" s="173">
        <v>85.12</v>
      </c>
      <c r="K298" s="173">
        <v>87.66</v>
      </c>
      <c r="L298" s="173">
        <v>91.59</v>
      </c>
      <c r="M298" s="173">
        <v>95.26</v>
      </c>
      <c r="N298" s="173">
        <v>107.44</v>
      </c>
      <c r="O298" s="173">
        <v>115.47</v>
      </c>
      <c r="P298" s="173">
        <v>122.39</v>
      </c>
      <c r="Q298" s="173">
        <v>127.9</v>
      </c>
      <c r="R298" s="13">
        <v>132.38999999999999</v>
      </c>
      <c r="S298" s="13">
        <v>136.36000000000001</v>
      </c>
      <c r="T298" s="13">
        <v>142.5</v>
      </c>
      <c r="U298" s="13">
        <v>147.49</v>
      </c>
      <c r="V298" s="13">
        <v>151.18</v>
      </c>
      <c r="W298" s="13">
        <v>151.18</v>
      </c>
      <c r="X298" s="13">
        <v>151.18</v>
      </c>
      <c r="Y298" s="13">
        <v>151.18</v>
      </c>
      <c r="Z298" s="13">
        <v>153.78</v>
      </c>
      <c r="AA298" s="13">
        <v>156.38999999999999</v>
      </c>
      <c r="AB298" s="13">
        <v>159.36000000000001</v>
      </c>
      <c r="AC298" s="175">
        <v>161.97</v>
      </c>
      <c r="AD298" s="175">
        <v>162.78</v>
      </c>
      <c r="AE298" s="175">
        <v>166.04</v>
      </c>
      <c r="AF298" s="175">
        <v>168.79</v>
      </c>
      <c r="AG298" s="175">
        <v>171.59</v>
      </c>
      <c r="AH298" s="194" t="s">
        <v>443</v>
      </c>
      <c r="AI298" s="7"/>
      <c r="AJ298" s="13"/>
      <c r="AK298" s="7"/>
    </row>
    <row r="299" spans="1:37" x14ac:dyDescent="0.2">
      <c r="A299" s="126" t="s">
        <v>1483</v>
      </c>
      <c r="B299" s="126" t="s">
        <v>445</v>
      </c>
      <c r="C299" s="126"/>
      <c r="D299" s="123" t="s">
        <v>446</v>
      </c>
      <c r="E299" s="38" t="s">
        <v>1088</v>
      </c>
      <c r="F299" s="3" t="s">
        <v>1076</v>
      </c>
      <c r="G299" s="3"/>
      <c r="H299" s="173">
        <v>75.150000000000006</v>
      </c>
      <c r="I299" s="173">
        <v>78.209999999999994</v>
      </c>
      <c r="J299" s="173">
        <v>88.75</v>
      </c>
      <c r="K299" s="173">
        <v>92.7</v>
      </c>
      <c r="L299" s="173">
        <v>93.69</v>
      </c>
      <c r="M299" s="173">
        <v>96.75</v>
      </c>
      <c r="N299" s="173">
        <v>104.49</v>
      </c>
      <c r="O299" s="173">
        <v>113.76</v>
      </c>
      <c r="P299" s="173">
        <v>118.98</v>
      </c>
      <c r="Q299" s="173">
        <v>124.92</v>
      </c>
      <c r="R299" s="13">
        <v>130.94999999999999</v>
      </c>
      <c r="S299" s="13">
        <v>134.91</v>
      </c>
      <c r="T299" s="13">
        <v>140.94</v>
      </c>
      <c r="U299" s="13">
        <v>145.88999999999999</v>
      </c>
      <c r="V299" s="13">
        <v>149.58000000000001</v>
      </c>
      <c r="W299" s="13">
        <v>149.58000000000001</v>
      </c>
      <c r="X299" s="13">
        <v>149.58000000000001</v>
      </c>
      <c r="Y299" s="13">
        <v>149.58000000000001</v>
      </c>
      <c r="Z299" s="13">
        <v>149.58000000000001</v>
      </c>
      <c r="AA299" s="13">
        <v>149.58000000000001</v>
      </c>
      <c r="AB299" s="13">
        <v>152.55000000000001</v>
      </c>
      <c r="AC299" s="175">
        <v>155.61000000000001</v>
      </c>
      <c r="AD299" s="175">
        <v>160.56</v>
      </c>
      <c r="AE299" s="175">
        <v>165.51</v>
      </c>
      <c r="AF299" s="175">
        <v>170.46</v>
      </c>
      <c r="AG299" s="175">
        <v>175.41</v>
      </c>
      <c r="AH299" s="194" t="s">
        <v>445</v>
      </c>
      <c r="AI299" s="7"/>
      <c r="AJ299" s="13"/>
      <c r="AK299" s="7"/>
    </row>
    <row r="300" spans="1:37" x14ac:dyDescent="0.2">
      <c r="A300" s="126" t="s">
        <v>886</v>
      </c>
      <c r="B300" s="18" t="s">
        <v>1043</v>
      </c>
      <c r="C300" s="18"/>
      <c r="D300" s="19" t="s">
        <v>1044</v>
      </c>
      <c r="E300" s="38" t="s">
        <v>1089</v>
      </c>
      <c r="F300" s="3" t="s">
        <v>1076</v>
      </c>
      <c r="G300" s="3"/>
      <c r="H300" s="173" t="s">
        <v>886</v>
      </c>
      <c r="I300" s="173" t="s">
        <v>886</v>
      </c>
      <c r="J300" s="173" t="s">
        <v>886</v>
      </c>
      <c r="K300" s="173" t="s">
        <v>886</v>
      </c>
      <c r="L300" s="173" t="s">
        <v>886</v>
      </c>
      <c r="M300" s="173" t="s">
        <v>886</v>
      </c>
      <c r="N300" s="173" t="s">
        <v>886</v>
      </c>
      <c r="O300" s="173" t="s">
        <v>886</v>
      </c>
      <c r="P300" s="173" t="s">
        <v>886</v>
      </c>
      <c r="Q300" s="173" t="s">
        <v>886</v>
      </c>
      <c r="R300" s="13" t="s">
        <v>886</v>
      </c>
      <c r="S300" s="13" t="s">
        <v>886</v>
      </c>
      <c r="T300" s="13" t="s">
        <v>886</v>
      </c>
      <c r="U300" s="13" t="s">
        <v>886</v>
      </c>
      <c r="V300" s="13" t="s">
        <v>886</v>
      </c>
      <c r="W300" s="13" t="s">
        <v>886</v>
      </c>
      <c r="X300" s="13" t="s">
        <v>886</v>
      </c>
      <c r="Y300" s="13" t="s">
        <v>886</v>
      </c>
      <c r="Z300" s="13" t="s">
        <v>886</v>
      </c>
      <c r="AA300" s="13" t="s">
        <v>886</v>
      </c>
      <c r="AB300" s="13" t="s">
        <v>886</v>
      </c>
      <c r="AC300" s="175" t="s">
        <v>886</v>
      </c>
      <c r="AD300" s="175" t="s">
        <v>886</v>
      </c>
      <c r="AE300" s="175" t="s">
        <v>886</v>
      </c>
      <c r="AF300" s="175" t="s">
        <v>886</v>
      </c>
      <c r="AG300" s="175" t="s">
        <v>886</v>
      </c>
      <c r="AH300" s="197" t="s">
        <v>1043</v>
      </c>
      <c r="AI300" s="7"/>
      <c r="AJ300" s="13"/>
      <c r="AK300" s="7"/>
    </row>
    <row r="301" spans="1:37" x14ac:dyDescent="0.2">
      <c r="A301" s="126" t="s">
        <v>1484</v>
      </c>
      <c r="B301" s="126" t="s">
        <v>447</v>
      </c>
      <c r="C301" s="126"/>
      <c r="D301" s="123" t="s">
        <v>448</v>
      </c>
      <c r="E301" s="38" t="s">
        <v>1088</v>
      </c>
      <c r="F301" s="3" t="s">
        <v>1082</v>
      </c>
      <c r="G301" s="3"/>
      <c r="H301" s="173">
        <v>593.42999999999995</v>
      </c>
      <c r="I301" s="173">
        <v>656.97</v>
      </c>
      <c r="J301" s="173">
        <v>692.08</v>
      </c>
      <c r="K301" s="173">
        <v>743.26</v>
      </c>
      <c r="L301" s="173">
        <v>776.74</v>
      </c>
      <c r="M301" s="173">
        <v>810.51</v>
      </c>
      <c r="N301" s="173">
        <v>857.08</v>
      </c>
      <c r="O301" s="173">
        <v>965.35</v>
      </c>
      <c r="P301" s="173">
        <v>987.35</v>
      </c>
      <c r="Q301" s="173">
        <v>1034.69</v>
      </c>
      <c r="R301" s="13">
        <v>1083.19</v>
      </c>
      <c r="S301" s="13">
        <v>1122.3900000000001</v>
      </c>
      <c r="T301" s="13">
        <v>1177.44</v>
      </c>
      <c r="U301" s="13">
        <v>1230.97</v>
      </c>
      <c r="V301" s="13">
        <v>1261.69</v>
      </c>
      <c r="W301" s="13">
        <v>1261.69</v>
      </c>
      <c r="X301" s="13">
        <v>1305.17</v>
      </c>
      <c r="Y301" s="13">
        <v>1330.78</v>
      </c>
      <c r="Z301" s="13">
        <v>1355.03</v>
      </c>
      <c r="AA301" s="13">
        <v>1380.12</v>
      </c>
      <c r="AB301" s="13">
        <v>1435.1</v>
      </c>
      <c r="AC301" s="175">
        <v>1491.93</v>
      </c>
      <c r="AD301" s="175">
        <v>1566.4</v>
      </c>
      <c r="AE301" s="175">
        <v>1644.51</v>
      </c>
      <c r="AF301" s="175">
        <v>1710.13</v>
      </c>
      <c r="AG301" s="175">
        <v>1757.11</v>
      </c>
      <c r="AH301" s="194" t="s">
        <v>447</v>
      </c>
      <c r="AI301" s="7"/>
      <c r="AJ301" s="13"/>
      <c r="AK301" s="7"/>
    </row>
    <row r="302" spans="1:37" x14ac:dyDescent="0.2">
      <c r="A302" s="126" t="s">
        <v>886</v>
      </c>
      <c r="B302" s="18" t="s">
        <v>1027</v>
      </c>
      <c r="C302" s="18"/>
      <c r="D302" s="35" t="s">
        <v>993</v>
      </c>
      <c r="E302" s="38" t="s">
        <v>1089</v>
      </c>
      <c r="F302" s="3" t="s">
        <v>1076</v>
      </c>
      <c r="G302" s="3"/>
      <c r="H302" s="173" t="s">
        <v>886</v>
      </c>
      <c r="I302" s="173" t="s">
        <v>886</v>
      </c>
      <c r="J302" s="173" t="s">
        <v>886</v>
      </c>
      <c r="K302" s="173" t="s">
        <v>886</v>
      </c>
      <c r="L302" s="173" t="s">
        <v>886</v>
      </c>
      <c r="M302" s="173" t="s">
        <v>886</v>
      </c>
      <c r="N302" s="173" t="s">
        <v>886</v>
      </c>
      <c r="O302" s="173" t="s">
        <v>886</v>
      </c>
      <c r="P302" s="173" t="s">
        <v>886</v>
      </c>
      <c r="Q302" s="173" t="s">
        <v>886</v>
      </c>
      <c r="R302" s="13" t="s">
        <v>886</v>
      </c>
      <c r="S302" s="13" t="s">
        <v>886</v>
      </c>
      <c r="T302" s="13" t="s">
        <v>886</v>
      </c>
      <c r="U302" s="13" t="s">
        <v>886</v>
      </c>
      <c r="V302" s="13" t="s">
        <v>886</v>
      </c>
      <c r="W302" s="13" t="s">
        <v>886</v>
      </c>
      <c r="X302" s="13" t="s">
        <v>886</v>
      </c>
      <c r="Y302" s="13" t="s">
        <v>886</v>
      </c>
      <c r="Z302" s="13" t="s">
        <v>886</v>
      </c>
      <c r="AA302" s="13" t="s">
        <v>886</v>
      </c>
      <c r="AB302" s="13" t="s">
        <v>886</v>
      </c>
      <c r="AC302" s="175" t="s">
        <v>886</v>
      </c>
      <c r="AD302" s="175" t="s">
        <v>886</v>
      </c>
      <c r="AE302" s="175" t="s">
        <v>886</v>
      </c>
      <c r="AF302" s="175" t="s">
        <v>886</v>
      </c>
      <c r="AG302" s="175" t="s">
        <v>886</v>
      </c>
      <c r="AH302" s="197" t="s">
        <v>1027</v>
      </c>
      <c r="AI302" s="7"/>
      <c r="AJ302" s="13"/>
      <c r="AK302" s="7"/>
    </row>
    <row r="303" spans="1:37" x14ac:dyDescent="0.2">
      <c r="A303" s="126" t="s">
        <v>1485</v>
      </c>
      <c r="B303" s="126" t="s">
        <v>449</v>
      </c>
      <c r="C303" s="126"/>
      <c r="D303" s="123" t="s">
        <v>450</v>
      </c>
      <c r="E303" s="38" t="s">
        <v>1088</v>
      </c>
      <c r="F303" s="3" t="s">
        <v>1082</v>
      </c>
      <c r="G303" s="3"/>
      <c r="H303" s="173" t="s">
        <v>886</v>
      </c>
      <c r="I303" s="173">
        <v>561.17999999999995</v>
      </c>
      <c r="J303" s="173">
        <v>600.57000000000005</v>
      </c>
      <c r="K303" s="173">
        <v>662.63</v>
      </c>
      <c r="L303" s="173">
        <v>697.42</v>
      </c>
      <c r="M303" s="173">
        <v>747.34</v>
      </c>
      <c r="N303" s="173">
        <v>799.14</v>
      </c>
      <c r="O303" s="173">
        <v>871.22</v>
      </c>
      <c r="P303" s="173">
        <v>894.82</v>
      </c>
      <c r="Q303" s="173">
        <v>935.08</v>
      </c>
      <c r="R303" s="13">
        <v>981.37</v>
      </c>
      <c r="S303" s="13">
        <v>1016.7</v>
      </c>
      <c r="T303" s="13">
        <v>1056.3499999999999</v>
      </c>
      <c r="U303" s="13">
        <v>1094.3800000000001</v>
      </c>
      <c r="V303" s="13">
        <v>1116.27</v>
      </c>
      <c r="W303" s="13">
        <v>1116.27</v>
      </c>
      <c r="X303" s="13">
        <v>1116.27</v>
      </c>
      <c r="Y303" s="13">
        <v>1138.04</v>
      </c>
      <c r="Z303" s="13">
        <v>1138.04</v>
      </c>
      <c r="AA303" s="13">
        <v>1160.23</v>
      </c>
      <c r="AB303" s="13">
        <v>1206.05</v>
      </c>
      <c r="AC303" s="175">
        <v>1265.74</v>
      </c>
      <c r="AD303" s="175">
        <v>1341.55</v>
      </c>
      <c r="AE303" s="175">
        <v>1381.65</v>
      </c>
      <c r="AF303" s="175">
        <v>1429.86</v>
      </c>
      <c r="AG303" s="175">
        <v>1465.59</v>
      </c>
      <c r="AH303" s="194" t="s">
        <v>449</v>
      </c>
      <c r="AI303" s="7"/>
      <c r="AJ303" s="13"/>
      <c r="AK303" s="7"/>
    </row>
    <row r="304" spans="1:37" x14ac:dyDescent="0.2">
      <c r="A304" s="126" t="s">
        <v>1486</v>
      </c>
      <c r="B304" s="126" t="s">
        <v>451</v>
      </c>
      <c r="C304" s="126"/>
      <c r="D304" s="123" t="s">
        <v>452</v>
      </c>
      <c r="E304" s="38" t="s">
        <v>1088</v>
      </c>
      <c r="F304" s="3" t="s">
        <v>1076</v>
      </c>
      <c r="G304" s="3"/>
      <c r="H304" s="173">
        <v>63.68</v>
      </c>
      <c r="I304" s="173">
        <v>65.7</v>
      </c>
      <c r="J304" s="173">
        <v>77.31</v>
      </c>
      <c r="K304" s="173">
        <v>82.17</v>
      </c>
      <c r="L304" s="173">
        <v>87.84</v>
      </c>
      <c r="M304" s="173">
        <v>95.67</v>
      </c>
      <c r="N304" s="173">
        <v>104.13</v>
      </c>
      <c r="O304" s="173">
        <v>119.34</v>
      </c>
      <c r="P304" s="173">
        <v>125.37</v>
      </c>
      <c r="Q304" s="173">
        <v>129.32</v>
      </c>
      <c r="R304" s="13">
        <v>135.18</v>
      </c>
      <c r="S304" s="13">
        <v>140.4</v>
      </c>
      <c r="T304" s="13">
        <v>144.54</v>
      </c>
      <c r="U304" s="13">
        <v>151.65</v>
      </c>
      <c r="V304" s="13">
        <v>151.65</v>
      </c>
      <c r="W304" s="13">
        <v>151.65</v>
      </c>
      <c r="X304" s="13">
        <v>151.65</v>
      </c>
      <c r="Y304" s="13">
        <v>154.53</v>
      </c>
      <c r="Z304" s="13">
        <v>157.47</v>
      </c>
      <c r="AA304" s="13">
        <v>160.52000000000001</v>
      </c>
      <c r="AB304" s="13">
        <v>163.65</v>
      </c>
      <c r="AC304" s="175">
        <v>168.56</v>
      </c>
      <c r="AD304" s="175">
        <v>173.45</v>
      </c>
      <c r="AE304" s="175">
        <v>178.56</v>
      </c>
      <c r="AF304" s="175">
        <v>183.51</v>
      </c>
      <c r="AG304" s="175">
        <v>188.46</v>
      </c>
      <c r="AH304" s="194" t="s">
        <v>451</v>
      </c>
      <c r="AI304" s="7"/>
      <c r="AJ304" s="13"/>
      <c r="AK304" s="7"/>
    </row>
    <row r="305" spans="1:37" x14ac:dyDescent="0.2">
      <c r="A305" s="126" t="s">
        <v>1487</v>
      </c>
      <c r="B305" s="126" t="s">
        <v>453</v>
      </c>
      <c r="C305" s="126"/>
      <c r="D305" s="123" t="s">
        <v>454</v>
      </c>
      <c r="E305" s="38" t="s">
        <v>1088</v>
      </c>
      <c r="F305" s="3" t="s">
        <v>1076</v>
      </c>
      <c r="G305" s="3"/>
      <c r="H305" s="173">
        <v>79.45</v>
      </c>
      <c r="I305" s="173">
        <v>91.58</v>
      </c>
      <c r="J305" s="173">
        <v>102.64</v>
      </c>
      <c r="K305" s="173">
        <v>102.5</v>
      </c>
      <c r="L305" s="173">
        <v>102.28</v>
      </c>
      <c r="M305" s="173">
        <v>110.24</v>
      </c>
      <c r="N305" s="173">
        <v>120.6</v>
      </c>
      <c r="O305" s="173">
        <v>124.82</v>
      </c>
      <c r="P305" s="173">
        <v>130.94</v>
      </c>
      <c r="Q305" s="173">
        <v>137.21</v>
      </c>
      <c r="R305" s="13">
        <v>140.99</v>
      </c>
      <c r="S305" s="13">
        <v>143.66999999999999</v>
      </c>
      <c r="T305" s="13">
        <v>148.69999999999999</v>
      </c>
      <c r="U305" s="13">
        <v>152.71</v>
      </c>
      <c r="V305" s="13">
        <v>155.76</v>
      </c>
      <c r="W305" s="13">
        <v>155.76</v>
      </c>
      <c r="X305" s="13">
        <v>155.76</v>
      </c>
      <c r="Y305" s="13">
        <v>155.76</v>
      </c>
      <c r="Z305" s="13">
        <v>155.76</v>
      </c>
      <c r="AA305" s="13">
        <v>155.76</v>
      </c>
      <c r="AB305" s="13">
        <v>158.36000000000001</v>
      </c>
      <c r="AC305" s="175">
        <v>163.36000000000001</v>
      </c>
      <c r="AD305" s="175">
        <v>168.36</v>
      </c>
      <c r="AE305" s="175">
        <v>173.36</v>
      </c>
      <c r="AF305" s="175">
        <v>178.36</v>
      </c>
      <c r="AG305" s="175">
        <v>183.36</v>
      </c>
      <c r="AH305" s="194" t="s">
        <v>453</v>
      </c>
      <c r="AI305" s="7"/>
      <c r="AJ305" s="13"/>
      <c r="AK305" s="7"/>
    </row>
    <row r="306" spans="1:37" x14ac:dyDescent="0.2">
      <c r="A306" s="126" t="s">
        <v>1488</v>
      </c>
      <c r="B306" s="126" t="s">
        <v>455</v>
      </c>
      <c r="C306" s="126"/>
      <c r="D306" s="123" t="s">
        <v>456</v>
      </c>
      <c r="E306" s="38" t="s">
        <v>1088</v>
      </c>
      <c r="F306" s="3" t="s">
        <v>1076</v>
      </c>
      <c r="G306" s="3"/>
      <c r="H306" s="173">
        <v>98.39</v>
      </c>
      <c r="I306" s="173">
        <v>106.64</v>
      </c>
      <c r="J306" s="173">
        <v>113.39</v>
      </c>
      <c r="K306" s="173">
        <v>113.39</v>
      </c>
      <c r="L306" s="173">
        <v>119.06</v>
      </c>
      <c r="M306" s="173">
        <v>123.76</v>
      </c>
      <c r="N306" s="173">
        <v>133.02000000000001</v>
      </c>
      <c r="O306" s="173">
        <v>139.37</v>
      </c>
      <c r="P306" s="173">
        <v>144.85</v>
      </c>
      <c r="Q306" s="173">
        <v>147.47</v>
      </c>
      <c r="R306" s="13">
        <v>154.41</v>
      </c>
      <c r="S306" s="13">
        <v>157.49</v>
      </c>
      <c r="T306" s="13">
        <v>163.47999999999999</v>
      </c>
      <c r="U306" s="13">
        <v>163.47999999999999</v>
      </c>
      <c r="V306" s="13">
        <v>165.12</v>
      </c>
      <c r="W306" s="13">
        <v>160.72999999999999</v>
      </c>
      <c r="X306" s="13">
        <v>160.72999999999999</v>
      </c>
      <c r="Y306" s="13">
        <v>160.72999999999999</v>
      </c>
      <c r="Z306" s="13">
        <v>160.72999999999999</v>
      </c>
      <c r="AA306" s="13">
        <v>160.72999999999999</v>
      </c>
      <c r="AB306" s="13">
        <v>163.85</v>
      </c>
      <c r="AC306" s="175">
        <v>167.03</v>
      </c>
      <c r="AD306" s="175">
        <v>170.27</v>
      </c>
      <c r="AE306" s="175">
        <v>173.57</v>
      </c>
      <c r="AF306" s="175">
        <v>178.57</v>
      </c>
      <c r="AG306" s="175">
        <v>182.03</v>
      </c>
      <c r="AH306" s="194" t="s">
        <v>455</v>
      </c>
      <c r="AI306" s="7"/>
      <c r="AJ306" s="13"/>
      <c r="AK306" s="7"/>
    </row>
    <row r="307" spans="1:37" x14ac:dyDescent="0.2">
      <c r="A307" s="126" t="s">
        <v>886</v>
      </c>
      <c r="B307" s="122" t="s">
        <v>931</v>
      </c>
      <c r="C307" s="122"/>
      <c r="D307" s="123" t="s">
        <v>875</v>
      </c>
      <c r="E307" s="38" t="s">
        <v>1089</v>
      </c>
      <c r="F307" s="3" t="s">
        <v>1076</v>
      </c>
      <c r="G307" s="3"/>
      <c r="H307" s="173" t="s">
        <v>886</v>
      </c>
      <c r="I307" s="173" t="s">
        <v>886</v>
      </c>
      <c r="J307" s="173" t="s">
        <v>886</v>
      </c>
      <c r="K307" s="173" t="s">
        <v>886</v>
      </c>
      <c r="L307" s="173" t="s">
        <v>886</v>
      </c>
      <c r="M307" s="173" t="s">
        <v>886</v>
      </c>
      <c r="N307" s="173" t="s">
        <v>886</v>
      </c>
      <c r="O307" s="173" t="s">
        <v>886</v>
      </c>
      <c r="P307" s="173" t="s">
        <v>886</v>
      </c>
      <c r="Q307" s="173" t="s">
        <v>886</v>
      </c>
      <c r="R307" s="13" t="s">
        <v>886</v>
      </c>
      <c r="S307" s="13" t="s">
        <v>886</v>
      </c>
      <c r="T307" s="13" t="s">
        <v>886</v>
      </c>
      <c r="U307" s="13" t="s">
        <v>886</v>
      </c>
      <c r="V307" s="13" t="s">
        <v>886</v>
      </c>
      <c r="W307" s="13" t="s">
        <v>886</v>
      </c>
      <c r="X307" s="13" t="s">
        <v>886</v>
      </c>
      <c r="Y307" s="13" t="s">
        <v>886</v>
      </c>
      <c r="Z307" s="13" t="s">
        <v>886</v>
      </c>
      <c r="AA307" s="13" t="s">
        <v>886</v>
      </c>
      <c r="AB307" s="13" t="s">
        <v>886</v>
      </c>
      <c r="AC307" s="175" t="s">
        <v>886</v>
      </c>
      <c r="AD307" s="175" t="s">
        <v>886</v>
      </c>
      <c r="AE307" s="175" t="s">
        <v>886</v>
      </c>
      <c r="AF307" s="175" t="s">
        <v>886</v>
      </c>
      <c r="AG307" s="175" t="s">
        <v>886</v>
      </c>
      <c r="AH307" s="195" t="s">
        <v>931</v>
      </c>
      <c r="AI307" s="7"/>
      <c r="AJ307" s="13"/>
      <c r="AK307" s="7"/>
    </row>
    <row r="308" spans="1:37" x14ac:dyDescent="0.2">
      <c r="A308" s="126" t="s">
        <v>1489</v>
      </c>
      <c r="B308" s="126" t="s">
        <v>457</v>
      </c>
      <c r="C308" s="126"/>
      <c r="D308" s="123" t="s">
        <v>458</v>
      </c>
      <c r="E308" s="38" t="s">
        <v>1088</v>
      </c>
      <c r="F308" s="3" t="s">
        <v>1081</v>
      </c>
      <c r="G308" s="3"/>
      <c r="H308" s="173">
        <v>702.57</v>
      </c>
      <c r="I308" s="173">
        <v>751.8</v>
      </c>
      <c r="J308" s="173">
        <v>828.96</v>
      </c>
      <c r="K308" s="173">
        <v>887.73</v>
      </c>
      <c r="L308" s="173">
        <v>907.17</v>
      </c>
      <c r="M308" s="173">
        <v>943.22</v>
      </c>
      <c r="N308" s="173">
        <v>1015.61</v>
      </c>
      <c r="O308" s="173">
        <v>1116.9000000000001</v>
      </c>
      <c r="P308" s="173">
        <v>1172.07</v>
      </c>
      <c r="Q308" s="173">
        <v>1191.9000000000001</v>
      </c>
      <c r="R308" s="13">
        <v>1216.33</v>
      </c>
      <c r="S308" s="13">
        <v>1249.1600000000001</v>
      </c>
      <c r="T308" s="13">
        <v>1297.8900000000001</v>
      </c>
      <c r="U308" s="13">
        <v>1335.07</v>
      </c>
      <c r="V308" s="13">
        <v>1354.42</v>
      </c>
      <c r="W308" s="13">
        <v>1354.42</v>
      </c>
      <c r="X308" s="13">
        <v>1354.42</v>
      </c>
      <c r="Y308" s="13">
        <v>1354.42</v>
      </c>
      <c r="Z308" s="13">
        <v>1354.42</v>
      </c>
      <c r="AA308" s="13">
        <v>1380.82</v>
      </c>
      <c r="AB308" s="13">
        <v>1435.35</v>
      </c>
      <c r="AC308" s="175">
        <v>1506.39</v>
      </c>
      <c r="AD308" s="175">
        <v>1580.94</v>
      </c>
      <c r="AE308" s="175">
        <v>1643.37</v>
      </c>
      <c r="AF308" s="175">
        <v>1708.27</v>
      </c>
      <c r="AG308" s="175">
        <v>1792.81</v>
      </c>
      <c r="AH308" s="194" t="s">
        <v>457</v>
      </c>
      <c r="AI308" s="7"/>
      <c r="AJ308" s="13"/>
      <c r="AK308" s="7"/>
    </row>
    <row r="309" spans="1:37" x14ac:dyDescent="0.2">
      <c r="A309" s="126" t="s">
        <v>1490</v>
      </c>
      <c r="B309" s="126" t="s">
        <v>459</v>
      </c>
      <c r="C309" s="126"/>
      <c r="D309" s="123" t="s">
        <v>460</v>
      </c>
      <c r="E309" s="38" t="s">
        <v>1088</v>
      </c>
      <c r="F309" s="3" t="s">
        <v>1076</v>
      </c>
      <c r="G309" s="3"/>
      <c r="H309" s="173">
        <v>88.63</v>
      </c>
      <c r="I309" s="173">
        <v>103.92</v>
      </c>
      <c r="J309" s="173">
        <v>107.9</v>
      </c>
      <c r="K309" s="173">
        <v>112.74</v>
      </c>
      <c r="L309" s="173">
        <v>118.06</v>
      </c>
      <c r="M309" s="173">
        <v>124.34</v>
      </c>
      <c r="N309" s="173">
        <v>131.18</v>
      </c>
      <c r="O309" s="173">
        <v>141.01</v>
      </c>
      <c r="P309" s="173">
        <v>146.66</v>
      </c>
      <c r="Q309" s="173">
        <v>153.99</v>
      </c>
      <c r="R309" s="13">
        <v>161.56</v>
      </c>
      <c r="S309" s="13">
        <v>165.92</v>
      </c>
      <c r="T309" s="13">
        <v>170.07</v>
      </c>
      <c r="U309" s="13">
        <v>174.32</v>
      </c>
      <c r="V309" s="13">
        <v>176.93</v>
      </c>
      <c r="W309" s="13">
        <v>176.93</v>
      </c>
      <c r="X309" s="13">
        <v>176.93</v>
      </c>
      <c r="Y309" s="13">
        <v>176.93</v>
      </c>
      <c r="Z309" s="13">
        <v>176.93</v>
      </c>
      <c r="AA309" s="13">
        <v>176.93</v>
      </c>
      <c r="AB309" s="13">
        <v>180.45</v>
      </c>
      <c r="AC309" s="175">
        <v>185.45</v>
      </c>
      <c r="AD309" s="175">
        <v>190.45</v>
      </c>
      <c r="AE309" s="175">
        <v>196.14</v>
      </c>
      <c r="AF309" s="175">
        <v>201.14</v>
      </c>
      <c r="AG309" s="175">
        <v>206.14</v>
      </c>
      <c r="AH309" s="194" t="s">
        <v>459</v>
      </c>
      <c r="AI309" s="7"/>
      <c r="AJ309" s="13"/>
      <c r="AK309" s="7"/>
    </row>
    <row r="310" spans="1:37" x14ac:dyDescent="0.2">
      <c r="A310" s="126" t="s">
        <v>1491</v>
      </c>
      <c r="B310" s="126" t="s">
        <v>461</v>
      </c>
      <c r="C310" s="126"/>
      <c r="D310" s="123" t="s">
        <v>462</v>
      </c>
      <c r="E310" s="38" t="s">
        <v>1088</v>
      </c>
      <c r="F310" s="3" t="s">
        <v>1080</v>
      </c>
      <c r="G310" s="3"/>
      <c r="H310" s="173">
        <v>523.65</v>
      </c>
      <c r="I310" s="173">
        <v>566.24</v>
      </c>
      <c r="J310" s="173">
        <v>583.17999999999995</v>
      </c>
      <c r="K310" s="173">
        <v>599.41999999999996</v>
      </c>
      <c r="L310" s="173">
        <v>645.15</v>
      </c>
      <c r="M310" s="173">
        <v>676.78</v>
      </c>
      <c r="N310" s="173">
        <v>710.62</v>
      </c>
      <c r="O310" s="173">
        <v>780.26</v>
      </c>
      <c r="P310" s="173">
        <v>817.71</v>
      </c>
      <c r="Q310" s="173">
        <v>857.29</v>
      </c>
      <c r="R310" s="13">
        <v>873.91</v>
      </c>
      <c r="S310" s="13">
        <v>915.86</v>
      </c>
      <c r="T310" s="13">
        <v>945.63</v>
      </c>
      <c r="U310" s="13">
        <v>945.63</v>
      </c>
      <c r="V310" s="13">
        <v>945.63</v>
      </c>
      <c r="W310" s="13">
        <v>945.63</v>
      </c>
      <c r="X310" s="13">
        <v>945.63</v>
      </c>
      <c r="Y310" s="13">
        <v>945.63</v>
      </c>
      <c r="Z310" s="13">
        <v>945.63</v>
      </c>
      <c r="AA310" s="13">
        <v>945.63</v>
      </c>
      <c r="AB310" s="13">
        <v>964.54</v>
      </c>
      <c r="AC310" s="175">
        <v>964.54</v>
      </c>
      <c r="AD310" s="175">
        <v>964.54</v>
      </c>
      <c r="AE310" s="175">
        <v>1010.87</v>
      </c>
      <c r="AF310" s="175">
        <v>1051.21</v>
      </c>
      <c r="AG310" s="175">
        <v>1103.67</v>
      </c>
      <c r="AH310" s="194" t="s">
        <v>461</v>
      </c>
      <c r="AI310" s="7"/>
      <c r="AJ310" s="13"/>
      <c r="AK310" s="7"/>
    </row>
    <row r="311" spans="1:37" x14ac:dyDescent="0.2">
      <c r="A311" s="126" t="s">
        <v>1719</v>
      </c>
      <c r="B311" s="126" t="s">
        <v>463</v>
      </c>
      <c r="C311" s="126"/>
      <c r="D311" s="123" t="s">
        <v>464</v>
      </c>
      <c r="E311" s="38" t="s">
        <v>1088</v>
      </c>
      <c r="F311" s="3" t="s">
        <v>1077</v>
      </c>
      <c r="G311" s="3"/>
      <c r="H311" s="173">
        <v>465.84</v>
      </c>
      <c r="I311" s="173">
        <v>482.22</v>
      </c>
      <c r="J311" s="173">
        <v>557.73</v>
      </c>
      <c r="K311" s="173">
        <v>612.17999999999995</v>
      </c>
      <c r="L311" s="173">
        <v>650.42999999999995</v>
      </c>
      <c r="M311" s="173">
        <v>691.11</v>
      </c>
      <c r="N311" s="173">
        <v>758.52</v>
      </c>
      <c r="O311" s="173">
        <v>879.12</v>
      </c>
      <c r="P311" s="173">
        <v>929.7</v>
      </c>
      <c r="Q311" s="173">
        <v>956.7</v>
      </c>
      <c r="R311" s="13">
        <v>1004.4</v>
      </c>
      <c r="S311" s="13">
        <v>1052.0999999999999</v>
      </c>
      <c r="T311" s="13">
        <v>1091.52</v>
      </c>
      <c r="U311" s="13">
        <v>1123.74</v>
      </c>
      <c r="V311" s="13">
        <v>1145.07</v>
      </c>
      <c r="W311" s="13">
        <v>1145.07</v>
      </c>
      <c r="X311" s="13">
        <v>1145.07</v>
      </c>
      <c r="Y311" s="13">
        <v>1145.07</v>
      </c>
      <c r="Z311" s="13">
        <v>1145.07</v>
      </c>
      <c r="AA311" s="13">
        <v>1145.07</v>
      </c>
      <c r="AB311" s="13">
        <v>1190.79</v>
      </c>
      <c r="AC311" s="175">
        <v>1247.94</v>
      </c>
      <c r="AD311" s="175">
        <v>1322.73</v>
      </c>
      <c r="AE311" s="175">
        <v>1362.24</v>
      </c>
      <c r="AF311" s="175">
        <v>1416.51</v>
      </c>
      <c r="AG311" s="175">
        <v>1472.94</v>
      </c>
      <c r="AH311" s="194" t="s">
        <v>463</v>
      </c>
      <c r="AI311" s="7"/>
      <c r="AJ311" s="13"/>
      <c r="AK311" s="7"/>
    </row>
    <row r="312" spans="1:37" x14ac:dyDescent="0.2">
      <c r="A312" s="126" t="s">
        <v>1492</v>
      </c>
      <c r="B312" s="126" t="s">
        <v>1195</v>
      </c>
      <c r="C312" s="126"/>
      <c r="D312" s="123" t="s">
        <v>466</v>
      </c>
      <c r="E312" s="38" t="s">
        <v>1088</v>
      </c>
      <c r="F312" s="3" t="s">
        <v>1174</v>
      </c>
      <c r="G312" s="3"/>
      <c r="H312" s="173">
        <v>44.82</v>
      </c>
      <c r="I312" s="173">
        <v>50.58</v>
      </c>
      <c r="J312" s="173">
        <v>53.64</v>
      </c>
      <c r="K312" s="173">
        <v>64.349999999999994</v>
      </c>
      <c r="L312" s="173">
        <v>72.09</v>
      </c>
      <c r="M312" s="46">
        <v>83.61</v>
      </c>
      <c r="N312" s="173">
        <v>100.35</v>
      </c>
      <c r="O312" s="173">
        <v>121.95</v>
      </c>
      <c r="P312" s="173">
        <v>138.69</v>
      </c>
      <c r="Q312" s="173">
        <v>145.53</v>
      </c>
      <c r="R312" s="13">
        <v>154.16999999999999</v>
      </c>
      <c r="S312" s="13">
        <v>164.88</v>
      </c>
      <c r="T312" s="13">
        <v>178.56</v>
      </c>
      <c r="U312" s="13">
        <v>185.58</v>
      </c>
      <c r="V312" s="13">
        <v>191.16</v>
      </c>
      <c r="W312" s="13">
        <v>191.16</v>
      </c>
      <c r="X312" s="13">
        <v>196.92</v>
      </c>
      <c r="Y312" s="13">
        <v>200.79</v>
      </c>
      <c r="Z312" s="13">
        <v>204.75</v>
      </c>
      <c r="AA312" s="13">
        <v>208.8</v>
      </c>
      <c r="AB312" s="13">
        <v>212.94</v>
      </c>
      <c r="AC312" s="175">
        <v>217.17</v>
      </c>
      <c r="AD312" s="175">
        <v>229.14</v>
      </c>
      <c r="AE312" s="175">
        <v>253.08</v>
      </c>
      <c r="AF312" s="175">
        <v>263.07</v>
      </c>
      <c r="AG312" s="175">
        <v>278.01</v>
      </c>
      <c r="AH312" s="194" t="s">
        <v>465</v>
      </c>
      <c r="AI312" s="7"/>
      <c r="AJ312" s="13"/>
      <c r="AK312" s="7"/>
    </row>
    <row r="313" spans="1:37" x14ac:dyDescent="0.2">
      <c r="A313" s="126" t="s">
        <v>886</v>
      </c>
      <c r="B313" s="126" t="s">
        <v>886</v>
      </c>
      <c r="C313" s="126"/>
      <c r="D313" s="123" t="s">
        <v>906</v>
      </c>
      <c r="E313" s="38" t="s">
        <v>1089</v>
      </c>
      <c r="F313" s="3" t="s">
        <v>1076</v>
      </c>
      <c r="G313" s="3"/>
      <c r="H313" s="173" t="s">
        <v>886</v>
      </c>
      <c r="I313" s="173" t="s">
        <v>886</v>
      </c>
      <c r="J313" s="173" t="s">
        <v>886</v>
      </c>
      <c r="K313" s="173" t="s">
        <v>886</v>
      </c>
      <c r="L313" s="173" t="s">
        <v>886</v>
      </c>
      <c r="M313" s="173" t="s">
        <v>886</v>
      </c>
      <c r="N313" s="173" t="s">
        <v>886</v>
      </c>
      <c r="O313" s="173" t="s">
        <v>886</v>
      </c>
      <c r="P313" s="173" t="s">
        <v>886</v>
      </c>
      <c r="Q313" s="173" t="s">
        <v>886</v>
      </c>
      <c r="R313" s="13" t="s">
        <v>886</v>
      </c>
      <c r="S313" s="13" t="s">
        <v>886</v>
      </c>
      <c r="T313" s="13" t="s">
        <v>886</v>
      </c>
      <c r="U313" s="13" t="s">
        <v>886</v>
      </c>
      <c r="V313" s="13" t="s">
        <v>886</v>
      </c>
      <c r="W313" s="13" t="s">
        <v>886</v>
      </c>
      <c r="X313" s="13" t="s">
        <v>886</v>
      </c>
      <c r="Y313" s="13" t="s">
        <v>886</v>
      </c>
      <c r="Z313" s="13" t="s">
        <v>886</v>
      </c>
      <c r="AA313" s="13" t="s">
        <v>886</v>
      </c>
      <c r="AB313" s="13" t="s">
        <v>886</v>
      </c>
      <c r="AC313" s="175" t="s">
        <v>886</v>
      </c>
      <c r="AD313" s="175" t="s">
        <v>886</v>
      </c>
      <c r="AE313" s="175" t="s">
        <v>886</v>
      </c>
      <c r="AF313" s="175" t="s">
        <v>886</v>
      </c>
      <c r="AG313" s="175" t="s">
        <v>886</v>
      </c>
      <c r="AH313" s="194" t="s">
        <v>886</v>
      </c>
      <c r="AI313" s="7"/>
      <c r="AJ313" s="13"/>
      <c r="AK313" s="7"/>
    </row>
    <row r="314" spans="1:37" x14ac:dyDescent="0.2">
      <c r="A314" s="126" t="s">
        <v>1680</v>
      </c>
      <c r="B314" s="126" t="s">
        <v>467</v>
      </c>
      <c r="C314" s="126"/>
      <c r="D314" s="123" t="s">
        <v>468</v>
      </c>
      <c r="E314" s="38" t="s">
        <v>1089</v>
      </c>
      <c r="F314" s="3" t="s">
        <v>1076</v>
      </c>
      <c r="G314" s="3"/>
      <c r="H314" s="173">
        <v>74.400000000000006</v>
      </c>
      <c r="I314" s="173">
        <v>87.98</v>
      </c>
      <c r="J314" s="173">
        <v>97.23</v>
      </c>
      <c r="K314" s="173">
        <v>101.07</v>
      </c>
      <c r="L314" s="173">
        <v>105.47</v>
      </c>
      <c r="M314" s="173">
        <v>108.39</v>
      </c>
      <c r="N314" s="173">
        <v>116.95</v>
      </c>
      <c r="O314" s="173">
        <v>126.03</v>
      </c>
      <c r="P314" s="173">
        <v>134.61000000000001</v>
      </c>
      <c r="Q314" s="173">
        <v>140.69</v>
      </c>
      <c r="R314" s="13">
        <v>147</v>
      </c>
      <c r="S314" s="13">
        <v>154.06</v>
      </c>
      <c r="T314" s="13">
        <v>158.68</v>
      </c>
      <c r="U314" s="13" t="s">
        <v>886</v>
      </c>
      <c r="V314" s="13" t="s">
        <v>886</v>
      </c>
      <c r="W314" s="13" t="s">
        <v>886</v>
      </c>
      <c r="X314" s="13" t="s">
        <v>886</v>
      </c>
      <c r="Y314" s="13" t="s">
        <v>886</v>
      </c>
      <c r="Z314" s="13" t="s">
        <v>886</v>
      </c>
      <c r="AA314" s="13" t="s">
        <v>886</v>
      </c>
      <c r="AB314" s="13" t="s">
        <v>886</v>
      </c>
      <c r="AC314" s="175" t="s">
        <v>886</v>
      </c>
      <c r="AD314" s="175" t="s">
        <v>886</v>
      </c>
      <c r="AE314" s="175" t="s">
        <v>886</v>
      </c>
      <c r="AF314" s="175" t="s">
        <v>886</v>
      </c>
      <c r="AG314" s="175" t="s">
        <v>886</v>
      </c>
      <c r="AH314" s="194" t="s">
        <v>467</v>
      </c>
      <c r="AI314" s="7"/>
      <c r="AJ314" s="13"/>
      <c r="AK314" s="7"/>
    </row>
    <row r="315" spans="1:37" x14ac:dyDescent="0.2">
      <c r="A315" s="126" t="s">
        <v>1493</v>
      </c>
      <c r="B315" s="126" t="s">
        <v>469</v>
      </c>
      <c r="C315" s="126"/>
      <c r="D315" s="123" t="s">
        <v>470</v>
      </c>
      <c r="E315" s="38" t="s">
        <v>1088</v>
      </c>
      <c r="F315" s="3" t="s">
        <v>1076</v>
      </c>
      <c r="G315" s="3"/>
      <c r="H315" s="173">
        <v>69.83</v>
      </c>
      <c r="I315" s="173">
        <v>83.72</v>
      </c>
      <c r="J315" s="173">
        <v>98.8</v>
      </c>
      <c r="K315" s="173">
        <v>103.23</v>
      </c>
      <c r="L315" s="173">
        <v>107.86</v>
      </c>
      <c r="M315" s="173">
        <v>110.54</v>
      </c>
      <c r="N315" s="173">
        <v>119.28</v>
      </c>
      <c r="O315" s="173">
        <v>129.78</v>
      </c>
      <c r="P315" s="173">
        <v>136.01</v>
      </c>
      <c r="Q315" s="173">
        <v>140.79</v>
      </c>
      <c r="R315" s="13">
        <v>147.1</v>
      </c>
      <c r="S315" s="13">
        <v>150.77000000000001</v>
      </c>
      <c r="T315" s="13">
        <v>156.65</v>
      </c>
      <c r="U315" s="13">
        <v>160.57</v>
      </c>
      <c r="V315" s="13">
        <v>164.58</v>
      </c>
      <c r="W315" s="13">
        <v>164.58</v>
      </c>
      <c r="X315" s="13">
        <v>164.58</v>
      </c>
      <c r="Y315" s="13">
        <v>164.58</v>
      </c>
      <c r="Z315" s="13">
        <v>164.58</v>
      </c>
      <c r="AA315" s="13">
        <v>164.58</v>
      </c>
      <c r="AB315" s="13">
        <v>167.86</v>
      </c>
      <c r="AC315" s="175">
        <v>172.86</v>
      </c>
      <c r="AD315" s="175">
        <v>178.02</v>
      </c>
      <c r="AE315" s="175">
        <v>183.35</v>
      </c>
      <c r="AF315" s="175">
        <v>188.35</v>
      </c>
      <c r="AG315" s="175">
        <v>193.35</v>
      </c>
      <c r="AH315" s="194" t="s">
        <v>469</v>
      </c>
      <c r="AI315" s="7"/>
      <c r="AJ315" s="13"/>
      <c r="AK315" s="7"/>
    </row>
    <row r="316" spans="1:37" x14ac:dyDescent="0.2">
      <c r="A316" s="126" t="s">
        <v>1681</v>
      </c>
      <c r="B316" s="126" t="s">
        <v>471</v>
      </c>
      <c r="C316" s="126"/>
      <c r="D316" s="123" t="s">
        <v>472</v>
      </c>
      <c r="E316" s="38" t="s">
        <v>1089</v>
      </c>
      <c r="F316" s="3" t="s">
        <v>1076</v>
      </c>
      <c r="G316" s="3"/>
      <c r="H316" s="173">
        <v>39</v>
      </c>
      <c r="I316" s="173">
        <v>51</v>
      </c>
      <c r="J316" s="173">
        <v>50.5</v>
      </c>
      <c r="K316" s="173">
        <v>49</v>
      </c>
      <c r="L316" s="173">
        <v>49</v>
      </c>
      <c r="M316" s="173">
        <v>56.61</v>
      </c>
      <c r="N316" s="173">
        <v>61.97</v>
      </c>
      <c r="O316" s="173">
        <v>72.39</v>
      </c>
      <c r="P316" s="173">
        <v>79.5</v>
      </c>
      <c r="Q316" s="173">
        <v>83.84</v>
      </c>
      <c r="R316" s="13">
        <v>88</v>
      </c>
      <c r="S316" s="13">
        <v>92.4</v>
      </c>
      <c r="T316" s="13">
        <v>97.02</v>
      </c>
      <c r="U316" s="13">
        <v>101.75</v>
      </c>
      <c r="V316" s="13">
        <v>104.78</v>
      </c>
      <c r="W316" s="13">
        <v>104.78</v>
      </c>
      <c r="X316" s="13">
        <v>104.78</v>
      </c>
      <c r="Y316" s="13">
        <v>109.78</v>
      </c>
      <c r="Z316" s="13">
        <v>111.96</v>
      </c>
      <c r="AA316" s="13">
        <v>111.96</v>
      </c>
      <c r="AB316" s="13">
        <v>116.96</v>
      </c>
      <c r="AC316" s="175">
        <v>121.96</v>
      </c>
      <c r="AD316" s="175">
        <v>126.96</v>
      </c>
      <c r="AE316" s="175" t="s">
        <v>886</v>
      </c>
      <c r="AF316" s="175" t="s">
        <v>886</v>
      </c>
      <c r="AG316" s="175" t="s">
        <v>886</v>
      </c>
      <c r="AH316" s="194" t="s">
        <v>471</v>
      </c>
      <c r="AI316" s="7"/>
      <c r="AJ316" s="13"/>
      <c r="AK316" s="7"/>
    </row>
    <row r="317" spans="1:37" x14ac:dyDescent="0.2">
      <c r="A317" s="126" t="s">
        <v>1494</v>
      </c>
      <c r="B317" s="126" t="s">
        <v>473</v>
      </c>
      <c r="C317" s="126"/>
      <c r="D317" s="123" t="s">
        <v>474</v>
      </c>
      <c r="E317" s="38" t="s">
        <v>1088</v>
      </c>
      <c r="F317" s="3" t="s">
        <v>1076</v>
      </c>
      <c r="G317" s="3"/>
      <c r="H317" s="173">
        <v>82.94</v>
      </c>
      <c r="I317" s="173">
        <v>88.33</v>
      </c>
      <c r="J317" s="173">
        <v>99.34</v>
      </c>
      <c r="K317" s="173">
        <v>105.71</v>
      </c>
      <c r="L317" s="173">
        <v>116.17</v>
      </c>
      <c r="M317" s="173">
        <v>120.31</v>
      </c>
      <c r="N317" s="173">
        <v>129.80000000000001</v>
      </c>
      <c r="O317" s="173">
        <v>133.1</v>
      </c>
      <c r="P317" s="173">
        <v>137.07</v>
      </c>
      <c r="Q317" s="173">
        <v>143.22999999999999</v>
      </c>
      <c r="R317" s="13">
        <v>149.58000000000001</v>
      </c>
      <c r="S317" s="13">
        <v>155.41</v>
      </c>
      <c r="T317" s="13">
        <v>161.47</v>
      </c>
      <c r="U317" s="13">
        <v>166.15</v>
      </c>
      <c r="V317" s="13">
        <v>170.97</v>
      </c>
      <c r="W317" s="13">
        <v>170.97</v>
      </c>
      <c r="X317" s="13">
        <v>170.97</v>
      </c>
      <c r="Y317" s="13">
        <v>174.37</v>
      </c>
      <c r="Z317" s="13">
        <v>174.37</v>
      </c>
      <c r="AA317" s="13">
        <v>174.37</v>
      </c>
      <c r="AB317" s="13">
        <v>177.77</v>
      </c>
      <c r="AC317" s="175">
        <v>182.75</v>
      </c>
      <c r="AD317" s="175">
        <v>186.39</v>
      </c>
      <c r="AE317" s="175">
        <v>189.65</v>
      </c>
      <c r="AF317" s="175">
        <v>189.65</v>
      </c>
      <c r="AG317" s="175">
        <v>193.35</v>
      </c>
      <c r="AH317" s="194" t="s">
        <v>473</v>
      </c>
      <c r="AI317" s="7"/>
      <c r="AJ317" s="13"/>
      <c r="AK317" s="7"/>
    </row>
    <row r="318" spans="1:37" x14ac:dyDescent="0.2">
      <c r="A318" s="126" t="s">
        <v>1495</v>
      </c>
      <c r="B318" s="126" t="s">
        <v>475</v>
      </c>
      <c r="C318" s="126"/>
      <c r="D318" s="123" t="s">
        <v>476</v>
      </c>
      <c r="E318" s="38" t="s">
        <v>1088</v>
      </c>
      <c r="F318" s="3" t="s">
        <v>1082</v>
      </c>
      <c r="G318" s="3"/>
      <c r="H318" s="173">
        <v>682.96</v>
      </c>
      <c r="I318" s="173">
        <v>728.69</v>
      </c>
      <c r="J318" s="173">
        <v>767.36</v>
      </c>
      <c r="K318" s="173">
        <v>801.01</v>
      </c>
      <c r="L318" s="173">
        <v>847.91</v>
      </c>
      <c r="M318" s="173">
        <v>889.02</v>
      </c>
      <c r="N318" s="173">
        <v>964.6</v>
      </c>
      <c r="O318" s="173">
        <v>1050.43</v>
      </c>
      <c r="P318" s="173">
        <v>1062.4100000000001</v>
      </c>
      <c r="Q318" s="173">
        <v>1113.4100000000001</v>
      </c>
      <c r="R318" s="13">
        <v>1143.44</v>
      </c>
      <c r="S318" s="13">
        <v>1175.47</v>
      </c>
      <c r="T318" s="13">
        <v>1208.3800000000001</v>
      </c>
      <c r="U318" s="13">
        <v>1247.6600000000001</v>
      </c>
      <c r="V318" s="13">
        <v>1247.68</v>
      </c>
      <c r="W318" s="13">
        <v>1247.68</v>
      </c>
      <c r="X318" s="13">
        <v>1247.68</v>
      </c>
      <c r="Y318" s="13">
        <v>1247.6500000000001</v>
      </c>
      <c r="Z318" s="13">
        <v>1271.3499999999999</v>
      </c>
      <c r="AA318" s="13">
        <v>1296.53</v>
      </c>
      <c r="AB318" s="13">
        <v>1348.14</v>
      </c>
      <c r="AC318" s="175">
        <v>1415.26</v>
      </c>
      <c r="AD318" s="175">
        <v>1485.73</v>
      </c>
      <c r="AE318" s="175">
        <v>1529.99</v>
      </c>
      <c r="AF318" s="175">
        <v>1590.85</v>
      </c>
      <c r="AG318" s="175">
        <v>1670.09</v>
      </c>
      <c r="AH318" s="194" t="s">
        <v>475</v>
      </c>
      <c r="AI318" s="7"/>
      <c r="AJ318" s="13"/>
      <c r="AK318" s="7"/>
    </row>
    <row r="319" spans="1:37" x14ac:dyDescent="0.2">
      <c r="A319" s="126" t="s">
        <v>1496</v>
      </c>
      <c r="B319" s="126" t="s">
        <v>477</v>
      </c>
      <c r="C319" s="126"/>
      <c r="D319" s="123" t="s">
        <v>478</v>
      </c>
      <c r="E319" s="38" t="s">
        <v>1088</v>
      </c>
      <c r="F319" s="3" t="s">
        <v>1076</v>
      </c>
      <c r="G319" s="3"/>
      <c r="H319" s="173">
        <v>79.36</v>
      </c>
      <c r="I319" s="173">
        <v>92.94</v>
      </c>
      <c r="J319" s="173">
        <v>105.12</v>
      </c>
      <c r="K319" s="173">
        <v>109.95</v>
      </c>
      <c r="L319" s="173">
        <v>111.87</v>
      </c>
      <c r="M319" s="173">
        <v>120.26</v>
      </c>
      <c r="N319" s="173">
        <v>132.29</v>
      </c>
      <c r="O319" s="173">
        <v>150.75</v>
      </c>
      <c r="P319" s="173">
        <v>155.38999999999999</v>
      </c>
      <c r="Q319" s="173">
        <v>162.71</v>
      </c>
      <c r="R319" s="13">
        <v>170.05</v>
      </c>
      <c r="S319" s="13">
        <v>178.38</v>
      </c>
      <c r="T319" s="13">
        <v>186.41</v>
      </c>
      <c r="U319" s="13">
        <v>193.68</v>
      </c>
      <c r="V319" s="13">
        <v>196.59</v>
      </c>
      <c r="W319" s="13">
        <v>196.59</v>
      </c>
      <c r="X319" s="13">
        <v>196.58</v>
      </c>
      <c r="Y319" s="13">
        <v>200.32</v>
      </c>
      <c r="Z319" s="13">
        <v>204.13</v>
      </c>
      <c r="AA319" s="13">
        <v>208.01</v>
      </c>
      <c r="AB319" s="13">
        <v>211.96</v>
      </c>
      <c r="AC319" s="175">
        <v>216.96</v>
      </c>
      <c r="AD319" s="175">
        <v>223.45</v>
      </c>
      <c r="AE319" s="175">
        <v>230.13</v>
      </c>
      <c r="AF319" s="175">
        <v>235.13</v>
      </c>
      <c r="AG319" s="175">
        <v>240.13</v>
      </c>
      <c r="AH319" s="194" t="s">
        <v>477</v>
      </c>
      <c r="AI319" s="7"/>
      <c r="AJ319" s="13"/>
      <c r="AK319" s="7"/>
    </row>
    <row r="320" spans="1:37" x14ac:dyDescent="0.2">
      <c r="A320" s="126" t="s">
        <v>1497</v>
      </c>
      <c r="B320" s="126" t="s">
        <v>479</v>
      </c>
      <c r="C320" s="126"/>
      <c r="D320" s="123" t="s">
        <v>480</v>
      </c>
      <c r="E320" s="38" t="s">
        <v>1088</v>
      </c>
      <c r="F320" s="3" t="s">
        <v>1076</v>
      </c>
      <c r="G320" s="3"/>
      <c r="H320" s="173">
        <v>67.98</v>
      </c>
      <c r="I320" s="173">
        <v>73.08</v>
      </c>
      <c r="J320" s="173">
        <v>79.2</v>
      </c>
      <c r="K320" s="173">
        <v>82.61</v>
      </c>
      <c r="L320" s="173">
        <v>89.08</v>
      </c>
      <c r="M320" s="173">
        <v>95.39</v>
      </c>
      <c r="N320" s="173">
        <v>104.07</v>
      </c>
      <c r="O320" s="173">
        <v>108.89</v>
      </c>
      <c r="P320" s="173">
        <v>115.09</v>
      </c>
      <c r="Q320" s="173">
        <v>119.74</v>
      </c>
      <c r="R320" s="13">
        <v>124.25</v>
      </c>
      <c r="S320" s="13">
        <v>126.87</v>
      </c>
      <c r="T320" s="13">
        <v>132.46</v>
      </c>
      <c r="U320" s="13">
        <v>136.77000000000001</v>
      </c>
      <c r="V320" s="13">
        <v>139.59</v>
      </c>
      <c r="W320" s="13">
        <v>139.43</v>
      </c>
      <c r="X320" s="13">
        <v>139.38999999999999</v>
      </c>
      <c r="Y320" s="13">
        <v>144.1</v>
      </c>
      <c r="Z320" s="13">
        <v>146.94</v>
      </c>
      <c r="AA320" s="13">
        <v>149.35</v>
      </c>
      <c r="AB320" s="13">
        <v>154.29</v>
      </c>
      <c r="AC320" s="175">
        <v>154.80000000000001</v>
      </c>
      <c r="AD320" s="175">
        <v>159.75</v>
      </c>
      <c r="AE320" s="175">
        <v>164.7</v>
      </c>
      <c r="AF320" s="175">
        <v>169.65</v>
      </c>
      <c r="AG320" s="175">
        <v>174.6</v>
      </c>
      <c r="AH320" s="194" t="s">
        <v>479</v>
      </c>
      <c r="AI320" s="7"/>
      <c r="AJ320" s="13"/>
      <c r="AK320" s="7"/>
    </row>
    <row r="321" spans="1:37" x14ac:dyDescent="0.2">
      <c r="A321" s="126" t="s">
        <v>1498</v>
      </c>
      <c r="B321" s="126" t="s">
        <v>481</v>
      </c>
      <c r="C321" s="126"/>
      <c r="D321" s="123" t="s">
        <v>482</v>
      </c>
      <c r="E321" s="38" t="s">
        <v>1088</v>
      </c>
      <c r="F321" s="3" t="s">
        <v>1082</v>
      </c>
      <c r="G321" s="3"/>
      <c r="H321" s="173">
        <v>828.99</v>
      </c>
      <c r="I321" s="173">
        <v>868.32</v>
      </c>
      <c r="J321" s="173">
        <v>909.54</v>
      </c>
      <c r="K321" s="173">
        <v>929.16</v>
      </c>
      <c r="L321" s="173">
        <v>952.08</v>
      </c>
      <c r="M321" s="173">
        <v>970.1</v>
      </c>
      <c r="N321" s="173">
        <v>1007.92</v>
      </c>
      <c r="O321" s="173">
        <v>1026.06</v>
      </c>
      <c r="P321" s="173">
        <v>1028</v>
      </c>
      <c r="Q321" s="173">
        <v>1075.26</v>
      </c>
      <c r="R321" s="13">
        <v>1125.8</v>
      </c>
      <c r="S321" s="13">
        <v>1157.3399999999999</v>
      </c>
      <c r="T321" s="13">
        <v>1202.4000000000001</v>
      </c>
      <c r="U321" s="13">
        <v>1248.19</v>
      </c>
      <c r="V321" s="13">
        <v>1284.8800000000001</v>
      </c>
      <c r="W321" s="13">
        <v>1284.8800000000001</v>
      </c>
      <c r="X321" s="13">
        <v>1284.8800000000001</v>
      </c>
      <c r="Y321" s="13">
        <v>1284.0899999999999</v>
      </c>
      <c r="Z321" s="13">
        <v>1284.03</v>
      </c>
      <c r="AA321" s="13">
        <v>1284.03</v>
      </c>
      <c r="AB321" s="13">
        <v>1309.7</v>
      </c>
      <c r="AC321" s="175">
        <v>1361.75</v>
      </c>
      <c r="AD321" s="175">
        <v>1429.46</v>
      </c>
      <c r="AE321" s="175">
        <v>1471</v>
      </c>
      <c r="AF321" s="175">
        <v>1528.18</v>
      </c>
      <c r="AG321" s="175">
        <v>1581.13</v>
      </c>
      <c r="AH321" s="194" t="s">
        <v>481</v>
      </c>
      <c r="AI321" s="7"/>
      <c r="AJ321" s="13"/>
      <c r="AK321" s="7"/>
    </row>
    <row r="322" spans="1:37" x14ac:dyDescent="0.2">
      <c r="A322" s="126" t="s">
        <v>1499</v>
      </c>
      <c r="B322" s="126" t="s">
        <v>483</v>
      </c>
      <c r="C322" s="126"/>
      <c r="D322" s="123" t="s">
        <v>484</v>
      </c>
      <c r="E322" s="38" t="s">
        <v>1088</v>
      </c>
      <c r="F322" s="3" t="s">
        <v>1076</v>
      </c>
      <c r="G322" s="3"/>
      <c r="H322" s="173">
        <v>62.47</v>
      </c>
      <c r="I322" s="173">
        <v>71.86</v>
      </c>
      <c r="J322" s="173">
        <v>79.650000000000006</v>
      </c>
      <c r="K322" s="173">
        <v>82.8</v>
      </c>
      <c r="L322" s="173">
        <v>87.12</v>
      </c>
      <c r="M322" s="173">
        <v>91.62</v>
      </c>
      <c r="N322" s="173">
        <v>99.99</v>
      </c>
      <c r="O322" s="173">
        <v>106.65</v>
      </c>
      <c r="P322" s="173">
        <v>115.11</v>
      </c>
      <c r="Q322" s="173">
        <v>118.43</v>
      </c>
      <c r="R322" s="13">
        <v>122.58</v>
      </c>
      <c r="S322" s="13">
        <v>125.64</v>
      </c>
      <c r="T322" s="13">
        <v>130.59</v>
      </c>
      <c r="U322" s="13">
        <v>135.09</v>
      </c>
      <c r="V322" s="13">
        <v>138.87</v>
      </c>
      <c r="W322" s="13">
        <v>138.87</v>
      </c>
      <c r="X322" s="13">
        <v>138.87</v>
      </c>
      <c r="Y322" s="13">
        <v>138.87</v>
      </c>
      <c r="Z322" s="13">
        <v>138.87</v>
      </c>
      <c r="AA322" s="13">
        <v>138.87</v>
      </c>
      <c r="AB322" s="13">
        <v>138.87</v>
      </c>
      <c r="AC322" s="175">
        <v>138.87</v>
      </c>
      <c r="AD322" s="175">
        <v>143.82</v>
      </c>
      <c r="AE322" s="175">
        <v>148.77000000000001</v>
      </c>
      <c r="AF322" s="175">
        <v>153.72</v>
      </c>
      <c r="AG322" s="175">
        <v>153.72</v>
      </c>
      <c r="AH322" s="194" t="s">
        <v>483</v>
      </c>
      <c r="AI322" s="7"/>
      <c r="AJ322" s="13"/>
      <c r="AK322" s="7"/>
    </row>
    <row r="323" spans="1:37" x14ac:dyDescent="0.2">
      <c r="A323" s="126" t="s">
        <v>1774</v>
      </c>
      <c r="B323" s="126" t="s">
        <v>1770</v>
      </c>
      <c r="C323" s="126"/>
      <c r="D323" s="123" t="s">
        <v>1769</v>
      </c>
      <c r="E323" s="38" t="s">
        <v>1088</v>
      </c>
      <c r="F323" s="123" t="s">
        <v>1082</v>
      </c>
      <c r="G323" s="3"/>
      <c r="H323" s="173" t="s">
        <v>886</v>
      </c>
      <c r="I323" s="173" t="s">
        <v>886</v>
      </c>
      <c r="J323" s="173" t="s">
        <v>886</v>
      </c>
      <c r="K323" s="173" t="s">
        <v>886</v>
      </c>
      <c r="L323" s="173" t="s">
        <v>886</v>
      </c>
      <c r="M323" s="173" t="s">
        <v>886</v>
      </c>
      <c r="N323" s="173" t="s">
        <v>886</v>
      </c>
      <c r="O323" s="173" t="s">
        <v>886</v>
      </c>
      <c r="P323" s="173" t="s">
        <v>886</v>
      </c>
      <c r="Q323" s="173" t="s">
        <v>886</v>
      </c>
      <c r="R323" s="173" t="s">
        <v>886</v>
      </c>
      <c r="S323" s="173" t="s">
        <v>886</v>
      </c>
      <c r="T323" s="173" t="s">
        <v>886</v>
      </c>
      <c r="U323" s="173" t="s">
        <v>886</v>
      </c>
      <c r="V323" s="173" t="s">
        <v>886</v>
      </c>
      <c r="W323" s="173" t="s">
        <v>886</v>
      </c>
      <c r="X323" s="173" t="s">
        <v>886</v>
      </c>
      <c r="Y323" s="173" t="s">
        <v>886</v>
      </c>
      <c r="Z323" s="173" t="s">
        <v>886</v>
      </c>
      <c r="AA323" s="173" t="s">
        <v>886</v>
      </c>
      <c r="AB323" s="173" t="s">
        <v>886</v>
      </c>
      <c r="AC323" s="173" t="s">
        <v>886</v>
      </c>
      <c r="AD323" s="173" t="s">
        <v>886</v>
      </c>
      <c r="AE323" s="173" t="s">
        <v>886</v>
      </c>
      <c r="AF323" s="175" t="s">
        <v>886</v>
      </c>
      <c r="AG323" s="175">
        <v>1532.9</v>
      </c>
      <c r="AH323" s="194" t="s">
        <v>1770</v>
      </c>
      <c r="AI323" s="7"/>
      <c r="AJ323" s="13"/>
      <c r="AK323" s="7"/>
    </row>
    <row r="324" spans="1:37" x14ac:dyDescent="0.2">
      <c r="A324" s="126" t="s">
        <v>1756</v>
      </c>
      <c r="B324" s="11" t="s">
        <v>1755</v>
      </c>
      <c r="C324" s="11"/>
      <c r="D324" s="123" t="s">
        <v>1754</v>
      </c>
      <c r="E324" s="38" t="s">
        <v>1088</v>
      </c>
      <c r="F324" s="123" t="s">
        <v>1235</v>
      </c>
      <c r="G324" s="3"/>
      <c r="H324" s="134" t="s">
        <v>886</v>
      </c>
      <c r="I324" s="134" t="s">
        <v>886</v>
      </c>
      <c r="J324" s="134" t="s">
        <v>886</v>
      </c>
      <c r="K324" s="134" t="s">
        <v>886</v>
      </c>
      <c r="L324" s="134" t="s">
        <v>886</v>
      </c>
      <c r="M324" s="134" t="s">
        <v>886</v>
      </c>
      <c r="N324" s="134" t="s">
        <v>886</v>
      </c>
      <c r="O324" s="134" t="s">
        <v>886</v>
      </c>
      <c r="P324" s="134" t="s">
        <v>886</v>
      </c>
      <c r="Q324" s="134" t="s">
        <v>886</v>
      </c>
      <c r="R324" s="134" t="s">
        <v>886</v>
      </c>
      <c r="S324" s="134" t="s">
        <v>886</v>
      </c>
      <c r="T324" s="134" t="s">
        <v>886</v>
      </c>
      <c r="U324" s="134" t="s">
        <v>886</v>
      </c>
      <c r="V324" s="134" t="s">
        <v>886</v>
      </c>
      <c r="W324" s="134" t="s">
        <v>886</v>
      </c>
      <c r="X324" s="134" t="s">
        <v>886</v>
      </c>
      <c r="Y324" s="134" t="s">
        <v>886</v>
      </c>
      <c r="Z324" s="134" t="s">
        <v>886</v>
      </c>
      <c r="AA324" s="134" t="s">
        <v>886</v>
      </c>
      <c r="AB324" s="134" t="s">
        <v>886</v>
      </c>
      <c r="AC324" s="134" t="s">
        <v>886</v>
      </c>
      <c r="AD324" s="134" t="s">
        <v>886</v>
      </c>
      <c r="AE324" s="134" t="s">
        <v>886</v>
      </c>
      <c r="AF324" s="175">
        <v>0</v>
      </c>
      <c r="AG324" s="175">
        <v>0</v>
      </c>
      <c r="AH324" s="194" t="s">
        <v>1755</v>
      </c>
      <c r="AI324" s="134"/>
      <c r="AJ324" s="7"/>
    </row>
    <row r="325" spans="1:37" x14ac:dyDescent="0.2">
      <c r="A325" s="126" t="s">
        <v>1682</v>
      </c>
      <c r="B325" s="126" t="s">
        <v>485</v>
      </c>
      <c r="C325" s="126"/>
      <c r="D325" s="123" t="s">
        <v>486</v>
      </c>
      <c r="E325" s="38" t="s">
        <v>1089</v>
      </c>
      <c r="F325" s="3" t="s">
        <v>1076</v>
      </c>
      <c r="G325" s="3"/>
      <c r="H325" s="173">
        <v>85.28</v>
      </c>
      <c r="I325" s="173">
        <v>94.61</v>
      </c>
      <c r="J325" s="173">
        <v>98.14</v>
      </c>
      <c r="K325" s="173">
        <v>102.31</v>
      </c>
      <c r="L325" s="173">
        <v>104.33</v>
      </c>
      <c r="M325" s="173">
        <v>106.94</v>
      </c>
      <c r="N325" s="173">
        <v>112.29</v>
      </c>
      <c r="O325" s="173">
        <v>119.03</v>
      </c>
      <c r="P325" s="173">
        <v>124.98</v>
      </c>
      <c r="Q325" s="173">
        <v>131.22999999999999</v>
      </c>
      <c r="R325" s="13">
        <v>134.51</v>
      </c>
      <c r="S325" s="13">
        <v>137.87</v>
      </c>
      <c r="T325" s="13">
        <v>137.87</v>
      </c>
      <c r="U325" s="13" t="s">
        <v>886</v>
      </c>
      <c r="V325" s="13" t="s">
        <v>886</v>
      </c>
      <c r="W325" s="13" t="s">
        <v>886</v>
      </c>
      <c r="X325" s="13" t="s">
        <v>886</v>
      </c>
      <c r="Y325" s="13" t="s">
        <v>886</v>
      </c>
      <c r="Z325" s="13" t="s">
        <v>886</v>
      </c>
      <c r="AA325" s="13" t="s">
        <v>886</v>
      </c>
      <c r="AB325" s="13" t="s">
        <v>886</v>
      </c>
      <c r="AC325" s="175" t="s">
        <v>886</v>
      </c>
      <c r="AD325" s="175" t="s">
        <v>886</v>
      </c>
      <c r="AE325" s="175" t="s">
        <v>886</v>
      </c>
      <c r="AF325" s="175" t="s">
        <v>886</v>
      </c>
      <c r="AG325" s="175" t="s">
        <v>886</v>
      </c>
      <c r="AH325" s="194" t="s">
        <v>485</v>
      </c>
      <c r="AI325" s="7"/>
      <c r="AJ325" s="13"/>
      <c r="AK325" s="7"/>
    </row>
    <row r="326" spans="1:37" x14ac:dyDescent="0.2">
      <c r="A326" s="126" t="s">
        <v>1500</v>
      </c>
      <c r="B326" s="126" t="s">
        <v>487</v>
      </c>
      <c r="C326" s="126"/>
      <c r="D326" s="123" t="s">
        <v>488</v>
      </c>
      <c r="E326" s="38" t="s">
        <v>1088</v>
      </c>
      <c r="F326" s="3" t="s">
        <v>1082</v>
      </c>
      <c r="G326" s="3"/>
      <c r="H326" s="173">
        <v>555.39</v>
      </c>
      <c r="I326" s="173">
        <v>558.67999999999995</v>
      </c>
      <c r="J326" s="173">
        <v>611.78</v>
      </c>
      <c r="K326" s="173">
        <v>660.34</v>
      </c>
      <c r="L326" s="173">
        <v>690.17</v>
      </c>
      <c r="M326" s="173">
        <v>721.23</v>
      </c>
      <c r="N326" s="173">
        <v>807.76</v>
      </c>
      <c r="O326" s="173">
        <v>934.72</v>
      </c>
      <c r="P326" s="173">
        <v>956.74</v>
      </c>
      <c r="Q326" s="173">
        <v>999.79</v>
      </c>
      <c r="R326" s="13">
        <v>1048.8</v>
      </c>
      <c r="S326" s="13">
        <v>1080.26</v>
      </c>
      <c r="T326" s="13">
        <v>1100.78</v>
      </c>
      <c r="U326" s="13">
        <v>1128.3</v>
      </c>
      <c r="V326" s="13">
        <v>1150.8699999999999</v>
      </c>
      <c r="W326" s="13">
        <v>1150.8699999999999</v>
      </c>
      <c r="X326" s="13">
        <v>1147.93</v>
      </c>
      <c r="Y326" s="13">
        <v>1164.8800000000001</v>
      </c>
      <c r="Z326" s="13">
        <v>1164.8399999999999</v>
      </c>
      <c r="AA326" s="13">
        <v>1164.8399999999999</v>
      </c>
      <c r="AB326" s="13">
        <v>1208.4000000000001</v>
      </c>
      <c r="AC326" s="175">
        <v>1265.81</v>
      </c>
      <c r="AD326" s="175">
        <v>1341.61</v>
      </c>
      <c r="AE326" s="175">
        <v>1378.5</v>
      </c>
      <c r="AF326" s="175">
        <v>1433.5</v>
      </c>
      <c r="AG326" s="175">
        <v>1505.04</v>
      </c>
      <c r="AH326" s="194" t="s">
        <v>487</v>
      </c>
      <c r="AI326" s="7"/>
      <c r="AJ326" s="13"/>
      <c r="AK326" s="7"/>
    </row>
    <row r="327" spans="1:37" x14ac:dyDescent="0.2">
      <c r="A327" s="126" t="s">
        <v>1501</v>
      </c>
      <c r="B327" s="126" t="s">
        <v>489</v>
      </c>
      <c r="C327" s="126"/>
      <c r="D327" s="123" t="s">
        <v>490</v>
      </c>
      <c r="E327" s="38" t="s">
        <v>1088</v>
      </c>
      <c r="F327" s="3" t="s">
        <v>1081</v>
      </c>
      <c r="G327" s="3"/>
      <c r="H327" s="173">
        <v>717.62</v>
      </c>
      <c r="I327" s="173">
        <v>730.71</v>
      </c>
      <c r="J327" s="173">
        <v>769.37</v>
      </c>
      <c r="K327" s="173">
        <v>815.17</v>
      </c>
      <c r="L327" s="173">
        <v>868.6</v>
      </c>
      <c r="M327" s="173">
        <v>903.54</v>
      </c>
      <c r="N327" s="173">
        <v>966.93</v>
      </c>
      <c r="O327" s="173">
        <v>1047.78</v>
      </c>
      <c r="P327" s="173">
        <v>1098.51</v>
      </c>
      <c r="Q327" s="173">
        <v>1124.1500000000001</v>
      </c>
      <c r="R327" s="13">
        <v>1179.32</v>
      </c>
      <c r="S327" s="13">
        <v>1222.3399999999999</v>
      </c>
      <c r="T327" s="13">
        <v>1264.8499999999999</v>
      </c>
      <c r="U327" s="13">
        <v>1296.28</v>
      </c>
      <c r="V327" s="13">
        <v>1328.06</v>
      </c>
      <c r="W327" s="13">
        <v>1328.06</v>
      </c>
      <c r="X327" s="13">
        <v>1328.06</v>
      </c>
      <c r="Y327" s="13">
        <v>1328.04</v>
      </c>
      <c r="Z327" s="13">
        <v>1328.04</v>
      </c>
      <c r="AA327" s="13">
        <v>1328.04</v>
      </c>
      <c r="AB327" s="13">
        <v>1381.14</v>
      </c>
      <c r="AC327" s="175">
        <v>1450.17</v>
      </c>
      <c r="AD327" s="175">
        <v>1522.53</v>
      </c>
      <c r="AE327" s="175">
        <v>1568.05</v>
      </c>
      <c r="AF327" s="175">
        <v>1630.61</v>
      </c>
      <c r="AG327" s="175">
        <v>1711.98</v>
      </c>
      <c r="AH327" s="194" t="s">
        <v>489</v>
      </c>
      <c r="AI327" s="7"/>
      <c r="AJ327" s="13"/>
      <c r="AK327" s="7"/>
    </row>
    <row r="328" spans="1:37" x14ac:dyDescent="0.2">
      <c r="A328" s="126" t="s">
        <v>1502</v>
      </c>
      <c r="B328" s="126" t="s">
        <v>491</v>
      </c>
      <c r="C328" s="126"/>
      <c r="D328" s="123" t="s">
        <v>492</v>
      </c>
      <c r="E328" s="38" t="s">
        <v>1088</v>
      </c>
      <c r="F328" s="3" t="s">
        <v>1076</v>
      </c>
      <c r="G328" s="3"/>
      <c r="H328" s="173">
        <v>124.33</v>
      </c>
      <c r="I328" s="173">
        <v>131.87</v>
      </c>
      <c r="J328" s="173">
        <v>129.27000000000001</v>
      </c>
      <c r="K328" s="173">
        <v>133.56</v>
      </c>
      <c r="L328" s="173">
        <v>145.59</v>
      </c>
      <c r="M328" s="173">
        <v>155.05000000000001</v>
      </c>
      <c r="N328" s="173">
        <v>169.78</v>
      </c>
      <c r="O328" s="173">
        <v>177.44</v>
      </c>
      <c r="P328" s="173">
        <v>182.41</v>
      </c>
      <c r="Q328" s="173">
        <v>188.78</v>
      </c>
      <c r="R328" s="13">
        <v>192.94</v>
      </c>
      <c r="S328" s="13">
        <v>192.94</v>
      </c>
      <c r="T328" s="13">
        <v>200.47</v>
      </c>
      <c r="U328" s="13">
        <v>204.48</v>
      </c>
      <c r="V328" s="13">
        <v>209.39</v>
      </c>
      <c r="W328" s="13">
        <v>207.3</v>
      </c>
      <c r="X328" s="13">
        <v>207.3</v>
      </c>
      <c r="Y328" s="13">
        <v>207.3</v>
      </c>
      <c r="Z328" s="13">
        <v>207.3</v>
      </c>
      <c r="AA328" s="13">
        <v>207.3</v>
      </c>
      <c r="AB328" s="13">
        <v>207.3</v>
      </c>
      <c r="AC328" s="175">
        <v>207.3</v>
      </c>
      <c r="AD328" s="175">
        <v>207.3</v>
      </c>
      <c r="AE328" s="175">
        <v>207.3</v>
      </c>
      <c r="AF328" s="175">
        <v>212.3</v>
      </c>
      <c r="AG328" s="175">
        <v>217.3</v>
      </c>
      <c r="AH328" s="194" t="s">
        <v>491</v>
      </c>
      <c r="AI328" s="7"/>
      <c r="AJ328" s="13"/>
      <c r="AK328" s="7"/>
    </row>
    <row r="329" spans="1:37" x14ac:dyDescent="0.2">
      <c r="A329" s="126" t="s">
        <v>1503</v>
      </c>
      <c r="B329" s="126" t="s">
        <v>493</v>
      </c>
      <c r="C329" s="126"/>
      <c r="D329" s="123" t="s">
        <v>494</v>
      </c>
      <c r="E329" s="38" t="s">
        <v>1088</v>
      </c>
      <c r="F329" s="3" t="s">
        <v>1076</v>
      </c>
      <c r="G329" s="3"/>
      <c r="H329" s="173">
        <v>84.6</v>
      </c>
      <c r="I329" s="173">
        <v>89.6</v>
      </c>
      <c r="J329" s="173">
        <v>104</v>
      </c>
      <c r="K329" s="173">
        <v>110.13</v>
      </c>
      <c r="L329" s="173">
        <v>117.08</v>
      </c>
      <c r="M329" s="173">
        <v>123.73</v>
      </c>
      <c r="N329" s="173">
        <v>134.87</v>
      </c>
      <c r="O329" s="173">
        <v>144.87</v>
      </c>
      <c r="P329" s="173">
        <v>151.78</v>
      </c>
      <c r="Q329" s="173">
        <v>158.54</v>
      </c>
      <c r="R329" s="13">
        <v>165.64</v>
      </c>
      <c r="S329" s="13">
        <v>173.23</v>
      </c>
      <c r="T329" s="13">
        <v>176.78</v>
      </c>
      <c r="U329" s="13">
        <v>180.3</v>
      </c>
      <c r="V329" s="13">
        <v>180.35</v>
      </c>
      <c r="W329" s="13">
        <v>179.31</v>
      </c>
      <c r="X329" s="13">
        <v>179.31</v>
      </c>
      <c r="Y329" s="13">
        <v>178.78</v>
      </c>
      <c r="Z329" s="13">
        <v>178.67</v>
      </c>
      <c r="AA329" s="13">
        <v>172.67</v>
      </c>
      <c r="AB329" s="13">
        <v>172.57</v>
      </c>
      <c r="AC329" s="175">
        <v>172.51</v>
      </c>
      <c r="AD329" s="175">
        <v>172.68</v>
      </c>
      <c r="AE329" s="175">
        <v>172.72</v>
      </c>
      <c r="AF329" s="175">
        <v>173.46</v>
      </c>
      <c r="AG329" s="175">
        <v>173.64</v>
      </c>
      <c r="AH329" s="194" t="s">
        <v>493</v>
      </c>
      <c r="AI329" s="7"/>
      <c r="AJ329" s="13"/>
      <c r="AK329" s="7"/>
    </row>
    <row r="330" spans="1:37" x14ac:dyDescent="0.2">
      <c r="A330" s="126" t="s">
        <v>1683</v>
      </c>
      <c r="B330" s="126" t="s">
        <v>495</v>
      </c>
      <c r="C330" s="126"/>
      <c r="D330" s="123" t="s">
        <v>496</v>
      </c>
      <c r="E330" s="38" t="s">
        <v>1089</v>
      </c>
      <c r="F330" s="3" t="s">
        <v>1076</v>
      </c>
      <c r="G330" s="3"/>
      <c r="H330" s="173">
        <v>76.180000000000007</v>
      </c>
      <c r="I330" s="173">
        <v>76.180000000000007</v>
      </c>
      <c r="J330" s="173">
        <v>80.75</v>
      </c>
      <c r="K330" s="173">
        <v>81.56</v>
      </c>
      <c r="L330" s="173">
        <v>88.49</v>
      </c>
      <c r="M330" s="173">
        <v>93.89</v>
      </c>
      <c r="N330" s="173">
        <v>102.81</v>
      </c>
      <c r="O330" s="173">
        <v>106.67</v>
      </c>
      <c r="P330" s="173">
        <v>113.52</v>
      </c>
      <c r="Q330" s="173">
        <v>117.79</v>
      </c>
      <c r="R330" s="13">
        <v>121.79</v>
      </c>
      <c r="S330" s="13">
        <v>127.88</v>
      </c>
      <c r="T330" s="13">
        <v>129.93</v>
      </c>
      <c r="U330" s="13" t="s">
        <v>886</v>
      </c>
      <c r="V330" s="13" t="s">
        <v>886</v>
      </c>
      <c r="W330" s="13" t="s">
        <v>886</v>
      </c>
      <c r="X330" s="13" t="s">
        <v>886</v>
      </c>
      <c r="Y330" s="13" t="s">
        <v>886</v>
      </c>
      <c r="Z330" s="13" t="s">
        <v>886</v>
      </c>
      <c r="AA330" s="13" t="s">
        <v>886</v>
      </c>
      <c r="AB330" s="13" t="s">
        <v>886</v>
      </c>
      <c r="AC330" s="175" t="s">
        <v>886</v>
      </c>
      <c r="AD330" s="175" t="s">
        <v>886</v>
      </c>
      <c r="AE330" s="175" t="s">
        <v>886</v>
      </c>
      <c r="AF330" s="175" t="s">
        <v>886</v>
      </c>
      <c r="AG330" s="175" t="s">
        <v>886</v>
      </c>
      <c r="AH330" s="194" t="s">
        <v>495</v>
      </c>
      <c r="AI330" s="7"/>
      <c r="AJ330" s="13"/>
      <c r="AK330" s="7"/>
    </row>
    <row r="331" spans="1:37" x14ac:dyDescent="0.2">
      <c r="A331" s="126" t="s">
        <v>1721</v>
      </c>
      <c r="B331" s="126" t="s">
        <v>497</v>
      </c>
      <c r="C331" s="126"/>
      <c r="D331" s="123" t="s">
        <v>498</v>
      </c>
      <c r="E331" s="38" t="s">
        <v>1088</v>
      </c>
      <c r="F331" s="3" t="s">
        <v>1077</v>
      </c>
      <c r="G331" s="3"/>
      <c r="H331" s="173">
        <v>452.18</v>
      </c>
      <c r="I331" s="173">
        <v>473.68</v>
      </c>
      <c r="J331" s="173">
        <v>537.25</v>
      </c>
      <c r="K331" s="173">
        <v>588.82000000000005</v>
      </c>
      <c r="L331" s="173">
        <v>618.85</v>
      </c>
      <c r="M331" s="173">
        <v>667.74</v>
      </c>
      <c r="N331" s="173">
        <v>732.85</v>
      </c>
      <c r="O331" s="173">
        <v>817.13</v>
      </c>
      <c r="P331" s="173">
        <v>817.09</v>
      </c>
      <c r="Q331" s="173">
        <v>857.45</v>
      </c>
      <c r="R331" s="13">
        <v>899.47</v>
      </c>
      <c r="S331" s="13">
        <v>943.54</v>
      </c>
      <c r="T331" s="13">
        <v>988.36</v>
      </c>
      <c r="U331" s="13">
        <v>1027.3</v>
      </c>
      <c r="V331" s="13">
        <v>1057.48</v>
      </c>
      <c r="W331" s="13">
        <v>1057.48</v>
      </c>
      <c r="X331" s="13">
        <v>1057.48</v>
      </c>
      <c r="Y331" s="13">
        <v>1057.48</v>
      </c>
      <c r="Z331" s="13">
        <v>1078.52</v>
      </c>
      <c r="AA331" s="13">
        <v>1099.98</v>
      </c>
      <c r="AB331" s="13">
        <v>1143.8599999999999</v>
      </c>
      <c r="AC331" s="175">
        <v>1189.5</v>
      </c>
      <c r="AD331" s="175">
        <v>1248.8499999999999</v>
      </c>
      <c r="AE331" s="175">
        <v>1311.16</v>
      </c>
      <c r="AF331" s="175">
        <v>1363.47</v>
      </c>
      <c r="AG331" s="175">
        <v>1411.05</v>
      </c>
      <c r="AH331" s="194" t="s">
        <v>497</v>
      </c>
      <c r="AI331" s="7"/>
      <c r="AJ331" s="13"/>
      <c r="AK331" s="7"/>
    </row>
    <row r="332" spans="1:37" x14ac:dyDescent="0.2">
      <c r="A332" s="126" t="s">
        <v>1504</v>
      </c>
      <c r="B332" s="143" t="s">
        <v>979</v>
      </c>
      <c r="C332" s="143"/>
      <c r="D332" s="144" t="s">
        <v>1268</v>
      </c>
      <c r="E332" s="38" t="s">
        <v>1088</v>
      </c>
      <c r="F332" s="3" t="s">
        <v>1079</v>
      </c>
      <c r="G332" s="3"/>
      <c r="H332" s="173" t="s">
        <v>886</v>
      </c>
      <c r="I332" s="173" t="s">
        <v>886</v>
      </c>
      <c r="J332" s="173" t="s">
        <v>886</v>
      </c>
      <c r="K332" s="173" t="s">
        <v>886</v>
      </c>
      <c r="L332" s="173" t="s">
        <v>886</v>
      </c>
      <c r="M332" s="173" t="s">
        <v>886</v>
      </c>
      <c r="N332" s="173" t="s">
        <v>886</v>
      </c>
      <c r="O332" s="173" t="s">
        <v>886</v>
      </c>
      <c r="P332" s="78">
        <v>50.54</v>
      </c>
      <c r="Q332" s="6">
        <v>52.58</v>
      </c>
      <c r="R332" s="13">
        <v>53.94</v>
      </c>
      <c r="S332" s="13">
        <v>56.04</v>
      </c>
      <c r="T332" s="13">
        <v>58.56</v>
      </c>
      <c r="U332" s="13">
        <v>60.89</v>
      </c>
      <c r="V332" s="13">
        <v>62.1</v>
      </c>
      <c r="W332" s="13">
        <v>62.1</v>
      </c>
      <c r="X332" s="13">
        <v>62.1</v>
      </c>
      <c r="Y332" s="13">
        <v>62.1</v>
      </c>
      <c r="Z332" s="13">
        <v>63.33</v>
      </c>
      <c r="AA332" s="13">
        <v>64.59</v>
      </c>
      <c r="AB332" s="13">
        <v>65.88</v>
      </c>
      <c r="AC332" s="175">
        <v>67.19</v>
      </c>
      <c r="AD332" s="175">
        <v>69.2</v>
      </c>
      <c r="AE332" s="175">
        <v>71.27</v>
      </c>
      <c r="AF332" s="175">
        <v>72.69</v>
      </c>
      <c r="AG332" s="175">
        <v>74.14</v>
      </c>
      <c r="AH332" s="196" t="s">
        <v>979</v>
      </c>
      <c r="AI332" s="7"/>
      <c r="AJ332" s="13"/>
      <c r="AK332" s="7"/>
    </row>
    <row r="333" spans="1:37" x14ac:dyDescent="0.2">
      <c r="A333" s="126" t="s">
        <v>1505</v>
      </c>
      <c r="B333" s="126" t="s">
        <v>1196</v>
      </c>
      <c r="C333" s="126"/>
      <c r="D333" s="123" t="s">
        <v>500</v>
      </c>
      <c r="E333" s="38" t="s">
        <v>1088</v>
      </c>
      <c r="F333" s="3" t="s">
        <v>1174</v>
      </c>
      <c r="G333" s="3"/>
      <c r="H333" s="173">
        <v>45.34</v>
      </c>
      <c r="I333" s="173">
        <v>49.72</v>
      </c>
      <c r="J333" s="173">
        <v>48.46</v>
      </c>
      <c r="K333" s="173">
        <v>52.2</v>
      </c>
      <c r="L333" s="173">
        <v>57.04</v>
      </c>
      <c r="M333" s="46">
        <v>62.59</v>
      </c>
      <c r="N333" s="173">
        <v>88.59</v>
      </c>
      <c r="O333" s="173">
        <v>156</v>
      </c>
      <c r="P333" s="173">
        <v>171.5</v>
      </c>
      <c r="Q333" s="173">
        <v>176</v>
      </c>
      <c r="R333" s="13">
        <v>180</v>
      </c>
      <c r="S333" s="13">
        <v>185.4</v>
      </c>
      <c r="T333" s="13">
        <v>193.37</v>
      </c>
      <c r="U333" s="13">
        <v>199.17</v>
      </c>
      <c r="V333" s="13">
        <v>204.55</v>
      </c>
      <c r="W333" s="13">
        <v>204.55</v>
      </c>
      <c r="X333" s="13">
        <v>204.55</v>
      </c>
      <c r="Y333" s="13">
        <v>204.55</v>
      </c>
      <c r="Z333" s="13">
        <v>208.62</v>
      </c>
      <c r="AA333" s="13">
        <v>212.77</v>
      </c>
      <c r="AB333" s="13">
        <v>217</v>
      </c>
      <c r="AC333" s="175">
        <v>221.32</v>
      </c>
      <c r="AD333" s="175">
        <v>232.82</v>
      </c>
      <c r="AE333" s="175">
        <v>255.77</v>
      </c>
      <c r="AF333" s="175">
        <v>265.77</v>
      </c>
      <c r="AG333" s="175">
        <v>271.06</v>
      </c>
      <c r="AH333" s="194" t="s">
        <v>499</v>
      </c>
      <c r="AI333" s="7"/>
      <c r="AJ333" s="13"/>
      <c r="AK333" s="7"/>
    </row>
    <row r="334" spans="1:37" x14ac:dyDescent="0.2">
      <c r="A334" s="126" t="s">
        <v>1506</v>
      </c>
      <c r="B334" s="126" t="s">
        <v>501</v>
      </c>
      <c r="C334" s="126"/>
      <c r="D334" s="123" t="s">
        <v>502</v>
      </c>
      <c r="E334" s="38" t="s">
        <v>1089</v>
      </c>
      <c r="F334" s="3" t="s">
        <v>1076</v>
      </c>
      <c r="G334" s="3"/>
      <c r="H334" s="173">
        <v>122.48</v>
      </c>
      <c r="I334" s="173">
        <v>110.34</v>
      </c>
      <c r="J334" s="173">
        <v>113.82</v>
      </c>
      <c r="K334" s="173">
        <v>122.77</v>
      </c>
      <c r="L334" s="173">
        <v>130.75</v>
      </c>
      <c r="M334" s="173">
        <v>138.08000000000001</v>
      </c>
      <c r="N334" s="173">
        <v>149.32</v>
      </c>
      <c r="O334" s="173">
        <v>158.80000000000001</v>
      </c>
      <c r="P334" s="173">
        <v>166.98</v>
      </c>
      <c r="Q334" s="173">
        <v>171.46</v>
      </c>
      <c r="R334" s="13">
        <v>179.55</v>
      </c>
      <c r="S334" s="13">
        <v>188.44</v>
      </c>
      <c r="T334" s="13">
        <v>196.92</v>
      </c>
      <c r="U334" s="13">
        <v>204.6</v>
      </c>
      <c r="V334" s="13">
        <v>209.65</v>
      </c>
      <c r="W334" s="13">
        <v>209.62</v>
      </c>
      <c r="X334" s="13">
        <v>209.57</v>
      </c>
      <c r="Y334" s="13">
        <v>209.57</v>
      </c>
      <c r="Z334" s="13">
        <v>207.91</v>
      </c>
      <c r="AA334" s="13">
        <v>207.91</v>
      </c>
      <c r="AB334" s="13">
        <v>207.91</v>
      </c>
      <c r="AC334" s="175">
        <v>212.91</v>
      </c>
      <c r="AD334" s="175">
        <v>219.28</v>
      </c>
      <c r="AE334" s="175">
        <v>225.84</v>
      </c>
      <c r="AF334" s="175">
        <v>230.84</v>
      </c>
      <c r="AG334" s="175" t="s">
        <v>886</v>
      </c>
      <c r="AH334" s="194" t="s">
        <v>501</v>
      </c>
      <c r="AI334" s="7"/>
      <c r="AJ334" s="13"/>
      <c r="AK334" s="7"/>
    </row>
    <row r="335" spans="1:37" x14ac:dyDescent="0.2">
      <c r="A335" s="126" t="s">
        <v>1720</v>
      </c>
      <c r="B335" s="126" t="s">
        <v>503</v>
      </c>
      <c r="C335" s="126"/>
      <c r="D335" s="123" t="s">
        <v>504</v>
      </c>
      <c r="E335" s="38" t="s">
        <v>1089</v>
      </c>
      <c r="F335" s="3" t="s">
        <v>1077</v>
      </c>
      <c r="G335" s="3"/>
      <c r="H335" s="173">
        <v>480.98</v>
      </c>
      <c r="I335" s="173">
        <v>494.28</v>
      </c>
      <c r="J335" s="173">
        <v>539.16</v>
      </c>
      <c r="K335" s="173">
        <v>586.4</v>
      </c>
      <c r="L335" s="173">
        <v>626.87</v>
      </c>
      <c r="M335" s="173">
        <v>657.68</v>
      </c>
      <c r="N335" s="173">
        <v>735.94</v>
      </c>
      <c r="O335" s="173">
        <v>794.24</v>
      </c>
      <c r="P335" s="173">
        <v>833.27</v>
      </c>
      <c r="Q335" s="173">
        <v>856.98</v>
      </c>
      <c r="R335" s="13">
        <v>882.68</v>
      </c>
      <c r="S335" s="13">
        <v>917.55</v>
      </c>
      <c r="T335" s="13">
        <v>956.05</v>
      </c>
      <c r="U335" s="13">
        <v>993.34</v>
      </c>
      <c r="V335" s="13">
        <v>1028.1099999999999</v>
      </c>
      <c r="W335" s="13">
        <v>1028.1099999999999</v>
      </c>
      <c r="X335" s="13">
        <v>1028.1099999999999</v>
      </c>
      <c r="Y335" s="13">
        <v>1028.1099999999999</v>
      </c>
      <c r="Z335" s="13">
        <v>1048.57</v>
      </c>
      <c r="AA335" s="13">
        <v>1069.02</v>
      </c>
      <c r="AB335" s="13">
        <v>1111.25</v>
      </c>
      <c r="AC335" s="175">
        <v>1166.5899999999999</v>
      </c>
      <c r="AD335" s="175">
        <v>1236.3499999999999</v>
      </c>
      <c r="AE335" s="175">
        <v>1236.0999999999999</v>
      </c>
      <c r="AF335" s="175">
        <v>1285.42</v>
      </c>
      <c r="AG335" s="175" t="s">
        <v>886</v>
      </c>
      <c r="AH335" s="194" t="s">
        <v>503</v>
      </c>
      <c r="AI335" s="7"/>
      <c r="AJ335" s="13"/>
      <c r="AK335" s="7"/>
    </row>
    <row r="336" spans="1:37" x14ac:dyDescent="0.2">
      <c r="A336" s="126" t="s">
        <v>1507</v>
      </c>
      <c r="B336" s="126" t="s">
        <v>1271</v>
      </c>
      <c r="C336" s="126" t="s">
        <v>1762</v>
      </c>
      <c r="D336" s="123" t="s">
        <v>1270</v>
      </c>
      <c r="E336" s="38" t="s">
        <v>1088</v>
      </c>
      <c r="F336" s="123" t="s">
        <v>1079</v>
      </c>
      <c r="G336" s="3"/>
      <c r="H336" s="173" t="s">
        <v>886</v>
      </c>
      <c r="I336" s="173" t="s">
        <v>886</v>
      </c>
      <c r="J336" s="173" t="s">
        <v>886</v>
      </c>
      <c r="K336" s="173" t="s">
        <v>886</v>
      </c>
      <c r="L336" s="173" t="s">
        <v>886</v>
      </c>
      <c r="M336" s="173" t="s">
        <v>886</v>
      </c>
      <c r="N336" s="173" t="s">
        <v>886</v>
      </c>
      <c r="O336" s="173" t="s">
        <v>886</v>
      </c>
      <c r="P336" s="173" t="s">
        <v>886</v>
      </c>
      <c r="Q336" s="173" t="s">
        <v>886</v>
      </c>
      <c r="R336" s="13" t="s">
        <v>886</v>
      </c>
      <c r="S336" s="175" t="s">
        <v>886</v>
      </c>
      <c r="T336" s="13" t="s">
        <v>886</v>
      </c>
      <c r="U336" s="13" t="s">
        <v>886</v>
      </c>
      <c r="V336" s="13" t="s">
        <v>886</v>
      </c>
      <c r="W336" s="13" t="s">
        <v>886</v>
      </c>
      <c r="X336" s="13" t="s">
        <v>886</v>
      </c>
      <c r="Y336" s="13" t="s">
        <v>886</v>
      </c>
      <c r="Z336" s="13" t="s">
        <v>886</v>
      </c>
      <c r="AA336" s="13" t="s">
        <v>886</v>
      </c>
      <c r="AB336" s="13" t="s">
        <v>886</v>
      </c>
      <c r="AC336" s="175" t="s">
        <v>886</v>
      </c>
      <c r="AD336" s="175" t="s">
        <v>886</v>
      </c>
      <c r="AE336" s="175">
        <v>60.76</v>
      </c>
      <c r="AF336" s="175">
        <v>61.97</v>
      </c>
      <c r="AG336" s="175">
        <v>63.2</v>
      </c>
      <c r="AH336" s="194" t="s">
        <v>1271</v>
      </c>
      <c r="AI336" s="7"/>
      <c r="AJ336" s="13"/>
      <c r="AK336" s="7"/>
    </row>
    <row r="337" spans="1:37" x14ac:dyDescent="0.2">
      <c r="A337" s="126" t="s">
        <v>1508</v>
      </c>
      <c r="B337" s="126" t="s">
        <v>1197</v>
      </c>
      <c r="C337" s="126"/>
      <c r="D337" s="123" t="s">
        <v>506</v>
      </c>
      <c r="E337" s="38" t="s">
        <v>1088</v>
      </c>
      <c r="F337" s="3" t="s">
        <v>1174</v>
      </c>
      <c r="G337" s="3"/>
      <c r="H337" s="173">
        <v>64.260000000000005</v>
      </c>
      <c r="I337" s="173">
        <v>70.56</v>
      </c>
      <c r="J337" s="173">
        <v>69.290000000000006</v>
      </c>
      <c r="K337" s="173">
        <v>76.08</v>
      </c>
      <c r="L337" s="173">
        <v>79.650000000000006</v>
      </c>
      <c r="M337" s="46">
        <v>83</v>
      </c>
      <c r="N337" s="173">
        <v>105.25</v>
      </c>
      <c r="O337" s="173">
        <v>130.09</v>
      </c>
      <c r="P337" s="173">
        <v>149.43</v>
      </c>
      <c r="Q337" s="173">
        <v>154.41</v>
      </c>
      <c r="R337" s="13">
        <v>162.11000000000001</v>
      </c>
      <c r="S337" s="13">
        <v>170.21</v>
      </c>
      <c r="T337" s="13">
        <v>178.62</v>
      </c>
      <c r="U337" s="13">
        <v>186.66</v>
      </c>
      <c r="V337" s="13">
        <v>193.2</v>
      </c>
      <c r="W337" s="13">
        <v>193.2</v>
      </c>
      <c r="X337" s="13">
        <v>193.2</v>
      </c>
      <c r="Y337" s="13">
        <v>193.2</v>
      </c>
      <c r="Z337" s="13">
        <v>197.04</v>
      </c>
      <c r="AA337" s="13">
        <v>200.96</v>
      </c>
      <c r="AB337" s="13">
        <v>204.96</v>
      </c>
      <c r="AC337" s="175">
        <v>209.04</v>
      </c>
      <c r="AD337" s="175">
        <v>221.04</v>
      </c>
      <c r="AE337" s="175">
        <v>245.04</v>
      </c>
      <c r="AF337" s="175">
        <v>255.04</v>
      </c>
      <c r="AG337" s="175">
        <v>268.04000000000002</v>
      </c>
      <c r="AH337" s="194" t="s">
        <v>505</v>
      </c>
      <c r="AI337" s="7"/>
      <c r="AJ337" s="13"/>
      <c r="AK337" s="7"/>
    </row>
    <row r="338" spans="1:37" x14ac:dyDescent="0.2">
      <c r="A338" s="126" t="s">
        <v>886</v>
      </c>
      <c r="B338" s="122" t="s">
        <v>932</v>
      </c>
      <c r="C338" s="122"/>
      <c r="D338" s="123" t="s">
        <v>876</v>
      </c>
      <c r="E338" s="38" t="s">
        <v>1089</v>
      </c>
      <c r="F338" s="3" t="s">
        <v>1076</v>
      </c>
      <c r="G338" s="3"/>
      <c r="H338" s="173" t="s">
        <v>886</v>
      </c>
      <c r="I338" s="173" t="s">
        <v>886</v>
      </c>
      <c r="J338" s="173" t="s">
        <v>886</v>
      </c>
      <c r="K338" s="173" t="s">
        <v>886</v>
      </c>
      <c r="L338" s="173" t="s">
        <v>886</v>
      </c>
      <c r="M338" s="173" t="s">
        <v>886</v>
      </c>
      <c r="N338" s="173" t="s">
        <v>886</v>
      </c>
      <c r="O338" s="173" t="s">
        <v>886</v>
      </c>
      <c r="P338" s="173" t="s">
        <v>886</v>
      </c>
      <c r="Q338" s="173" t="s">
        <v>886</v>
      </c>
      <c r="R338" s="13" t="s">
        <v>886</v>
      </c>
      <c r="S338" s="13" t="s">
        <v>886</v>
      </c>
      <c r="T338" s="13" t="s">
        <v>886</v>
      </c>
      <c r="U338" s="13" t="s">
        <v>886</v>
      </c>
      <c r="V338" s="13" t="s">
        <v>886</v>
      </c>
      <c r="W338" s="13" t="s">
        <v>886</v>
      </c>
      <c r="X338" s="13" t="s">
        <v>886</v>
      </c>
      <c r="Y338" s="13" t="s">
        <v>886</v>
      </c>
      <c r="Z338" s="13" t="s">
        <v>886</v>
      </c>
      <c r="AA338" s="13" t="s">
        <v>886</v>
      </c>
      <c r="AB338" s="13" t="s">
        <v>886</v>
      </c>
      <c r="AC338" s="175" t="s">
        <v>886</v>
      </c>
      <c r="AD338" s="175" t="s">
        <v>886</v>
      </c>
      <c r="AE338" s="175" t="s">
        <v>886</v>
      </c>
      <c r="AF338" s="175" t="s">
        <v>886</v>
      </c>
      <c r="AG338" s="175" t="s">
        <v>886</v>
      </c>
      <c r="AH338" s="195" t="s">
        <v>932</v>
      </c>
      <c r="AI338" s="7"/>
      <c r="AJ338" s="13"/>
      <c r="AK338" s="7"/>
    </row>
    <row r="339" spans="1:37" x14ac:dyDescent="0.2">
      <c r="A339" s="126" t="s">
        <v>1742</v>
      </c>
      <c r="B339" s="126" t="s">
        <v>507</v>
      </c>
      <c r="C339" s="126"/>
      <c r="D339" s="123" t="s">
        <v>508</v>
      </c>
      <c r="E339" s="38" t="s">
        <v>1089</v>
      </c>
      <c r="F339" s="3" t="s">
        <v>1077</v>
      </c>
      <c r="G339" s="3"/>
      <c r="H339" s="173">
        <v>525.88</v>
      </c>
      <c r="I339" s="173">
        <v>557.9</v>
      </c>
      <c r="J339" s="173">
        <v>654.21</v>
      </c>
      <c r="K339" s="173">
        <v>716.2</v>
      </c>
      <c r="L339" s="173">
        <v>762.85</v>
      </c>
      <c r="M339" s="173">
        <v>808.19</v>
      </c>
      <c r="N339" s="173">
        <v>863.62</v>
      </c>
      <c r="O339" s="173">
        <v>974.5</v>
      </c>
      <c r="P339" s="173">
        <v>1022.64</v>
      </c>
      <c r="Q339" s="173">
        <v>1072</v>
      </c>
      <c r="R339" s="13">
        <v>1091.3</v>
      </c>
      <c r="S339" s="13">
        <v>1110.94</v>
      </c>
      <c r="T339" s="13">
        <v>1122.05</v>
      </c>
      <c r="U339" s="13" t="s">
        <v>886</v>
      </c>
      <c r="V339" s="13" t="s">
        <v>886</v>
      </c>
      <c r="W339" s="13" t="s">
        <v>886</v>
      </c>
      <c r="X339" s="13" t="s">
        <v>886</v>
      </c>
      <c r="Y339" s="13" t="s">
        <v>886</v>
      </c>
      <c r="Z339" s="13" t="s">
        <v>886</v>
      </c>
      <c r="AA339" s="13" t="s">
        <v>886</v>
      </c>
      <c r="AB339" s="13" t="s">
        <v>886</v>
      </c>
      <c r="AC339" s="175" t="s">
        <v>886</v>
      </c>
      <c r="AD339" s="175" t="s">
        <v>886</v>
      </c>
      <c r="AE339" s="175" t="s">
        <v>886</v>
      </c>
      <c r="AF339" s="175" t="s">
        <v>886</v>
      </c>
      <c r="AG339" s="175" t="s">
        <v>886</v>
      </c>
      <c r="AH339" s="194" t="s">
        <v>507</v>
      </c>
      <c r="AI339" s="7"/>
      <c r="AJ339" s="13"/>
      <c r="AK339" s="7"/>
    </row>
    <row r="340" spans="1:37" x14ac:dyDescent="0.2">
      <c r="A340" s="126" t="s">
        <v>1509</v>
      </c>
      <c r="B340" s="126" t="s">
        <v>1153</v>
      </c>
      <c r="C340" s="126"/>
      <c r="D340" s="123" t="s">
        <v>1156</v>
      </c>
      <c r="E340" s="38" t="s">
        <v>1088</v>
      </c>
      <c r="F340" s="3" t="s">
        <v>1082</v>
      </c>
      <c r="G340" s="3"/>
      <c r="H340" s="173" t="s">
        <v>886</v>
      </c>
      <c r="I340" s="173" t="s">
        <v>886</v>
      </c>
      <c r="J340" s="173" t="s">
        <v>886</v>
      </c>
      <c r="K340" s="173" t="s">
        <v>886</v>
      </c>
      <c r="L340" s="173" t="s">
        <v>886</v>
      </c>
      <c r="M340" s="173" t="s">
        <v>886</v>
      </c>
      <c r="N340" s="173" t="s">
        <v>886</v>
      </c>
      <c r="O340" s="173" t="s">
        <v>886</v>
      </c>
      <c r="P340" s="173" t="s">
        <v>886</v>
      </c>
      <c r="Q340" s="173" t="s">
        <v>886</v>
      </c>
      <c r="R340" s="173" t="s">
        <v>886</v>
      </c>
      <c r="S340" s="173" t="s">
        <v>886</v>
      </c>
      <c r="T340" s="173" t="s">
        <v>886</v>
      </c>
      <c r="U340" s="13">
        <v>1335.33</v>
      </c>
      <c r="V340" s="13">
        <v>1373.63</v>
      </c>
      <c r="W340" s="13">
        <v>1373.4</v>
      </c>
      <c r="X340" s="13">
        <v>1373.4</v>
      </c>
      <c r="Y340" s="13">
        <v>1373.4</v>
      </c>
      <c r="Z340" s="13">
        <v>1399.77</v>
      </c>
      <c r="AA340" s="13">
        <v>1427.63</v>
      </c>
      <c r="AB340" s="13">
        <v>1484.59</v>
      </c>
      <c r="AC340" s="175">
        <v>1558.1</v>
      </c>
      <c r="AD340" s="175">
        <v>1633.66</v>
      </c>
      <c r="AE340" s="175">
        <v>1695.73</v>
      </c>
      <c r="AF340" s="175">
        <v>1760.99</v>
      </c>
      <c r="AG340" s="175">
        <v>1823.78</v>
      </c>
      <c r="AH340" s="194" t="s">
        <v>1153</v>
      </c>
      <c r="AI340" s="7"/>
      <c r="AJ340" s="13"/>
      <c r="AK340" s="7"/>
    </row>
    <row r="341" spans="1:37" x14ac:dyDescent="0.2">
      <c r="A341" s="126" t="s">
        <v>1510</v>
      </c>
      <c r="B341" s="126" t="s">
        <v>1198</v>
      </c>
      <c r="C341" s="126"/>
      <c r="D341" s="123" t="s">
        <v>510</v>
      </c>
      <c r="E341" s="38" t="s">
        <v>1088</v>
      </c>
      <c r="F341" s="3" t="s">
        <v>1174</v>
      </c>
      <c r="G341" s="3"/>
      <c r="H341" s="173">
        <v>45.95</v>
      </c>
      <c r="I341" s="173">
        <v>52.73</v>
      </c>
      <c r="J341" s="173">
        <v>47.67</v>
      </c>
      <c r="K341" s="173">
        <v>49.82</v>
      </c>
      <c r="L341" s="173">
        <v>52.06</v>
      </c>
      <c r="M341" s="173">
        <v>55.65</v>
      </c>
      <c r="N341" s="173">
        <v>58.15</v>
      </c>
      <c r="O341" s="173">
        <v>63.8</v>
      </c>
      <c r="P341" s="173">
        <v>66.930000000000007</v>
      </c>
      <c r="Q341" s="173">
        <v>70.03</v>
      </c>
      <c r="R341" s="13">
        <v>71.78</v>
      </c>
      <c r="S341" s="13">
        <v>74.62</v>
      </c>
      <c r="T341" s="13">
        <v>78.27</v>
      </c>
      <c r="U341" s="13">
        <v>81.319999999999993</v>
      </c>
      <c r="V341" s="13">
        <v>83.68</v>
      </c>
      <c r="W341" s="13">
        <v>83.68</v>
      </c>
      <c r="X341" s="13">
        <v>83.68</v>
      </c>
      <c r="Y341" s="13">
        <v>86.61</v>
      </c>
      <c r="Z341" s="13">
        <v>86.61</v>
      </c>
      <c r="AA341" s="13">
        <v>88.33</v>
      </c>
      <c r="AB341" s="13">
        <v>93.33</v>
      </c>
      <c r="AC341" s="175">
        <v>98.33</v>
      </c>
      <c r="AD341" s="175">
        <v>110.33</v>
      </c>
      <c r="AE341" s="175">
        <v>134.33000000000001</v>
      </c>
      <c r="AF341" s="175">
        <v>137</v>
      </c>
      <c r="AG341" s="175">
        <v>143.84</v>
      </c>
      <c r="AH341" s="194" t="s">
        <v>509</v>
      </c>
      <c r="AI341" s="7"/>
      <c r="AJ341" s="13"/>
      <c r="AK341" s="7"/>
    </row>
    <row r="342" spans="1:37" x14ac:dyDescent="0.2">
      <c r="A342" s="126" t="s">
        <v>1511</v>
      </c>
      <c r="B342" s="126" t="s">
        <v>511</v>
      </c>
      <c r="C342" s="126"/>
      <c r="D342" s="123" t="s">
        <v>512</v>
      </c>
      <c r="E342" s="38" t="s">
        <v>1088</v>
      </c>
      <c r="F342" s="3" t="s">
        <v>1076</v>
      </c>
      <c r="G342" s="3"/>
      <c r="H342" s="173">
        <v>130.72</v>
      </c>
      <c r="I342" s="173">
        <v>130.94999999999999</v>
      </c>
      <c r="J342" s="173">
        <v>128.57</v>
      </c>
      <c r="K342" s="173">
        <v>141.16999999999999</v>
      </c>
      <c r="L342" s="173">
        <v>149.91999999999999</v>
      </c>
      <c r="M342" s="173">
        <v>158.91999999999999</v>
      </c>
      <c r="N342" s="173">
        <v>169.92</v>
      </c>
      <c r="O342" s="173">
        <v>177.57</v>
      </c>
      <c r="P342" s="173">
        <v>182.88</v>
      </c>
      <c r="Q342" s="173">
        <v>189.28</v>
      </c>
      <c r="R342" s="13">
        <v>195.93</v>
      </c>
      <c r="S342" s="13">
        <v>205.14</v>
      </c>
      <c r="T342" s="13">
        <v>212.73</v>
      </c>
      <c r="U342" s="13">
        <v>220.93</v>
      </c>
      <c r="V342" s="13">
        <v>225.87</v>
      </c>
      <c r="W342" s="13">
        <v>225.87</v>
      </c>
      <c r="X342" s="13">
        <v>225.87</v>
      </c>
      <c r="Y342" s="13">
        <v>230.27</v>
      </c>
      <c r="Z342" s="13">
        <v>234.76</v>
      </c>
      <c r="AA342" s="13">
        <v>239.34</v>
      </c>
      <c r="AB342" s="13">
        <v>244.01</v>
      </c>
      <c r="AC342" s="175">
        <v>249.01</v>
      </c>
      <c r="AD342" s="175">
        <v>256.45999999999998</v>
      </c>
      <c r="AE342" s="175">
        <v>264.13</v>
      </c>
      <c r="AF342" s="175">
        <v>269.38</v>
      </c>
      <c r="AG342" s="175">
        <v>274.74</v>
      </c>
      <c r="AH342" s="194" t="s">
        <v>511</v>
      </c>
      <c r="AI342" s="7"/>
      <c r="AJ342" s="13"/>
      <c r="AK342" s="7"/>
    </row>
    <row r="343" spans="1:37" x14ac:dyDescent="0.2">
      <c r="A343" s="126" t="s">
        <v>886</v>
      </c>
      <c r="B343" s="18" t="s">
        <v>933</v>
      </c>
      <c r="C343" s="18"/>
      <c r="D343" s="35" t="s">
        <v>877</v>
      </c>
      <c r="E343" s="38" t="s">
        <v>1089</v>
      </c>
      <c r="F343" s="3" t="s">
        <v>1076</v>
      </c>
      <c r="G343" s="3"/>
      <c r="H343" s="173">
        <v>144</v>
      </c>
      <c r="I343" s="173">
        <v>152</v>
      </c>
      <c r="J343" s="173" t="s">
        <v>886</v>
      </c>
      <c r="K343" s="173" t="s">
        <v>886</v>
      </c>
      <c r="L343" s="173" t="s">
        <v>886</v>
      </c>
      <c r="M343" s="173" t="s">
        <v>886</v>
      </c>
      <c r="N343" s="173" t="s">
        <v>886</v>
      </c>
      <c r="O343" s="173" t="s">
        <v>886</v>
      </c>
      <c r="P343" s="173" t="s">
        <v>886</v>
      </c>
      <c r="Q343" s="173" t="s">
        <v>886</v>
      </c>
      <c r="R343" s="13" t="s">
        <v>886</v>
      </c>
      <c r="S343" s="13" t="s">
        <v>886</v>
      </c>
      <c r="T343" s="13" t="s">
        <v>886</v>
      </c>
      <c r="U343" s="13" t="s">
        <v>886</v>
      </c>
      <c r="V343" s="13" t="s">
        <v>886</v>
      </c>
      <c r="W343" s="13" t="s">
        <v>886</v>
      </c>
      <c r="X343" s="13" t="s">
        <v>886</v>
      </c>
      <c r="Y343" s="13" t="s">
        <v>886</v>
      </c>
      <c r="Z343" s="13" t="s">
        <v>886</v>
      </c>
      <c r="AA343" s="13" t="s">
        <v>886</v>
      </c>
      <c r="AB343" s="13" t="s">
        <v>886</v>
      </c>
      <c r="AC343" s="175" t="s">
        <v>886</v>
      </c>
      <c r="AD343" s="175" t="s">
        <v>886</v>
      </c>
      <c r="AE343" s="175" t="s">
        <v>886</v>
      </c>
      <c r="AF343" s="175" t="s">
        <v>886</v>
      </c>
      <c r="AG343" s="175" t="s">
        <v>886</v>
      </c>
      <c r="AH343" s="197" t="s">
        <v>933</v>
      </c>
      <c r="AI343" s="7"/>
      <c r="AJ343" s="13"/>
      <c r="AK343" s="7"/>
    </row>
    <row r="344" spans="1:37" x14ac:dyDescent="0.2">
      <c r="A344" s="126" t="s">
        <v>1722</v>
      </c>
      <c r="B344" s="126" t="s">
        <v>513</v>
      </c>
      <c r="C344" s="126"/>
      <c r="D344" s="123" t="s">
        <v>514</v>
      </c>
      <c r="E344" s="38" t="s">
        <v>1088</v>
      </c>
      <c r="F344" s="3" t="s">
        <v>1077</v>
      </c>
      <c r="G344" s="3"/>
      <c r="H344" s="173">
        <v>579</v>
      </c>
      <c r="I344" s="173">
        <v>607</v>
      </c>
      <c r="J344" s="173">
        <v>681.38</v>
      </c>
      <c r="K344" s="173">
        <v>748.84</v>
      </c>
      <c r="L344" s="173">
        <v>791.9</v>
      </c>
      <c r="M344" s="173">
        <v>838.62</v>
      </c>
      <c r="N344" s="173">
        <v>907.81</v>
      </c>
      <c r="O344" s="173">
        <v>994.05</v>
      </c>
      <c r="P344" s="173">
        <v>994.11</v>
      </c>
      <c r="Q344" s="173">
        <v>1032.8800000000001</v>
      </c>
      <c r="R344" s="13">
        <v>1081.43</v>
      </c>
      <c r="S344" s="13">
        <v>1124.69</v>
      </c>
      <c r="T344" s="13">
        <v>1158.43</v>
      </c>
      <c r="U344" s="13">
        <v>1193.18</v>
      </c>
      <c r="V344" s="13">
        <v>1193.18</v>
      </c>
      <c r="W344" s="13">
        <v>1193.18</v>
      </c>
      <c r="X344" s="13">
        <v>1193.18</v>
      </c>
      <c r="Y344" s="13">
        <v>1193.18</v>
      </c>
      <c r="Z344" s="13">
        <v>1216.92</v>
      </c>
      <c r="AA344" s="13">
        <v>1241.1400000000001</v>
      </c>
      <c r="AB344" s="13">
        <v>1290.6600000000001</v>
      </c>
      <c r="AC344" s="175">
        <v>1351.97</v>
      </c>
      <c r="AD344" s="175">
        <v>1419.43</v>
      </c>
      <c r="AE344" s="175">
        <v>1476.06</v>
      </c>
      <c r="AF344" s="175">
        <v>1534.95</v>
      </c>
      <c r="AG344" s="175">
        <v>1580.85</v>
      </c>
      <c r="AH344" s="194" t="s">
        <v>513</v>
      </c>
      <c r="AI344" s="7"/>
      <c r="AJ344" s="13"/>
      <c r="AK344" s="7"/>
    </row>
    <row r="345" spans="1:37" x14ac:dyDescent="0.2">
      <c r="A345" s="126" t="s">
        <v>1512</v>
      </c>
      <c r="B345" s="143" t="s">
        <v>980</v>
      </c>
      <c r="C345" s="143"/>
      <c r="D345" s="144" t="s">
        <v>981</v>
      </c>
      <c r="E345" s="38" t="s">
        <v>1088</v>
      </c>
      <c r="F345" s="3" t="s">
        <v>1079</v>
      </c>
      <c r="G345" s="3"/>
      <c r="H345" s="173" t="s">
        <v>886</v>
      </c>
      <c r="I345" s="173" t="s">
        <v>886</v>
      </c>
      <c r="J345" s="173" t="s">
        <v>886</v>
      </c>
      <c r="K345" s="173" t="s">
        <v>886</v>
      </c>
      <c r="L345" s="173" t="s">
        <v>886</v>
      </c>
      <c r="M345" s="173" t="s">
        <v>886</v>
      </c>
      <c r="N345" s="173" t="s">
        <v>886</v>
      </c>
      <c r="O345" s="173" t="s">
        <v>886</v>
      </c>
      <c r="P345" s="78">
        <v>57.08</v>
      </c>
      <c r="Q345" s="6">
        <v>58.01</v>
      </c>
      <c r="R345" s="13">
        <v>60.85</v>
      </c>
      <c r="S345" s="13">
        <v>63.53</v>
      </c>
      <c r="T345" s="13">
        <v>65.44</v>
      </c>
      <c r="U345" s="13">
        <v>67.73</v>
      </c>
      <c r="V345" s="13">
        <v>69.69</v>
      </c>
      <c r="W345" s="13">
        <v>69.69</v>
      </c>
      <c r="X345" s="13">
        <v>69.69</v>
      </c>
      <c r="Y345" s="13">
        <v>69.69</v>
      </c>
      <c r="Z345" s="13">
        <v>71.05</v>
      </c>
      <c r="AA345" s="13">
        <v>72.44</v>
      </c>
      <c r="AB345" s="13">
        <v>73.849999999999994</v>
      </c>
      <c r="AC345" s="175">
        <v>75.290000000000006</v>
      </c>
      <c r="AD345" s="175">
        <v>77.510000000000005</v>
      </c>
      <c r="AE345" s="175">
        <v>79.8</v>
      </c>
      <c r="AF345" s="175">
        <v>81.36</v>
      </c>
      <c r="AG345" s="175">
        <v>82.95</v>
      </c>
      <c r="AH345" s="196" t="s">
        <v>980</v>
      </c>
      <c r="AI345" s="7"/>
      <c r="AJ345" s="13"/>
      <c r="AK345" s="7"/>
    </row>
    <row r="346" spans="1:37" x14ac:dyDescent="0.2">
      <c r="A346" s="126" t="s">
        <v>1513</v>
      </c>
      <c r="B346" s="126" t="s">
        <v>1199</v>
      </c>
      <c r="C346" s="126"/>
      <c r="D346" s="123" t="s">
        <v>516</v>
      </c>
      <c r="E346" s="38" t="s">
        <v>1088</v>
      </c>
      <c r="F346" s="3" t="s">
        <v>1174</v>
      </c>
      <c r="G346" s="3"/>
      <c r="H346" s="173">
        <v>45.94</v>
      </c>
      <c r="I346" s="173">
        <v>49.78</v>
      </c>
      <c r="J346" s="173">
        <v>54.32</v>
      </c>
      <c r="K346" s="173">
        <v>61.55</v>
      </c>
      <c r="L346" s="173">
        <v>65.17</v>
      </c>
      <c r="M346" s="46">
        <v>70.17</v>
      </c>
      <c r="N346" s="173">
        <v>85.17</v>
      </c>
      <c r="O346" s="173">
        <v>109.3</v>
      </c>
      <c r="P346" s="173">
        <v>120.12</v>
      </c>
      <c r="Q346" s="173">
        <v>126.01</v>
      </c>
      <c r="R346" s="13">
        <v>132.24</v>
      </c>
      <c r="S346" s="13">
        <v>138.78</v>
      </c>
      <c r="T346" s="13">
        <v>145.62</v>
      </c>
      <c r="U346" s="13">
        <v>152.82</v>
      </c>
      <c r="V346" s="13">
        <v>160.11000000000001</v>
      </c>
      <c r="W346" s="13">
        <v>160.11000000000001</v>
      </c>
      <c r="X346" s="13">
        <v>166.41</v>
      </c>
      <c r="Y346" s="13">
        <v>169.65</v>
      </c>
      <c r="Z346" s="13">
        <v>172.98</v>
      </c>
      <c r="AA346" s="13">
        <v>176.4</v>
      </c>
      <c r="AB346" s="13">
        <v>179.91</v>
      </c>
      <c r="AC346" s="175">
        <v>183.42</v>
      </c>
      <c r="AD346" s="175">
        <v>195.39</v>
      </c>
      <c r="AE346" s="175">
        <v>219.33</v>
      </c>
      <c r="AF346" s="175">
        <v>229.32</v>
      </c>
      <c r="AG346" s="175">
        <v>244.26</v>
      </c>
      <c r="AH346" s="194" t="s">
        <v>515</v>
      </c>
      <c r="AI346" s="7"/>
      <c r="AJ346" s="13"/>
      <c r="AK346" s="7"/>
    </row>
    <row r="347" spans="1:37" x14ac:dyDescent="0.2">
      <c r="A347" s="126" t="s">
        <v>1514</v>
      </c>
      <c r="B347" s="126" t="s">
        <v>517</v>
      </c>
      <c r="C347" s="126"/>
      <c r="D347" s="123" t="s">
        <v>518</v>
      </c>
      <c r="E347" s="38" t="s">
        <v>1088</v>
      </c>
      <c r="F347" s="3" t="s">
        <v>1076</v>
      </c>
      <c r="G347" s="3"/>
      <c r="H347" s="173">
        <v>136.27000000000001</v>
      </c>
      <c r="I347" s="173">
        <v>141.19999999999999</v>
      </c>
      <c r="J347" s="173">
        <v>125.75</v>
      </c>
      <c r="K347" s="173">
        <v>137.38999999999999</v>
      </c>
      <c r="L347" s="173">
        <v>143.57</v>
      </c>
      <c r="M347" s="173">
        <v>151.78</v>
      </c>
      <c r="N347" s="173">
        <v>159.37</v>
      </c>
      <c r="O347" s="173">
        <v>174.11</v>
      </c>
      <c r="P347" s="173">
        <v>182.81</v>
      </c>
      <c r="Q347" s="173">
        <v>191.5</v>
      </c>
      <c r="R347" s="13">
        <v>191.49</v>
      </c>
      <c r="S347" s="13">
        <v>191.49</v>
      </c>
      <c r="T347" s="13">
        <v>197.04</v>
      </c>
      <c r="U347" s="13">
        <v>201.97</v>
      </c>
      <c r="V347" s="13">
        <v>203.99</v>
      </c>
      <c r="W347" s="13">
        <v>203.99</v>
      </c>
      <c r="X347" s="13">
        <v>203.99</v>
      </c>
      <c r="Y347" s="13">
        <v>203.99</v>
      </c>
      <c r="Z347" s="13">
        <v>207.56</v>
      </c>
      <c r="AA347" s="13">
        <v>211.19</v>
      </c>
      <c r="AB347" s="13">
        <v>215.29</v>
      </c>
      <c r="AC347" s="175">
        <v>220.29</v>
      </c>
      <c r="AD347" s="175">
        <v>226.88</v>
      </c>
      <c r="AE347" s="175">
        <v>233.66</v>
      </c>
      <c r="AF347" s="175">
        <v>238.66</v>
      </c>
      <c r="AG347" s="175">
        <v>243.66</v>
      </c>
      <c r="AH347" s="194" t="s">
        <v>517</v>
      </c>
      <c r="AI347" s="7"/>
      <c r="AJ347" s="13"/>
      <c r="AK347" s="7"/>
    </row>
    <row r="348" spans="1:37" x14ac:dyDescent="0.2">
      <c r="A348" s="126" t="s">
        <v>1515</v>
      </c>
      <c r="B348" s="126" t="s">
        <v>519</v>
      </c>
      <c r="C348" s="126"/>
      <c r="D348" s="123" t="s">
        <v>520</v>
      </c>
      <c r="E348" s="38" t="s">
        <v>1088</v>
      </c>
      <c r="F348" s="3" t="s">
        <v>1076</v>
      </c>
      <c r="G348" s="3"/>
      <c r="H348" s="173">
        <v>98.54</v>
      </c>
      <c r="I348" s="173">
        <v>99.31</v>
      </c>
      <c r="J348" s="173">
        <v>99.31</v>
      </c>
      <c r="K348" s="173">
        <v>109.08</v>
      </c>
      <c r="L348" s="173">
        <v>124.98</v>
      </c>
      <c r="M348" s="173">
        <v>137.35</v>
      </c>
      <c r="N348" s="173">
        <v>149.47</v>
      </c>
      <c r="O348" s="173">
        <v>159.77000000000001</v>
      </c>
      <c r="P348" s="173">
        <v>169.22</v>
      </c>
      <c r="Q348" s="173">
        <v>177.34</v>
      </c>
      <c r="R348" s="13">
        <v>183.55</v>
      </c>
      <c r="S348" s="13">
        <v>188.14</v>
      </c>
      <c r="T348" s="13">
        <v>192.84</v>
      </c>
      <c r="U348" s="13">
        <v>198.63</v>
      </c>
      <c r="V348" s="13">
        <v>202.6</v>
      </c>
      <c r="W348" s="13">
        <v>202.6</v>
      </c>
      <c r="X348" s="13">
        <v>202.6</v>
      </c>
      <c r="Y348" s="13">
        <v>202.6</v>
      </c>
      <c r="Z348" s="13">
        <v>202.6</v>
      </c>
      <c r="AA348" s="13">
        <v>202.6</v>
      </c>
      <c r="AB348" s="13">
        <v>206.63</v>
      </c>
      <c r="AC348" s="175">
        <v>211.63</v>
      </c>
      <c r="AD348" s="175">
        <v>217.97</v>
      </c>
      <c r="AE348" s="175">
        <v>224.5</v>
      </c>
      <c r="AF348" s="175">
        <v>229.5</v>
      </c>
      <c r="AG348" s="175">
        <v>234.5</v>
      </c>
      <c r="AH348" s="194" t="s">
        <v>519</v>
      </c>
      <c r="AI348" s="7"/>
      <c r="AJ348" s="13"/>
      <c r="AK348" s="7"/>
    </row>
    <row r="349" spans="1:37" x14ac:dyDescent="0.2">
      <c r="A349" s="126" t="s">
        <v>1516</v>
      </c>
      <c r="B349" s="126" t="s">
        <v>521</v>
      </c>
      <c r="C349" s="126"/>
      <c r="D349" s="123" t="s">
        <v>522</v>
      </c>
      <c r="E349" s="38" t="s">
        <v>1088</v>
      </c>
      <c r="F349" s="3" t="s">
        <v>1081</v>
      </c>
      <c r="G349" s="3"/>
      <c r="H349" s="173">
        <v>697.04</v>
      </c>
      <c r="I349" s="173">
        <v>734.32</v>
      </c>
      <c r="J349" s="173">
        <v>781.45</v>
      </c>
      <c r="K349" s="173">
        <v>836.36</v>
      </c>
      <c r="L349" s="173">
        <v>869.6</v>
      </c>
      <c r="M349" s="173">
        <v>959.91</v>
      </c>
      <c r="N349" s="173">
        <v>983.88</v>
      </c>
      <c r="O349" s="173">
        <v>1087.2</v>
      </c>
      <c r="P349" s="173">
        <v>1138.44</v>
      </c>
      <c r="Q349" s="173">
        <v>1192.19</v>
      </c>
      <c r="R349" s="13">
        <v>1251.21</v>
      </c>
      <c r="S349" s="13">
        <v>1312.94</v>
      </c>
      <c r="T349" s="13">
        <v>1302.56</v>
      </c>
      <c r="U349" s="13">
        <v>1328.44</v>
      </c>
      <c r="V349" s="13">
        <v>1345.85</v>
      </c>
      <c r="W349" s="13">
        <v>1345.85</v>
      </c>
      <c r="X349" s="13">
        <v>1345.85</v>
      </c>
      <c r="Y349" s="13">
        <v>1392.95</v>
      </c>
      <c r="Z349" s="13">
        <v>1392.95</v>
      </c>
      <c r="AA349" s="13">
        <v>1392.95</v>
      </c>
      <c r="AB349" s="13">
        <v>1444.48</v>
      </c>
      <c r="AC349" s="175">
        <v>1502.11</v>
      </c>
      <c r="AD349" s="175">
        <v>1562.04</v>
      </c>
      <c r="AE349" s="175">
        <v>1624.36</v>
      </c>
      <c r="AF349" s="175">
        <v>1672.92</v>
      </c>
      <c r="AG349" s="175">
        <v>1722.94</v>
      </c>
      <c r="AH349" s="194" t="s">
        <v>521</v>
      </c>
      <c r="AI349" s="7"/>
      <c r="AJ349" s="13"/>
      <c r="AK349" s="7"/>
    </row>
    <row r="350" spans="1:37" x14ac:dyDescent="0.2">
      <c r="A350" s="126" t="s">
        <v>1684</v>
      </c>
      <c r="B350" s="126" t="s">
        <v>523</v>
      </c>
      <c r="C350" s="126"/>
      <c r="D350" s="123" t="s">
        <v>524</v>
      </c>
      <c r="E350" s="38" t="s">
        <v>1089</v>
      </c>
      <c r="F350" s="3" t="s">
        <v>1076</v>
      </c>
      <c r="G350" s="3"/>
      <c r="H350" s="173">
        <v>86</v>
      </c>
      <c r="I350" s="173">
        <v>95</v>
      </c>
      <c r="J350" s="173">
        <v>100</v>
      </c>
      <c r="K350" s="173">
        <v>111.92</v>
      </c>
      <c r="L350" s="173">
        <v>117.9</v>
      </c>
      <c r="M350" s="173">
        <v>126.75</v>
      </c>
      <c r="N350" s="173">
        <v>152.37</v>
      </c>
      <c r="O350" s="173">
        <v>171.4</v>
      </c>
      <c r="P350" s="173">
        <v>182.96</v>
      </c>
      <c r="Q350" s="173">
        <v>188.44</v>
      </c>
      <c r="R350" s="13">
        <v>192.22</v>
      </c>
      <c r="S350" s="13">
        <v>197.99</v>
      </c>
      <c r="T350" s="13">
        <v>197.99</v>
      </c>
      <c r="U350" s="13" t="s">
        <v>886</v>
      </c>
      <c r="V350" s="13" t="s">
        <v>886</v>
      </c>
      <c r="W350" s="13" t="s">
        <v>886</v>
      </c>
      <c r="X350" s="13" t="s">
        <v>886</v>
      </c>
      <c r="Y350" s="13" t="s">
        <v>886</v>
      </c>
      <c r="Z350" s="13" t="s">
        <v>886</v>
      </c>
      <c r="AA350" s="13" t="s">
        <v>886</v>
      </c>
      <c r="AB350" s="13" t="s">
        <v>886</v>
      </c>
      <c r="AC350" s="175" t="s">
        <v>886</v>
      </c>
      <c r="AD350" s="175" t="s">
        <v>886</v>
      </c>
      <c r="AE350" s="175" t="s">
        <v>886</v>
      </c>
      <c r="AF350" s="175" t="s">
        <v>886</v>
      </c>
      <c r="AG350" s="175" t="s">
        <v>886</v>
      </c>
      <c r="AH350" s="194" t="s">
        <v>523</v>
      </c>
      <c r="AI350" s="7"/>
      <c r="AJ350" s="13"/>
      <c r="AK350" s="7"/>
    </row>
    <row r="351" spans="1:37" x14ac:dyDescent="0.2">
      <c r="A351" s="126" t="s">
        <v>1517</v>
      </c>
      <c r="B351" s="126" t="s">
        <v>525</v>
      </c>
      <c r="C351" s="126"/>
      <c r="D351" s="123" t="s">
        <v>526</v>
      </c>
      <c r="E351" s="38" t="s">
        <v>1088</v>
      </c>
      <c r="F351" s="3" t="s">
        <v>1076</v>
      </c>
      <c r="G351" s="3"/>
      <c r="H351" s="173">
        <v>155.11000000000001</v>
      </c>
      <c r="I351" s="173">
        <v>164.08</v>
      </c>
      <c r="J351" s="173">
        <v>165.48</v>
      </c>
      <c r="K351" s="173">
        <v>165.78</v>
      </c>
      <c r="L351" s="173">
        <v>172.36</v>
      </c>
      <c r="M351" s="173">
        <v>188.74</v>
      </c>
      <c r="N351" s="173">
        <v>196.83</v>
      </c>
      <c r="O351" s="173">
        <v>204.6</v>
      </c>
      <c r="P351" s="173">
        <v>212.94</v>
      </c>
      <c r="Q351" s="173">
        <v>221.46</v>
      </c>
      <c r="R351" s="13">
        <v>229.96</v>
      </c>
      <c r="S351" s="13">
        <v>236.92</v>
      </c>
      <c r="T351" s="13">
        <v>246.95</v>
      </c>
      <c r="U351" s="13">
        <v>257.81</v>
      </c>
      <c r="V351" s="13">
        <v>262.95999999999998</v>
      </c>
      <c r="W351" s="13">
        <v>262.95999999999998</v>
      </c>
      <c r="X351" s="13">
        <v>262.95999999999998</v>
      </c>
      <c r="Y351" s="13">
        <v>268.19</v>
      </c>
      <c r="Z351" s="13">
        <v>273.52999999999997</v>
      </c>
      <c r="AA351" s="13">
        <v>278.97000000000003</v>
      </c>
      <c r="AB351" s="13">
        <v>284.52</v>
      </c>
      <c r="AC351" s="175">
        <v>290.19</v>
      </c>
      <c r="AD351" s="175">
        <v>298.86</v>
      </c>
      <c r="AE351" s="175">
        <v>307.8</v>
      </c>
      <c r="AF351" s="175">
        <v>313.92</v>
      </c>
      <c r="AG351" s="175">
        <v>320.17</v>
      </c>
      <c r="AH351" s="194" t="s">
        <v>525</v>
      </c>
      <c r="AI351" s="7"/>
      <c r="AJ351" s="13"/>
      <c r="AK351" s="7"/>
    </row>
    <row r="352" spans="1:37" x14ac:dyDescent="0.2">
      <c r="A352" s="126" t="s">
        <v>1723</v>
      </c>
      <c r="B352" s="126" t="s">
        <v>527</v>
      </c>
      <c r="C352" s="126"/>
      <c r="D352" s="123" t="s">
        <v>528</v>
      </c>
      <c r="E352" s="38" t="s">
        <v>1088</v>
      </c>
      <c r="F352" s="3" t="s">
        <v>1077</v>
      </c>
      <c r="G352" s="3"/>
      <c r="H352" s="173">
        <v>475.55</v>
      </c>
      <c r="I352" s="173">
        <v>487</v>
      </c>
      <c r="J352" s="173">
        <v>537.54999999999995</v>
      </c>
      <c r="K352" s="173">
        <v>601.24</v>
      </c>
      <c r="L352" s="173">
        <v>652.03</v>
      </c>
      <c r="M352" s="173">
        <v>699.28</v>
      </c>
      <c r="N352" s="173">
        <v>767.66</v>
      </c>
      <c r="O352" s="173">
        <v>870.41</v>
      </c>
      <c r="P352" s="173">
        <v>924.81</v>
      </c>
      <c r="Q352" s="173">
        <v>966.46</v>
      </c>
      <c r="R352" s="13">
        <v>1008.75</v>
      </c>
      <c r="S352" s="13">
        <v>1049.0999999999999</v>
      </c>
      <c r="T352" s="13">
        <v>1089.75</v>
      </c>
      <c r="U352" s="13">
        <v>1130.6199999999999</v>
      </c>
      <c r="V352" s="13">
        <v>1161.71</v>
      </c>
      <c r="W352" s="13">
        <v>1161.71</v>
      </c>
      <c r="X352" s="13">
        <v>1161.71</v>
      </c>
      <c r="Y352" s="13">
        <v>1184.83</v>
      </c>
      <c r="Z352" s="13">
        <v>1208.4100000000001</v>
      </c>
      <c r="AA352" s="13">
        <v>1232.46</v>
      </c>
      <c r="AB352" s="13">
        <v>1281.6400000000001</v>
      </c>
      <c r="AC352" s="175">
        <v>1345.59</v>
      </c>
      <c r="AD352" s="175">
        <v>1426.19</v>
      </c>
      <c r="AE352" s="175">
        <v>1468.83</v>
      </c>
      <c r="AF352" s="175">
        <v>1527.44</v>
      </c>
      <c r="AG352" s="175">
        <v>1573.11</v>
      </c>
      <c r="AH352" s="194" t="s">
        <v>527</v>
      </c>
      <c r="AI352" s="7"/>
      <c r="AJ352" s="13"/>
      <c r="AK352" s="7"/>
    </row>
    <row r="353" spans="1:37" x14ac:dyDescent="0.2">
      <c r="A353" s="126" t="s">
        <v>1518</v>
      </c>
      <c r="B353" s="126" t="s">
        <v>529</v>
      </c>
      <c r="C353" s="126"/>
      <c r="D353" s="123" t="s">
        <v>530</v>
      </c>
      <c r="E353" s="38" t="s">
        <v>1088</v>
      </c>
      <c r="F353" s="3" t="s">
        <v>1076</v>
      </c>
      <c r="G353" s="3"/>
      <c r="H353" s="173">
        <v>148.29</v>
      </c>
      <c r="I353" s="173">
        <v>159.65</v>
      </c>
      <c r="J353" s="173">
        <v>148.29</v>
      </c>
      <c r="K353" s="173">
        <v>154.96</v>
      </c>
      <c r="L353" s="173">
        <v>160.78</v>
      </c>
      <c r="M353" s="173">
        <v>171.37</v>
      </c>
      <c r="N353" s="173">
        <v>181.25</v>
      </c>
      <c r="O353" s="173">
        <v>195.22</v>
      </c>
      <c r="P353" s="173">
        <v>207.95</v>
      </c>
      <c r="Q353" s="173">
        <v>218.2</v>
      </c>
      <c r="R353" s="13">
        <v>218.24</v>
      </c>
      <c r="S353" s="13">
        <v>229.04</v>
      </c>
      <c r="T353" s="13">
        <v>240.38</v>
      </c>
      <c r="U353" s="13">
        <v>240.38</v>
      </c>
      <c r="V353" s="13">
        <v>240.38</v>
      </c>
      <c r="W353" s="13">
        <v>240.38</v>
      </c>
      <c r="X353" s="13">
        <v>240.38</v>
      </c>
      <c r="Y353" s="13">
        <v>240.38</v>
      </c>
      <c r="Z353" s="13">
        <v>240.38</v>
      </c>
      <c r="AA353" s="13">
        <v>240.38</v>
      </c>
      <c r="AB353" s="13">
        <v>245.16</v>
      </c>
      <c r="AC353" s="175">
        <v>250.16</v>
      </c>
      <c r="AD353" s="175">
        <v>257.64</v>
      </c>
      <c r="AE353" s="175">
        <v>265.33999999999997</v>
      </c>
      <c r="AF353" s="175">
        <v>270.62</v>
      </c>
      <c r="AG353" s="175">
        <v>276.01</v>
      </c>
      <c r="AH353" s="194" t="s">
        <v>529</v>
      </c>
      <c r="AI353" s="7"/>
      <c r="AJ353" s="13"/>
      <c r="AK353" s="7"/>
    </row>
    <row r="354" spans="1:37" x14ac:dyDescent="0.2">
      <c r="A354" s="126" t="s">
        <v>1685</v>
      </c>
      <c r="B354" s="126" t="s">
        <v>531</v>
      </c>
      <c r="C354" s="126"/>
      <c r="D354" s="123" t="s">
        <v>532</v>
      </c>
      <c r="E354" s="38" t="s">
        <v>1089</v>
      </c>
      <c r="F354" s="3" t="s">
        <v>1076</v>
      </c>
      <c r="G354" s="3"/>
      <c r="H354" s="173">
        <v>88.38</v>
      </c>
      <c r="I354" s="173">
        <v>90.42</v>
      </c>
      <c r="J354" s="173">
        <v>93.09</v>
      </c>
      <c r="K354" s="173">
        <v>99.67</v>
      </c>
      <c r="L354" s="173">
        <v>101.96</v>
      </c>
      <c r="M354" s="173">
        <v>107.5</v>
      </c>
      <c r="N354" s="173">
        <v>111.78</v>
      </c>
      <c r="O354" s="173">
        <v>118.53</v>
      </c>
      <c r="P354" s="173">
        <v>122.09</v>
      </c>
      <c r="Q354" s="173">
        <v>125.16</v>
      </c>
      <c r="R354" s="13">
        <v>128.38</v>
      </c>
      <c r="S354" s="13">
        <v>131.54</v>
      </c>
      <c r="T354" s="13">
        <v>134.83000000000001</v>
      </c>
      <c r="U354" s="13" t="s">
        <v>886</v>
      </c>
      <c r="V354" s="13" t="s">
        <v>886</v>
      </c>
      <c r="W354" s="13" t="s">
        <v>886</v>
      </c>
      <c r="X354" s="13" t="s">
        <v>886</v>
      </c>
      <c r="Y354" s="13" t="s">
        <v>886</v>
      </c>
      <c r="Z354" s="13" t="s">
        <v>886</v>
      </c>
      <c r="AA354" s="13" t="s">
        <v>886</v>
      </c>
      <c r="AB354" s="13" t="s">
        <v>886</v>
      </c>
      <c r="AC354" s="175" t="s">
        <v>886</v>
      </c>
      <c r="AD354" s="175" t="s">
        <v>886</v>
      </c>
      <c r="AE354" s="175" t="s">
        <v>886</v>
      </c>
      <c r="AF354" s="175" t="s">
        <v>886</v>
      </c>
      <c r="AG354" s="175" t="s">
        <v>886</v>
      </c>
      <c r="AH354" s="194" t="s">
        <v>531</v>
      </c>
      <c r="AI354" s="7"/>
      <c r="AJ354" s="13"/>
      <c r="AK354" s="7"/>
    </row>
    <row r="355" spans="1:37" x14ac:dyDescent="0.2">
      <c r="A355" s="126" t="s">
        <v>886</v>
      </c>
      <c r="B355" s="126" t="s">
        <v>1003</v>
      </c>
      <c r="C355" s="126"/>
      <c r="D355" s="123" t="s">
        <v>1002</v>
      </c>
      <c r="E355" s="38" t="s">
        <v>1089</v>
      </c>
      <c r="F355" s="3" t="s">
        <v>1076</v>
      </c>
      <c r="G355" s="3"/>
      <c r="H355" s="173" t="s">
        <v>886</v>
      </c>
      <c r="I355" s="173" t="s">
        <v>886</v>
      </c>
      <c r="J355" s="173" t="s">
        <v>886</v>
      </c>
      <c r="K355" s="173" t="s">
        <v>886</v>
      </c>
      <c r="L355" s="173" t="s">
        <v>886</v>
      </c>
      <c r="M355" s="173" t="s">
        <v>886</v>
      </c>
      <c r="N355" s="173" t="s">
        <v>886</v>
      </c>
      <c r="O355" s="173" t="s">
        <v>886</v>
      </c>
      <c r="P355" s="173" t="s">
        <v>886</v>
      </c>
      <c r="Q355" s="173" t="s">
        <v>886</v>
      </c>
      <c r="R355" s="13" t="s">
        <v>886</v>
      </c>
      <c r="S355" s="13" t="s">
        <v>886</v>
      </c>
      <c r="T355" s="13" t="s">
        <v>886</v>
      </c>
      <c r="U355" s="13" t="s">
        <v>886</v>
      </c>
      <c r="V355" s="13" t="s">
        <v>886</v>
      </c>
      <c r="W355" s="13" t="s">
        <v>886</v>
      </c>
      <c r="X355" s="13" t="s">
        <v>886</v>
      </c>
      <c r="Y355" s="13" t="s">
        <v>886</v>
      </c>
      <c r="Z355" s="13" t="s">
        <v>886</v>
      </c>
      <c r="AA355" s="13" t="s">
        <v>886</v>
      </c>
      <c r="AB355" s="13" t="s">
        <v>886</v>
      </c>
      <c r="AC355" s="175" t="s">
        <v>886</v>
      </c>
      <c r="AD355" s="175" t="s">
        <v>886</v>
      </c>
      <c r="AE355" s="175" t="s">
        <v>886</v>
      </c>
      <c r="AF355" s="175" t="s">
        <v>886</v>
      </c>
      <c r="AG355" s="175" t="s">
        <v>886</v>
      </c>
      <c r="AH355" s="194" t="s">
        <v>1003</v>
      </c>
      <c r="AI355" s="7"/>
      <c r="AJ355" s="13"/>
      <c r="AK355" s="7"/>
    </row>
    <row r="356" spans="1:37" x14ac:dyDescent="0.2">
      <c r="A356" s="126" t="s">
        <v>1519</v>
      </c>
      <c r="B356" s="126" t="s">
        <v>533</v>
      </c>
      <c r="C356" s="126"/>
      <c r="D356" s="123" t="s">
        <v>534</v>
      </c>
      <c r="E356" s="38" t="s">
        <v>1088</v>
      </c>
      <c r="F356" s="3" t="s">
        <v>1082</v>
      </c>
      <c r="G356" s="3"/>
      <c r="H356" s="173" t="s">
        <v>886</v>
      </c>
      <c r="I356" s="173" t="s">
        <v>886</v>
      </c>
      <c r="J356" s="173">
        <v>637.20000000000005</v>
      </c>
      <c r="K356" s="173">
        <v>697.69</v>
      </c>
      <c r="L356" s="173">
        <v>750.05</v>
      </c>
      <c r="M356" s="173">
        <v>787.33</v>
      </c>
      <c r="N356" s="173">
        <v>862.26</v>
      </c>
      <c r="O356" s="173">
        <v>926.72</v>
      </c>
      <c r="P356" s="173">
        <v>934.59</v>
      </c>
      <c r="Q356" s="173">
        <v>972.14</v>
      </c>
      <c r="R356" s="13">
        <v>1014.31</v>
      </c>
      <c r="S356" s="13">
        <v>1028.52</v>
      </c>
      <c r="T356" s="13">
        <v>1042.92</v>
      </c>
      <c r="U356" s="13">
        <v>1068.99</v>
      </c>
      <c r="V356" s="13">
        <v>1095.71</v>
      </c>
      <c r="W356" s="13">
        <v>1095.71</v>
      </c>
      <c r="X356" s="13">
        <v>1128.03</v>
      </c>
      <c r="Y356" s="13">
        <v>1128.03</v>
      </c>
      <c r="Z356" s="13">
        <v>1128.03</v>
      </c>
      <c r="AA356" s="13">
        <v>1128.03</v>
      </c>
      <c r="AB356" s="13">
        <v>1173.04</v>
      </c>
      <c r="AC356" s="175">
        <v>1231.57</v>
      </c>
      <c r="AD356" s="175">
        <v>1305.3399999999999</v>
      </c>
      <c r="AE356" s="175">
        <v>1344.37</v>
      </c>
      <c r="AF356" s="175">
        <v>1398</v>
      </c>
      <c r="AG356" s="175">
        <v>1467.76</v>
      </c>
      <c r="AH356" s="194" t="s">
        <v>533</v>
      </c>
      <c r="AI356" s="7"/>
      <c r="AJ356" s="13"/>
      <c r="AK356" s="7"/>
    </row>
    <row r="357" spans="1:37" x14ac:dyDescent="0.2">
      <c r="A357" s="126" t="s">
        <v>886</v>
      </c>
      <c r="B357" s="18" t="s">
        <v>1004</v>
      </c>
      <c r="C357" s="18"/>
      <c r="D357" s="35" t="s">
        <v>1005</v>
      </c>
      <c r="E357" s="38" t="s">
        <v>1089</v>
      </c>
      <c r="F357" s="3" t="s">
        <v>1076</v>
      </c>
      <c r="G357" s="3"/>
      <c r="H357" s="173" t="s">
        <v>886</v>
      </c>
      <c r="I357" s="173" t="s">
        <v>886</v>
      </c>
      <c r="J357" s="173" t="s">
        <v>886</v>
      </c>
      <c r="K357" s="173" t="s">
        <v>886</v>
      </c>
      <c r="L357" s="173" t="s">
        <v>886</v>
      </c>
      <c r="M357" s="173" t="s">
        <v>886</v>
      </c>
      <c r="N357" s="173" t="s">
        <v>886</v>
      </c>
      <c r="O357" s="173" t="s">
        <v>886</v>
      </c>
      <c r="P357" s="173" t="s">
        <v>886</v>
      </c>
      <c r="Q357" s="173" t="s">
        <v>886</v>
      </c>
      <c r="R357" s="13" t="s">
        <v>886</v>
      </c>
      <c r="S357" s="13" t="s">
        <v>886</v>
      </c>
      <c r="T357" s="13" t="s">
        <v>886</v>
      </c>
      <c r="U357" s="13" t="s">
        <v>886</v>
      </c>
      <c r="V357" s="13" t="s">
        <v>886</v>
      </c>
      <c r="W357" s="13" t="s">
        <v>886</v>
      </c>
      <c r="X357" s="13" t="s">
        <v>886</v>
      </c>
      <c r="Y357" s="13" t="s">
        <v>886</v>
      </c>
      <c r="Z357" s="13" t="s">
        <v>886</v>
      </c>
      <c r="AA357" s="13" t="s">
        <v>886</v>
      </c>
      <c r="AB357" s="13" t="s">
        <v>886</v>
      </c>
      <c r="AC357" s="175" t="s">
        <v>886</v>
      </c>
      <c r="AD357" s="175" t="s">
        <v>886</v>
      </c>
      <c r="AE357" s="175" t="s">
        <v>886</v>
      </c>
      <c r="AF357" s="175" t="s">
        <v>886</v>
      </c>
      <c r="AG357" s="175" t="s">
        <v>886</v>
      </c>
      <c r="AH357" s="197" t="s">
        <v>1004</v>
      </c>
      <c r="AI357" s="7"/>
      <c r="AJ357" s="13"/>
      <c r="AK357" s="7"/>
    </row>
    <row r="358" spans="1:37" x14ac:dyDescent="0.2">
      <c r="A358" s="126" t="s">
        <v>1520</v>
      </c>
      <c r="B358" s="126" t="s">
        <v>535</v>
      </c>
      <c r="C358" s="126"/>
      <c r="D358" s="123" t="s">
        <v>536</v>
      </c>
      <c r="E358" s="38" t="s">
        <v>1088</v>
      </c>
      <c r="F358" s="3" t="s">
        <v>1082</v>
      </c>
      <c r="G358" s="3"/>
      <c r="H358" s="173" t="s">
        <v>886</v>
      </c>
      <c r="I358" s="173" t="s">
        <v>886</v>
      </c>
      <c r="J358" s="173">
        <v>597.19000000000005</v>
      </c>
      <c r="K358" s="173">
        <v>648.37</v>
      </c>
      <c r="L358" s="173">
        <v>705.6</v>
      </c>
      <c r="M358" s="173">
        <v>727.81</v>
      </c>
      <c r="N358" s="173">
        <v>821.7</v>
      </c>
      <c r="O358" s="173">
        <v>942.9</v>
      </c>
      <c r="P358" s="173">
        <v>951.54</v>
      </c>
      <c r="Q358" s="173">
        <v>998.37</v>
      </c>
      <c r="R358" s="13">
        <v>1048.01</v>
      </c>
      <c r="S358" s="13">
        <v>1100.1300000000001</v>
      </c>
      <c r="T358" s="13">
        <v>1154.3</v>
      </c>
      <c r="U358" s="13">
        <v>1209.71</v>
      </c>
      <c r="V358" s="13">
        <v>1244.67</v>
      </c>
      <c r="W358" s="13">
        <v>1244.67</v>
      </c>
      <c r="X358" s="13">
        <v>1244.67</v>
      </c>
      <c r="Y358" s="13">
        <v>1269.55</v>
      </c>
      <c r="Z358" s="13">
        <v>1294.81</v>
      </c>
      <c r="AA358" s="13">
        <v>1320.58</v>
      </c>
      <c r="AB358" s="13">
        <v>1346.99</v>
      </c>
      <c r="AC358" s="175">
        <v>1407.47</v>
      </c>
      <c r="AD358" s="175">
        <v>1470.38</v>
      </c>
      <c r="AE358" s="175">
        <v>1514.34</v>
      </c>
      <c r="AF358" s="175">
        <v>1574.77</v>
      </c>
      <c r="AG358" s="175">
        <v>1653.35</v>
      </c>
      <c r="AH358" s="194" t="s">
        <v>535</v>
      </c>
      <c r="AI358" s="7"/>
      <c r="AJ358" s="13"/>
      <c r="AK358" s="7"/>
    </row>
    <row r="359" spans="1:37" x14ac:dyDescent="0.2">
      <c r="A359" s="126" t="s">
        <v>886</v>
      </c>
      <c r="B359" s="18" t="s">
        <v>1028</v>
      </c>
      <c r="C359" s="18"/>
      <c r="D359" s="35" t="s">
        <v>994</v>
      </c>
      <c r="E359" s="38" t="s">
        <v>1089</v>
      </c>
      <c r="F359" s="3" t="s">
        <v>1076</v>
      </c>
      <c r="G359" s="3"/>
      <c r="H359" s="173" t="s">
        <v>886</v>
      </c>
      <c r="I359" s="173" t="s">
        <v>886</v>
      </c>
      <c r="J359" s="173" t="s">
        <v>886</v>
      </c>
      <c r="K359" s="173" t="s">
        <v>886</v>
      </c>
      <c r="L359" s="173" t="s">
        <v>886</v>
      </c>
      <c r="M359" s="173" t="s">
        <v>886</v>
      </c>
      <c r="N359" s="173" t="s">
        <v>886</v>
      </c>
      <c r="O359" s="173" t="s">
        <v>886</v>
      </c>
      <c r="P359" s="173" t="s">
        <v>886</v>
      </c>
      <c r="Q359" s="173" t="s">
        <v>886</v>
      </c>
      <c r="R359" s="13" t="s">
        <v>886</v>
      </c>
      <c r="S359" s="13" t="s">
        <v>886</v>
      </c>
      <c r="T359" s="13" t="s">
        <v>886</v>
      </c>
      <c r="U359" s="13" t="s">
        <v>886</v>
      </c>
      <c r="V359" s="13" t="s">
        <v>886</v>
      </c>
      <c r="W359" s="13" t="s">
        <v>886</v>
      </c>
      <c r="X359" s="13" t="s">
        <v>886</v>
      </c>
      <c r="Y359" s="13" t="s">
        <v>886</v>
      </c>
      <c r="Z359" s="13" t="s">
        <v>886</v>
      </c>
      <c r="AA359" s="13" t="s">
        <v>886</v>
      </c>
      <c r="AB359" s="13" t="s">
        <v>886</v>
      </c>
      <c r="AC359" s="175" t="s">
        <v>886</v>
      </c>
      <c r="AD359" s="175" t="s">
        <v>886</v>
      </c>
      <c r="AE359" s="175" t="s">
        <v>886</v>
      </c>
      <c r="AF359" s="175" t="s">
        <v>886</v>
      </c>
      <c r="AG359" s="175" t="s">
        <v>886</v>
      </c>
      <c r="AH359" s="197" t="s">
        <v>1028</v>
      </c>
      <c r="AI359" s="7"/>
      <c r="AJ359" s="13"/>
      <c r="AK359" s="7"/>
    </row>
    <row r="360" spans="1:37" x14ac:dyDescent="0.2">
      <c r="A360" s="126" t="s">
        <v>1744</v>
      </c>
      <c r="B360" s="126" t="s">
        <v>537</v>
      </c>
      <c r="C360" s="126"/>
      <c r="D360" s="123" t="s">
        <v>538</v>
      </c>
      <c r="E360" s="38" t="s">
        <v>1089</v>
      </c>
      <c r="F360" s="3" t="s">
        <v>1082</v>
      </c>
      <c r="G360" s="3"/>
      <c r="H360" s="173" t="s">
        <v>886</v>
      </c>
      <c r="I360" s="173">
        <v>546.88</v>
      </c>
      <c r="J360" s="173">
        <v>603.22</v>
      </c>
      <c r="K360" s="173">
        <v>625.86</v>
      </c>
      <c r="L360" s="173">
        <v>705.78</v>
      </c>
      <c r="M360" s="173">
        <v>744.3</v>
      </c>
      <c r="N360" s="173">
        <v>832.91</v>
      </c>
      <c r="O360" s="173">
        <v>949</v>
      </c>
      <c r="P360" s="173">
        <v>955.89</v>
      </c>
      <c r="Q360" s="173">
        <v>998.93</v>
      </c>
      <c r="R360" s="13">
        <v>1034.05</v>
      </c>
      <c r="S360" s="13">
        <v>1069.29</v>
      </c>
      <c r="T360" s="13">
        <v>1121.67</v>
      </c>
      <c r="U360" s="13">
        <v>1175.49</v>
      </c>
      <c r="V360" s="13">
        <v>1209.5999999999999</v>
      </c>
      <c r="W360" s="13">
        <v>1209.5999999999999</v>
      </c>
      <c r="X360" s="13">
        <v>1209.5999999999999</v>
      </c>
      <c r="Y360" s="13">
        <v>1209.5999999999999</v>
      </c>
      <c r="Z360" s="13">
        <v>1209.5999999999999</v>
      </c>
      <c r="AA360" s="13">
        <v>1209.5999999999999</v>
      </c>
      <c r="AB360" s="13">
        <v>1257.8399999999999</v>
      </c>
      <c r="AC360" s="175">
        <v>1320.57</v>
      </c>
      <c r="AD360" s="175">
        <v>1399.68</v>
      </c>
      <c r="AE360" s="175" t="s">
        <v>886</v>
      </c>
      <c r="AF360" s="175" t="s">
        <v>886</v>
      </c>
      <c r="AG360" s="175" t="s">
        <v>886</v>
      </c>
      <c r="AH360" s="194" t="s">
        <v>537</v>
      </c>
      <c r="AI360" s="7"/>
      <c r="AJ360" s="13"/>
      <c r="AK360" s="7"/>
    </row>
    <row r="361" spans="1:37" x14ac:dyDescent="0.2">
      <c r="A361" s="126" t="s">
        <v>886</v>
      </c>
      <c r="B361" s="18" t="s">
        <v>1029</v>
      </c>
      <c r="C361" s="18"/>
      <c r="D361" s="35" t="s">
        <v>995</v>
      </c>
      <c r="E361" s="38" t="s">
        <v>1089</v>
      </c>
      <c r="F361" s="3" t="s">
        <v>1076</v>
      </c>
      <c r="G361" s="3"/>
      <c r="H361" s="173" t="s">
        <v>886</v>
      </c>
      <c r="I361" s="173" t="s">
        <v>886</v>
      </c>
      <c r="J361" s="173" t="s">
        <v>886</v>
      </c>
      <c r="K361" s="173" t="s">
        <v>886</v>
      </c>
      <c r="L361" s="173" t="s">
        <v>886</v>
      </c>
      <c r="M361" s="173" t="s">
        <v>886</v>
      </c>
      <c r="N361" s="173" t="s">
        <v>886</v>
      </c>
      <c r="O361" s="173" t="s">
        <v>886</v>
      </c>
      <c r="P361" s="173" t="s">
        <v>886</v>
      </c>
      <c r="Q361" s="173" t="s">
        <v>886</v>
      </c>
      <c r="R361" s="13" t="s">
        <v>886</v>
      </c>
      <c r="S361" s="13" t="s">
        <v>886</v>
      </c>
      <c r="T361" s="13" t="s">
        <v>886</v>
      </c>
      <c r="U361" s="13" t="s">
        <v>886</v>
      </c>
      <c r="V361" s="13" t="s">
        <v>886</v>
      </c>
      <c r="W361" s="13" t="s">
        <v>886</v>
      </c>
      <c r="X361" s="13" t="s">
        <v>886</v>
      </c>
      <c r="Y361" s="13" t="s">
        <v>886</v>
      </c>
      <c r="Z361" s="13" t="s">
        <v>886</v>
      </c>
      <c r="AA361" s="13" t="s">
        <v>886</v>
      </c>
      <c r="AB361" s="13" t="s">
        <v>886</v>
      </c>
      <c r="AC361" s="175" t="s">
        <v>886</v>
      </c>
      <c r="AD361" s="175" t="s">
        <v>886</v>
      </c>
      <c r="AE361" s="175" t="s">
        <v>886</v>
      </c>
      <c r="AF361" s="175" t="s">
        <v>886</v>
      </c>
      <c r="AG361" s="175" t="s">
        <v>886</v>
      </c>
      <c r="AH361" s="197" t="s">
        <v>1029</v>
      </c>
      <c r="AI361" s="7"/>
      <c r="AJ361" s="13"/>
      <c r="AK361" s="7"/>
    </row>
    <row r="362" spans="1:37" x14ac:dyDescent="0.2">
      <c r="A362" s="126" t="s">
        <v>1521</v>
      </c>
      <c r="B362" s="126" t="s">
        <v>539</v>
      </c>
      <c r="C362" s="126"/>
      <c r="D362" s="123" t="s">
        <v>540</v>
      </c>
      <c r="E362" s="38" t="s">
        <v>1088</v>
      </c>
      <c r="F362" s="3" t="s">
        <v>1082</v>
      </c>
      <c r="G362" s="3"/>
      <c r="H362" s="173" t="s">
        <v>886</v>
      </c>
      <c r="I362" s="173">
        <v>551.34</v>
      </c>
      <c r="J362" s="173">
        <v>584.28</v>
      </c>
      <c r="K362" s="173">
        <v>626.4</v>
      </c>
      <c r="L362" s="173">
        <v>647.19000000000005</v>
      </c>
      <c r="M362" s="173">
        <v>683.19</v>
      </c>
      <c r="N362" s="173">
        <v>750.15</v>
      </c>
      <c r="O362" s="173">
        <v>899.1</v>
      </c>
      <c r="P362" s="173">
        <v>907.93</v>
      </c>
      <c r="Q362" s="173">
        <v>953.73</v>
      </c>
      <c r="R362" s="13">
        <v>1001.88</v>
      </c>
      <c r="S362" s="13">
        <v>1042.3800000000001</v>
      </c>
      <c r="T362" s="13">
        <v>1094.94</v>
      </c>
      <c r="U362" s="13">
        <v>1149.1199999999999</v>
      </c>
      <c r="V362" s="13">
        <v>1149.1199999999999</v>
      </c>
      <c r="W362" s="13">
        <v>1149.1199999999999</v>
      </c>
      <c r="X362" s="13">
        <v>1149.1199999999999</v>
      </c>
      <c r="Y362" s="13">
        <v>1171.53</v>
      </c>
      <c r="Z362" s="13">
        <v>1171.53</v>
      </c>
      <c r="AA362" s="13">
        <v>1171.53</v>
      </c>
      <c r="AB362" s="13">
        <v>1218.33</v>
      </c>
      <c r="AC362" s="175">
        <v>1279.1199999999999</v>
      </c>
      <c r="AD362" s="175">
        <v>1336.61</v>
      </c>
      <c r="AE362" s="175">
        <v>1396.68</v>
      </c>
      <c r="AF362" s="175">
        <v>1452.4</v>
      </c>
      <c r="AG362" s="175">
        <v>1524.87</v>
      </c>
      <c r="AH362" s="194" t="s">
        <v>539</v>
      </c>
      <c r="AI362" s="7"/>
      <c r="AJ362" s="13"/>
      <c r="AK362" s="7"/>
    </row>
    <row r="363" spans="1:37" x14ac:dyDescent="0.2">
      <c r="A363" s="126" t="s">
        <v>1522</v>
      </c>
      <c r="B363" s="126" t="s">
        <v>541</v>
      </c>
      <c r="C363" s="126"/>
      <c r="D363" s="123" t="s">
        <v>542</v>
      </c>
      <c r="E363" s="38" t="s">
        <v>1088</v>
      </c>
      <c r="F363" s="3" t="s">
        <v>1076</v>
      </c>
      <c r="G363" s="3"/>
      <c r="H363" s="173">
        <v>145.28</v>
      </c>
      <c r="I363" s="173">
        <v>142.11000000000001</v>
      </c>
      <c r="J363" s="173">
        <v>163.84</v>
      </c>
      <c r="K363" s="173">
        <v>170.18</v>
      </c>
      <c r="L363" s="173">
        <v>179.09</v>
      </c>
      <c r="M363" s="173">
        <v>185</v>
      </c>
      <c r="N363" s="173">
        <v>194.81</v>
      </c>
      <c r="O363" s="173">
        <v>207.47</v>
      </c>
      <c r="P363" s="173">
        <v>207.47</v>
      </c>
      <c r="Q363" s="173">
        <v>214.21</v>
      </c>
      <c r="R363" s="13">
        <v>223.85</v>
      </c>
      <c r="S363" s="13">
        <v>232.58</v>
      </c>
      <c r="T363" s="13">
        <v>241.65</v>
      </c>
      <c r="U363" s="13">
        <v>253.25</v>
      </c>
      <c r="V363" s="13">
        <v>259.58</v>
      </c>
      <c r="W363" s="13">
        <v>259.58</v>
      </c>
      <c r="X363" s="13">
        <v>268.66000000000003</v>
      </c>
      <c r="Y363" s="13">
        <v>274.02999999999997</v>
      </c>
      <c r="Z363" s="13">
        <v>279.49</v>
      </c>
      <c r="AA363" s="13">
        <v>285.06</v>
      </c>
      <c r="AB363" s="13">
        <v>290.73</v>
      </c>
      <c r="AC363" s="175">
        <v>296.51</v>
      </c>
      <c r="AD363" s="175">
        <v>305.37</v>
      </c>
      <c r="AE363" s="175">
        <v>314.5</v>
      </c>
      <c r="AF363" s="175">
        <v>320.75</v>
      </c>
      <c r="AG363" s="175">
        <v>327.13</v>
      </c>
      <c r="AH363" s="194" t="s">
        <v>541</v>
      </c>
      <c r="AI363" s="7"/>
      <c r="AJ363" s="13"/>
      <c r="AK363" s="7"/>
    </row>
    <row r="364" spans="1:37" x14ac:dyDescent="0.2">
      <c r="A364" s="126" t="s">
        <v>1686</v>
      </c>
      <c r="B364" s="126" t="s">
        <v>543</v>
      </c>
      <c r="C364" s="126"/>
      <c r="D364" s="123" t="s">
        <v>544</v>
      </c>
      <c r="E364" s="38" t="s">
        <v>1089</v>
      </c>
      <c r="F364" s="3" t="s">
        <v>1076</v>
      </c>
      <c r="G364" s="3"/>
      <c r="H364" s="173">
        <v>43.9</v>
      </c>
      <c r="I364" s="173">
        <v>53</v>
      </c>
      <c r="J364" s="173">
        <v>66.900000000000006</v>
      </c>
      <c r="K364" s="173">
        <v>71.989999999999995</v>
      </c>
      <c r="L364" s="173">
        <v>75.58</v>
      </c>
      <c r="M364" s="173">
        <v>88.9</v>
      </c>
      <c r="N364" s="173">
        <v>96.72</v>
      </c>
      <c r="O364" s="173">
        <v>120.42</v>
      </c>
      <c r="P364" s="173">
        <v>126.32</v>
      </c>
      <c r="Q364" s="173">
        <v>132.5</v>
      </c>
      <c r="R364" s="13">
        <v>138.6</v>
      </c>
      <c r="S364" s="13">
        <v>145.38999999999999</v>
      </c>
      <c r="T364" s="13">
        <v>151.93</v>
      </c>
      <c r="U364" s="13">
        <v>158.38999999999999</v>
      </c>
      <c r="V364" s="13">
        <v>162.75</v>
      </c>
      <c r="W364" s="13">
        <v>162.75</v>
      </c>
      <c r="X364" s="13">
        <v>162.75</v>
      </c>
      <c r="Y364" s="13">
        <v>165.91</v>
      </c>
      <c r="Z364" s="13">
        <v>169.13</v>
      </c>
      <c r="AA364" s="13">
        <v>172.41</v>
      </c>
      <c r="AB364" s="13">
        <v>177.41</v>
      </c>
      <c r="AC364" s="175">
        <v>182.41</v>
      </c>
      <c r="AD364" s="175">
        <v>187.86</v>
      </c>
      <c r="AE364" s="175" t="s">
        <v>886</v>
      </c>
      <c r="AF364" s="175" t="s">
        <v>886</v>
      </c>
      <c r="AG364" s="175" t="s">
        <v>886</v>
      </c>
      <c r="AH364" s="194" t="s">
        <v>543</v>
      </c>
      <c r="AI364" s="7"/>
      <c r="AJ364" s="13"/>
      <c r="AK364" s="7"/>
    </row>
    <row r="365" spans="1:37" x14ac:dyDescent="0.2">
      <c r="A365" s="126" t="s">
        <v>886</v>
      </c>
      <c r="B365" s="18" t="s">
        <v>1006</v>
      </c>
      <c r="C365" s="18"/>
      <c r="D365" s="35" t="s">
        <v>1007</v>
      </c>
      <c r="E365" s="38" t="s">
        <v>1089</v>
      </c>
      <c r="F365" s="3" t="s">
        <v>1076</v>
      </c>
      <c r="G365" s="3"/>
      <c r="H365" s="173" t="s">
        <v>886</v>
      </c>
      <c r="I365" s="173">
        <v>158</v>
      </c>
      <c r="J365" s="173" t="s">
        <v>886</v>
      </c>
      <c r="K365" s="173" t="s">
        <v>886</v>
      </c>
      <c r="L365" s="173" t="s">
        <v>886</v>
      </c>
      <c r="M365" s="173" t="s">
        <v>886</v>
      </c>
      <c r="N365" s="173" t="s">
        <v>886</v>
      </c>
      <c r="O365" s="173" t="s">
        <v>886</v>
      </c>
      <c r="P365" s="173" t="s">
        <v>886</v>
      </c>
      <c r="Q365" s="173" t="s">
        <v>886</v>
      </c>
      <c r="R365" s="13" t="s">
        <v>886</v>
      </c>
      <c r="S365" s="13" t="s">
        <v>886</v>
      </c>
      <c r="T365" s="13" t="s">
        <v>886</v>
      </c>
      <c r="U365" s="13" t="s">
        <v>886</v>
      </c>
      <c r="V365" s="13" t="s">
        <v>886</v>
      </c>
      <c r="W365" s="13" t="s">
        <v>886</v>
      </c>
      <c r="X365" s="13" t="s">
        <v>886</v>
      </c>
      <c r="Y365" s="13" t="s">
        <v>886</v>
      </c>
      <c r="Z365" s="13" t="s">
        <v>886</v>
      </c>
      <c r="AA365" s="13" t="s">
        <v>886</v>
      </c>
      <c r="AB365" s="13" t="s">
        <v>886</v>
      </c>
      <c r="AC365" s="175" t="s">
        <v>886</v>
      </c>
      <c r="AD365" s="175" t="s">
        <v>886</v>
      </c>
      <c r="AE365" s="175" t="s">
        <v>886</v>
      </c>
      <c r="AF365" s="175" t="s">
        <v>886</v>
      </c>
      <c r="AG365" s="175" t="s">
        <v>886</v>
      </c>
      <c r="AH365" s="197" t="s">
        <v>1006</v>
      </c>
      <c r="AI365" s="7"/>
      <c r="AJ365" s="13"/>
      <c r="AK365" s="7"/>
    </row>
    <row r="366" spans="1:37" x14ac:dyDescent="0.2">
      <c r="A366" s="126" t="s">
        <v>1523</v>
      </c>
      <c r="B366" s="126" t="s">
        <v>545</v>
      </c>
      <c r="C366" s="126"/>
      <c r="D366" s="123" t="s">
        <v>546</v>
      </c>
      <c r="E366" s="38" t="s">
        <v>1088</v>
      </c>
      <c r="F366" s="3" t="s">
        <v>1082</v>
      </c>
      <c r="G366" s="3"/>
      <c r="H366" s="173" t="s">
        <v>886</v>
      </c>
      <c r="I366" s="173" t="s">
        <v>886</v>
      </c>
      <c r="J366" s="173">
        <v>771.35</v>
      </c>
      <c r="K366" s="173">
        <v>811.6</v>
      </c>
      <c r="L366" s="173">
        <v>848.13</v>
      </c>
      <c r="M366" s="173">
        <v>897.06</v>
      </c>
      <c r="N366" s="173">
        <v>977.16</v>
      </c>
      <c r="O366" s="173">
        <v>1050.07</v>
      </c>
      <c r="P366" s="173">
        <v>1047.8900000000001</v>
      </c>
      <c r="Q366" s="173">
        <v>1097.67</v>
      </c>
      <c r="R366" s="13">
        <v>1149.8</v>
      </c>
      <c r="S366" s="13">
        <v>1190.05</v>
      </c>
      <c r="T366" s="13">
        <v>1212.6600000000001</v>
      </c>
      <c r="U366" s="13">
        <v>1261.05</v>
      </c>
      <c r="V366" s="13">
        <v>1288.8</v>
      </c>
      <c r="W366" s="13">
        <v>1288.8</v>
      </c>
      <c r="X366" s="13">
        <v>1288.8</v>
      </c>
      <c r="Y366" s="13">
        <v>1313.3</v>
      </c>
      <c r="Z366" s="13">
        <v>1338.25</v>
      </c>
      <c r="AA366" s="13">
        <v>1365</v>
      </c>
      <c r="AB366" s="13">
        <v>1419.59</v>
      </c>
      <c r="AC366" s="175">
        <v>1490.56</v>
      </c>
      <c r="AD366" s="175">
        <v>1579.99</v>
      </c>
      <c r="AE366" s="175">
        <v>1627.23</v>
      </c>
      <c r="AF366" s="175">
        <v>1692.16</v>
      </c>
      <c r="AG366" s="175">
        <v>1776.6</v>
      </c>
      <c r="AH366" s="194" t="s">
        <v>545</v>
      </c>
      <c r="AI366" s="7"/>
      <c r="AJ366" s="13"/>
      <c r="AK366" s="7"/>
    </row>
    <row r="367" spans="1:37" x14ac:dyDescent="0.2">
      <c r="A367" s="126" t="s">
        <v>886</v>
      </c>
      <c r="B367" s="126" t="s">
        <v>547</v>
      </c>
      <c r="C367" s="126"/>
      <c r="D367" s="123" t="s">
        <v>548</v>
      </c>
      <c r="E367" s="38" t="s">
        <v>1089</v>
      </c>
      <c r="F367" s="3" t="s">
        <v>1076</v>
      </c>
      <c r="G367" s="3"/>
      <c r="H367" s="173" t="s">
        <v>886</v>
      </c>
      <c r="I367" s="173" t="s">
        <v>886</v>
      </c>
      <c r="J367" s="173" t="s">
        <v>886</v>
      </c>
      <c r="K367" s="173" t="s">
        <v>886</v>
      </c>
      <c r="L367" s="173">
        <v>16.84</v>
      </c>
      <c r="M367" s="173" t="s">
        <v>886</v>
      </c>
      <c r="N367" s="173" t="s">
        <v>886</v>
      </c>
      <c r="O367" s="173" t="s">
        <v>886</v>
      </c>
      <c r="P367" s="173" t="s">
        <v>886</v>
      </c>
      <c r="Q367" s="173" t="s">
        <v>886</v>
      </c>
      <c r="R367" s="13" t="s">
        <v>886</v>
      </c>
      <c r="S367" s="13" t="s">
        <v>886</v>
      </c>
      <c r="T367" s="13" t="s">
        <v>886</v>
      </c>
      <c r="U367" s="13" t="s">
        <v>886</v>
      </c>
      <c r="V367" s="13" t="s">
        <v>886</v>
      </c>
      <c r="W367" s="13" t="s">
        <v>886</v>
      </c>
      <c r="X367" s="13" t="s">
        <v>886</v>
      </c>
      <c r="Y367" s="13" t="s">
        <v>886</v>
      </c>
      <c r="Z367" s="13" t="s">
        <v>886</v>
      </c>
      <c r="AA367" s="13" t="s">
        <v>886</v>
      </c>
      <c r="AB367" s="13" t="s">
        <v>886</v>
      </c>
      <c r="AC367" s="175" t="s">
        <v>886</v>
      </c>
      <c r="AD367" s="175" t="s">
        <v>886</v>
      </c>
      <c r="AE367" s="175" t="s">
        <v>886</v>
      </c>
      <c r="AF367" s="175" t="s">
        <v>886</v>
      </c>
      <c r="AG367" s="175" t="s">
        <v>886</v>
      </c>
      <c r="AH367" s="194" t="s">
        <v>547</v>
      </c>
      <c r="AI367" s="7"/>
      <c r="AJ367" s="13"/>
      <c r="AK367" s="7"/>
    </row>
    <row r="368" spans="1:37" x14ac:dyDescent="0.2">
      <c r="A368" s="126" t="s">
        <v>1524</v>
      </c>
      <c r="B368" s="126" t="s">
        <v>549</v>
      </c>
      <c r="C368" s="126"/>
      <c r="D368" s="123" t="s">
        <v>550</v>
      </c>
      <c r="E368" s="38" t="s">
        <v>1088</v>
      </c>
      <c r="F368" s="3" t="s">
        <v>1080</v>
      </c>
      <c r="G368" s="3"/>
      <c r="H368" s="173">
        <v>510.65</v>
      </c>
      <c r="I368" s="173">
        <v>545.24</v>
      </c>
      <c r="J368" s="173">
        <v>579.67999999999995</v>
      </c>
      <c r="K368" s="173">
        <v>644.99</v>
      </c>
      <c r="L368" s="173">
        <v>688.02</v>
      </c>
      <c r="M368" s="173">
        <v>719.12</v>
      </c>
      <c r="N368" s="173">
        <v>756.12</v>
      </c>
      <c r="O368" s="173">
        <v>853.95</v>
      </c>
      <c r="P368" s="173">
        <v>900.8</v>
      </c>
      <c r="Q368" s="173">
        <v>942.68</v>
      </c>
      <c r="R368" s="13">
        <v>978.74</v>
      </c>
      <c r="S368" s="13">
        <v>1026.6199999999999</v>
      </c>
      <c r="T368" s="13">
        <v>1066.32</v>
      </c>
      <c r="U368" s="13">
        <v>1095.53</v>
      </c>
      <c r="V368" s="13">
        <v>1095.53</v>
      </c>
      <c r="W368" s="13">
        <v>1095.53</v>
      </c>
      <c r="X368" s="13">
        <v>1095.53</v>
      </c>
      <c r="Y368" s="13">
        <v>1095.53</v>
      </c>
      <c r="Z368" s="13">
        <v>1095.53</v>
      </c>
      <c r="AA368" s="13">
        <v>1095.53</v>
      </c>
      <c r="AB368" s="13">
        <v>1139.22</v>
      </c>
      <c r="AC368" s="175">
        <v>1196.07</v>
      </c>
      <c r="AD368" s="175">
        <v>1255.75</v>
      </c>
      <c r="AE368" s="175">
        <v>1305.8599999999999</v>
      </c>
      <c r="AF368" s="175">
        <v>1357.97</v>
      </c>
      <c r="AG368" s="175">
        <v>1425.73</v>
      </c>
      <c r="AH368" s="194" t="s">
        <v>549</v>
      </c>
      <c r="AI368" s="7"/>
      <c r="AJ368" s="13"/>
      <c r="AK368" s="7"/>
    </row>
    <row r="369" spans="1:37" x14ac:dyDescent="0.2">
      <c r="A369" s="126" t="s">
        <v>1525</v>
      </c>
      <c r="B369" s="126" t="s">
        <v>551</v>
      </c>
      <c r="C369" s="126"/>
      <c r="D369" s="123" t="s">
        <v>552</v>
      </c>
      <c r="E369" s="38" t="s">
        <v>1088</v>
      </c>
      <c r="F369" s="3" t="s">
        <v>1082</v>
      </c>
      <c r="G369" s="3"/>
      <c r="H369" s="173">
        <v>802.19</v>
      </c>
      <c r="I369" s="173">
        <v>880.24</v>
      </c>
      <c r="J369" s="173">
        <v>921.54</v>
      </c>
      <c r="K369" s="173">
        <v>963.15</v>
      </c>
      <c r="L369" s="173">
        <v>1006.47</v>
      </c>
      <c r="M369" s="173">
        <v>1002.34</v>
      </c>
      <c r="N369" s="173">
        <v>1002.34</v>
      </c>
      <c r="O369" s="173">
        <v>1002.35</v>
      </c>
      <c r="P369" s="173">
        <v>1017.66</v>
      </c>
      <c r="Q369" s="173">
        <v>1067.51</v>
      </c>
      <c r="R369" s="13">
        <v>1117.69</v>
      </c>
      <c r="S369" s="13">
        <v>1157.92</v>
      </c>
      <c r="T369" s="13">
        <v>1214.6300000000001</v>
      </c>
      <c r="U369" s="13">
        <v>1260.18</v>
      </c>
      <c r="V369" s="13">
        <v>1291.68</v>
      </c>
      <c r="W369" s="13">
        <v>1291.68</v>
      </c>
      <c r="X369" s="13">
        <v>1336.68</v>
      </c>
      <c r="Y369" s="13">
        <v>1362.96</v>
      </c>
      <c r="Z369" s="13">
        <v>1390.14</v>
      </c>
      <c r="AA369" s="13">
        <v>1376.19</v>
      </c>
      <c r="AB369" s="13">
        <v>1403.64</v>
      </c>
      <c r="AC369" s="175">
        <v>1458.61</v>
      </c>
      <c r="AD369" s="175">
        <v>1516.86</v>
      </c>
      <c r="AE369" s="175">
        <v>1577.43</v>
      </c>
      <c r="AF369" s="175">
        <v>1640.34</v>
      </c>
      <c r="AG369" s="175">
        <v>1705.86</v>
      </c>
      <c r="AH369" s="194" t="s">
        <v>551</v>
      </c>
      <c r="AI369" s="7"/>
      <c r="AJ369" s="13"/>
      <c r="AK369" s="7"/>
    </row>
    <row r="370" spans="1:37" x14ac:dyDescent="0.2">
      <c r="A370" s="126" t="s">
        <v>1526</v>
      </c>
      <c r="B370" s="126" t="s">
        <v>553</v>
      </c>
      <c r="C370" s="126"/>
      <c r="D370" s="123" t="s">
        <v>554</v>
      </c>
      <c r="E370" s="38" t="s">
        <v>1088</v>
      </c>
      <c r="F370" s="3" t="s">
        <v>1076</v>
      </c>
      <c r="G370" s="3"/>
      <c r="H370" s="173">
        <v>127.19</v>
      </c>
      <c r="I370" s="173">
        <v>131.58000000000001</v>
      </c>
      <c r="J370" s="173">
        <v>134.83000000000001</v>
      </c>
      <c r="K370" s="173">
        <v>138.44</v>
      </c>
      <c r="L370" s="173">
        <v>143.58000000000001</v>
      </c>
      <c r="M370" s="173">
        <v>154.27000000000001</v>
      </c>
      <c r="N370" s="173">
        <v>163.32</v>
      </c>
      <c r="O370" s="173">
        <v>169.85</v>
      </c>
      <c r="P370" s="173">
        <v>169.85</v>
      </c>
      <c r="Q370" s="173">
        <v>174.93</v>
      </c>
      <c r="R370" s="13">
        <v>180.2</v>
      </c>
      <c r="S370" s="13">
        <v>187.77</v>
      </c>
      <c r="T370" s="13">
        <v>195.28</v>
      </c>
      <c r="U370" s="13">
        <v>204.08</v>
      </c>
      <c r="V370" s="13">
        <v>209.18</v>
      </c>
      <c r="W370" s="13">
        <v>209.18</v>
      </c>
      <c r="X370" s="13">
        <v>209.18</v>
      </c>
      <c r="Y370" s="13">
        <v>209.18</v>
      </c>
      <c r="Z370" s="13">
        <v>213.16</v>
      </c>
      <c r="AA370" s="13">
        <v>217.21</v>
      </c>
      <c r="AB370" s="13">
        <v>222.21</v>
      </c>
      <c r="AC370" s="175">
        <v>227.21</v>
      </c>
      <c r="AD370" s="175">
        <v>234</v>
      </c>
      <c r="AE370" s="175">
        <v>239.15</v>
      </c>
      <c r="AF370" s="175">
        <v>244.15</v>
      </c>
      <c r="AG370" s="175">
        <v>249.15</v>
      </c>
      <c r="AH370" s="194" t="s">
        <v>553</v>
      </c>
      <c r="AI370" s="7"/>
      <c r="AJ370" s="13"/>
      <c r="AK370" s="7"/>
    </row>
    <row r="371" spans="1:37" x14ac:dyDescent="0.2">
      <c r="A371" s="126" t="s">
        <v>1527</v>
      </c>
      <c r="B371" s="126" t="s">
        <v>555</v>
      </c>
      <c r="C371" s="126"/>
      <c r="D371" s="123" t="s">
        <v>556</v>
      </c>
      <c r="E371" s="38" t="s">
        <v>1088</v>
      </c>
      <c r="F371" s="3" t="s">
        <v>1076</v>
      </c>
      <c r="G371" s="3"/>
      <c r="H371" s="173">
        <v>87.67</v>
      </c>
      <c r="I371" s="173">
        <v>95.38</v>
      </c>
      <c r="J371" s="173">
        <v>101.52</v>
      </c>
      <c r="K371" s="173">
        <v>109.63</v>
      </c>
      <c r="L371" s="173">
        <v>115.1</v>
      </c>
      <c r="M371" s="173">
        <v>129.63999999999999</v>
      </c>
      <c r="N371" s="173">
        <v>140.59</v>
      </c>
      <c r="O371" s="173">
        <v>149.72999999999999</v>
      </c>
      <c r="P371" s="173">
        <v>155.57</v>
      </c>
      <c r="Q371" s="173">
        <v>162.97</v>
      </c>
      <c r="R371" s="13">
        <v>171.03</v>
      </c>
      <c r="S371" s="13">
        <v>179.41</v>
      </c>
      <c r="T371" s="13">
        <v>184.69</v>
      </c>
      <c r="U371" s="13">
        <v>193.83</v>
      </c>
      <c r="V371" s="13">
        <v>193.83</v>
      </c>
      <c r="W371" s="13">
        <v>193.83</v>
      </c>
      <c r="X371" s="13">
        <v>193.83</v>
      </c>
      <c r="Y371" s="13">
        <v>197.7</v>
      </c>
      <c r="Z371" s="13">
        <v>201.54</v>
      </c>
      <c r="AA371" s="13">
        <v>205.44</v>
      </c>
      <c r="AB371" s="13">
        <v>209.44</v>
      </c>
      <c r="AC371" s="175">
        <v>214.44</v>
      </c>
      <c r="AD371" s="175">
        <v>220.85</v>
      </c>
      <c r="AE371" s="175">
        <v>227.46</v>
      </c>
      <c r="AF371" s="175">
        <v>232.46</v>
      </c>
      <c r="AG371" s="175">
        <v>237.46</v>
      </c>
      <c r="AH371" s="194" t="s">
        <v>555</v>
      </c>
      <c r="AI371" s="7"/>
      <c r="AJ371" s="13"/>
      <c r="AK371" s="7"/>
    </row>
    <row r="372" spans="1:37" x14ac:dyDescent="0.2">
      <c r="A372" s="126" t="s">
        <v>1687</v>
      </c>
      <c r="B372" s="126" t="s">
        <v>557</v>
      </c>
      <c r="C372" s="126"/>
      <c r="D372" s="123" t="s">
        <v>558</v>
      </c>
      <c r="E372" s="38" t="s">
        <v>1089</v>
      </c>
      <c r="F372" s="3" t="s">
        <v>1076</v>
      </c>
      <c r="G372" s="3"/>
      <c r="H372" s="173">
        <v>77.44</v>
      </c>
      <c r="I372" s="173">
        <v>76.930000000000007</v>
      </c>
      <c r="J372" s="173">
        <v>99.41</v>
      </c>
      <c r="K372" s="173">
        <v>105.38</v>
      </c>
      <c r="L372" s="173">
        <v>110.53</v>
      </c>
      <c r="M372" s="173">
        <v>113.3</v>
      </c>
      <c r="N372" s="173">
        <v>121.06</v>
      </c>
      <c r="O372" s="173">
        <v>124.57</v>
      </c>
      <c r="P372" s="173">
        <v>133.29</v>
      </c>
      <c r="Q372" s="173">
        <v>139.28</v>
      </c>
      <c r="R372" s="13">
        <v>145.56</v>
      </c>
      <c r="S372" s="13">
        <v>151.96</v>
      </c>
      <c r="T372" s="13">
        <v>157.28</v>
      </c>
      <c r="U372" s="13" t="s">
        <v>886</v>
      </c>
      <c r="V372" s="13" t="s">
        <v>886</v>
      </c>
      <c r="W372" s="13" t="s">
        <v>886</v>
      </c>
      <c r="X372" s="13" t="s">
        <v>886</v>
      </c>
      <c r="Y372" s="13" t="s">
        <v>886</v>
      </c>
      <c r="Z372" s="13" t="s">
        <v>886</v>
      </c>
      <c r="AA372" s="13" t="s">
        <v>886</v>
      </c>
      <c r="AB372" s="13" t="s">
        <v>886</v>
      </c>
      <c r="AC372" s="175" t="s">
        <v>886</v>
      </c>
      <c r="AD372" s="175" t="s">
        <v>886</v>
      </c>
      <c r="AE372" s="175" t="s">
        <v>886</v>
      </c>
      <c r="AF372" s="175" t="s">
        <v>886</v>
      </c>
      <c r="AG372" s="175" t="s">
        <v>886</v>
      </c>
      <c r="AH372" s="194" t="s">
        <v>557</v>
      </c>
      <c r="AI372" s="7"/>
      <c r="AJ372" s="13"/>
      <c r="AK372" s="7"/>
    </row>
    <row r="373" spans="1:37" x14ac:dyDescent="0.2">
      <c r="A373" s="126" t="s">
        <v>1528</v>
      </c>
      <c r="B373" s="126" t="s">
        <v>559</v>
      </c>
      <c r="C373" s="126"/>
      <c r="D373" s="123" t="s">
        <v>560</v>
      </c>
      <c r="E373" s="38" t="s">
        <v>1088</v>
      </c>
      <c r="F373" s="3" t="s">
        <v>1076</v>
      </c>
      <c r="G373" s="3"/>
      <c r="H373" s="173">
        <v>86.67</v>
      </c>
      <c r="I373" s="173">
        <v>94.82</v>
      </c>
      <c r="J373" s="173">
        <v>98.1</v>
      </c>
      <c r="K373" s="173">
        <v>99.44</v>
      </c>
      <c r="L373" s="173">
        <v>101.27</v>
      </c>
      <c r="M373" s="173">
        <v>104.31</v>
      </c>
      <c r="N373" s="173">
        <v>109.13</v>
      </c>
      <c r="O373" s="173">
        <v>112.7</v>
      </c>
      <c r="P373" s="173">
        <v>115.99</v>
      </c>
      <c r="Q373" s="173">
        <v>121.34</v>
      </c>
      <c r="R373" s="13">
        <v>126.07</v>
      </c>
      <c r="S373" s="13">
        <v>128.65</v>
      </c>
      <c r="T373" s="13">
        <v>133.33000000000001</v>
      </c>
      <c r="U373" s="13">
        <v>137.26</v>
      </c>
      <c r="V373" s="13">
        <v>140.69</v>
      </c>
      <c r="W373" s="13">
        <v>140.69</v>
      </c>
      <c r="X373" s="13">
        <v>140.69</v>
      </c>
      <c r="Y373" s="13">
        <v>140.69</v>
      </c>
      <c r="Z373" s="13">
        <v>140.69</v>
      </c>
      <c r="AA373" s="13">
        <v>140.69</v>
      </c>
      <c r="AB373" s="13">
        <v>145.69</v>
      </c>
      <c r="AC373" s="175">
        <v>145.69</v>
      </c>
      <c r="AD373" s="175">
        <v>150.69</v>
      </c>
      <c r="AE373" s="175">
        <v>150.69</v>
      </c>
      <c r="AF373" s="175">
        <v>155.69</v>
      </c>
      <c r="AG373" s="175">
        <v>155.69</v>
      </c>
      <c r="AH373" s="194" t="s">
        <v>559</v>
      </c>
      <c r="AI373" s="7"/>
      <c r="AJ373" s="13"/>
      <c r="AK373" s="7"/>
    </row>
    <row r="374" spans="1:37" x14ac:dyDescent="0.2">
      <c r="A374" s="126" t="s">
        <v>1529</v>
      </c>
      <c r="B374" s="126" t="s">
        <v>561</v>
      </c>
      <c r="C374" s="126"/>
      <c r="D374" s="123" t="s">
        <v>562</v>
      </c>
      <c r="E374" s="38" t="s">
        <v>1088</v>
      </c>
      <c r="F374" s="3" t="s">
        <v>1080</v>
      </c>
      <c r="G374" s="3"/>
      <c r="H374" s="173">
        <v>641.89</v>
      </c>
      <c r="I374" s="173">
        <v>663.24</v>
      </c>
      <c r="J374" s="173">
        <v>665.93</v>
      </c>
      <c r="K374" s="173">
        <v>729.43</v>
      </c>
      <c r="L374" s="173">
        <v>785.67</v>
      </c>
      <c r="M374" s="173">
        <v>847.76</v>
      </c>
      <c r="N374" s="173">
        <v>923.16</v>
      </c>
      <c r="O374" s="173">
        <v>1043.83</v>
      </c>
      <c r="P374" s="173">
        <v>1097.72</v>
      </c>
      <c r="Q374" s="173">
        <v>1131.3</v>
      </c>
      <c r="R374" s="13">
        <v>1131.3</v>
      </c>
      <c r="S374" s="13">
        <v>1186.72</v>
      </c>
      <c r="T374" s="13">
        <v>1233.94</v>
      </c>
      <c r="U374" s="13">
        <v>1287.3900000000001</v>
      </c>
      <c r="V374" s="13">
        <v>1287.3900000000001</v>
      </c>
      <c r="W374" s="13">
        <v>1287.3900000000001</v>
      </c>
      <c r="X374" s="13">
        <v>1287.3900000000001</v>
      </c>
      <c r="Y374" s="13">
        <v>1287.3900000000001</v>
      </c>
      <c r="Z374" s="13">
        <v>1287.3900000000001</v>
      </c>
      <c r="AA374" s="13">
        <v>1287.3900000000001</v>
      </c>
      <c r="AB374" s="13">
        <v>1306.3900000000001</v>
      </c>
      <c r="AC374" s="175">
        <v>1358.52</v>
      </c>
      <c r="AD374" s="175">
        <v>1412.71</v>
      </c>
      <c r="AE374" s="175">
        <v>1483.21</v>
      </c>
      <c r="AF374" s="175">
        <v>1539.57</v>
      </c>
      <c r="AG374" s="175">
        <v>1595</v>
      </c>
      <c r="AH374" s="194" t="s">
        <v>561</v>
      </c>
      <c r="AI374" s="7"/>
      <c r="AJ374" s="13"/>
      <c r="AK374" s="7"/>
    </row>
    <row r="375" spans="1:37" x14ac:dyDescent="0.2">
      <c r="A375" s="126" t="s">
        <v>1530</v>
      </c>
      <c r="B375" s="126" t="s">
        <v>563</v>
      </c>
      <c r="C375" s="126"/>
      <c r="D375" s="123" t="s">
        <v>564</v>
      </c>
      <c r="E375" s="38" t="s">
        <v>1088</v>
      </c>
      <c r="F375" s="3" t="s">
        <v>1076</v>
      </c>
      <c r="G375" s="3"/>
      <c r="H375" s="173">
        <v>81.55</v>
      </c>
      <c r="I375" s="173">
        <v>96.77</v>
      </c>
      <c r="J375" s="173">
        <v>109.82</v>
      </c>
      <c r="K375" s="173">
        <v>114.76</v>
      </c>
      <c r="L375" s="173">
        <v>124.51</v>
      </c>
      <c r="M375" s="173">
        <v>134.35</v>
      </c>
      <c r="N375" s="173">
        <v>145</v>
      </c>
      <c r="O375" s="173">
        <v>151.53</v>
      </c>
      <c r="P375" s="173">
        <v>159.86000000000001</v>
      </c>
      <c r="Q375" s="173">
        <v>167.79</v>
      </c>
      <c r="R375" s="13">
        <v>171.46</v>
      </c>
      <c r="S375" s="13">
        <v>174.78</v>
      </c>
      <c r="T375" s="13">
        <v>179.46</v>
      </c>
      <c r="U375" s="13">
        <v>184.32</v>
      </c>
      <c r="V375" s="13">
        <v>188.93</v>
      </c>
      <c r="W375" s="13">
        <v>188.93</v>
      </c>
      <c r="X375" s="13">
        <v>194.6</v>
      </c>
      <c r="Y375" s="13">
        <v>197.5</v>
      </c>
      <c r="Z375" s="13">
        <v>201.4</v>
      </c>
      <c r="AA375" s="13">
        <v>201.4</v>
      </c>
      <c r="AB375" s="13">
        <v>201.4</v>
      </c>
      <c r="AC375" s="175">
        <v>206.4</v>
      </c>
      <c r="AD375" s="175">
        <v>211.4</v>
      </c>
      <c r="AE375" s="175">
        <v>215</v>
      </c>
      <c r="AF375" s="175">
        <v>220</v>
      </c>
      <c r="AG375" s="175">
        <v>225</v>
      </c>
      <c r="AH375" s="194" t="s">
        <v>563</v>
      </c>
      <c r="AI375" s="7"/>
      <c r="AJ375" s="13"/>
      <c r="AK375" s="7"/>
    </row>
    <row r="376" spans="1:37" x14ac:dyDescent="0.2">
      <c r="A376" s="126" t="s">
        <v>1531</v>
      </c>
      <c r="B376" s="126" t="s">
        <v>565</v>
      </c>
      <c r="C376" s="126"/>
      <c r="D376" s="123" t="s">
        <v>566</v>
      </c>
      <c r="E376" s="38" t="s">
        <v>1088</v>
      </c>
      <c r="F376" s="3" t="s">
        <v>1081</v>
      </c>
      <c r="G376" s="3"/>
      <c r="H376" s="173">
        <v>655.73</v>
      </c>
      <c r="I376" s="173">
        <v>689.35</v>
      </c>
      <c r="J376" s="173">
        <v>737.15</v>
      </c>
      <c r="K376" s="173">
        <v>781.73</v>
      </c>
      <c r="L376" s="173">
        <v>816.91</v>
      </c>
      <c r="M376" s="173">
        <v>875.96</v>
      </c>
      <c r="N376" s="173">
        <v>918.24</v>
      </c>
      <c r="O376" s="173">
        <v>968.74</v>
      </c>
      <c r="P376" s="173">
        <v>1010.88</v>
      </c>
      <c r="Q376" s="173">
        <v>1060.4000000000001</v>
      </c>
      <c r="R376" s="13">
        <v>1109.3800000000001</v>
      </c>
      <c r="S376" s="13">
        <v>1152.6500000000001</v>
      </c>
      <c r="T376" s="13">
        <v>1196.45</v>
      </c>
      <c r="U376" s="13">
        <v>1240.73</v>
      </c>
      <c r="V376" s="13">
        <v>1285.3800000000001</v>
      </c>
      <c r="W376" s="13">
        <v>1285.3800000000001</v>
      </c>
      <c r="X376" s="13">
        <v>1285.3800000000001</v>
      </c>
      <c r="Y376" s="13">
        <v>1330.36</v>
      </c>
      <c r="Z376" s="13">
        <v>1330.36</v>
      </c>
      <c r="AA376" s="13">
        <v>1330.36</v>
      </c>
      <c r="AB376" s="13">
        <v>1380.25</v>
      </c>
      <c r="AC376" s="175">
        <v>1449.12</v>
      </c>
      <c r="AD376" s="175">
        <v>1521.43</v>
      </c>
      <c r="AE376" s="175">
        <v>1582.14</v>
      </c>
      <c r="AF376" s="175">
        <v>1645.27</v>
      </c>
      <c r="AG376" s="175">
        <v>1727.37</v>
      </c>
      <c r="AH376" s="194" t="s">
        <v>565</v>
      </c>
      <c r="AI376" s="7"/>
      <c r="AJ376" s="13"/>
      <c r="AK376" s="7"/>
    </row>
    <row r="377" spans="1:37" x14ac:dyDescent="0.2">
      <c r="A377" s="126" t="s">
        <v>886</v>
      </c>
      <c r="B377" s="122" t="s">
        <v>934</v>
      </c>
      <c r="C377" s="122"/>
      <c r="D377" s="123" t="s">
        <v>878</v>
      </c>
      <c r="E377" s="38" t="s">
        <v>1089</v>
      </c>
      <c r="F377" s="3" t="s">
        <v>1076</v>
      </c>
      <c r="G377" s="3"/>
      <c r="H377" s="173" t="s">
        <v>886</v>
      </c>
      <c r="I377" s="173" t="s">
        <v>886</v>
      </c>
      <c r="J377" s="173" t="s">
        <v>886</v>
      </c>
      <c r="K377" s="173" t="s">
        <v>886</v>
      </c>
      <c r="L377" s="173" t="s">
        <v>886</v>
      </c>
      <c r="M377" s="173" t="s">
        <v>886</v>
      </c>
      <c r="N377" s="173" t="s">
        <v>886</v>
      </c>
      <c r="O377" s="173" t="s">
        <v>886</v>
      </c>
      <c r="P377" s="173" t="s">
        <v>886</v>
      </c>
      <c r="Q377" s="173" t="s">
        <v>886</v>
      </c>
      <c r="R377" s="13" t="s">
        <v>886</v>
      </c>
      <c r="S377" s="13" t="s">
        <v>886</v>
      </c>
      <c r="T377" s="13" t="s">
        <v>886</v>
      </c>
      <c r="U377" s="13" t="s">
        <v>886</v>
      </c>
      <c r="V377" s="13" t="s">
        <v>886</v>
      </c>
      <c r="W377" s="13" t="s">
        <v>886</v>
      </c>
      <c r="X377" s="13" t="s">
        <v>886</v>
      </c>
      <c r="Y377" s="13" t="s">
        <v>886</v>
      </c>
      <c r="Z377" s="13" t="s">
        <v>886</v>
      </c>
      <c r="AA377" s="13" t="s">
        <v>886</v>
      </c>
      <c r="AB377" s="13" t="s">
        <v>886</v>
      </c>
      <c r="AC377" s="175" t="s">
        <v>886</v>
      </c>
      <c r="AD377" s="175" t="s">
        <v>886</v>
      </c>
      <c r="AE377" s="175" t="s">
        <v>886</v>
      </c>
      <c r="AF377" s="175" t="s">
        <v>886</v>
      </c>
      <c r="AG377" s="175" t="s">
        <v>886</v>
      </c>
      <c r="AH377" s="195" t="s">
        <v>934</v>
      </c>
      <c r="AI377" s="7"/>
      <c r="AJ377" s="13"/>
      <c r="AK377" s="7"/>
    </row>
    <row r="378" spans="1:37" x14ac:dyDescent="0.2">
      <c r="A378" s="126" t="s">
        <v>1532</v>
      </c>
      <c r="B378" s="126" t="s">
        <v>567</v>
      </c>
      <c r="C378" s="126"/>
      <c r="D378" s="123" t="s">
        <v>568</v>
      </c>
      <c r="E378" s="38" t="s">
        <v>1088</v>
      </c>
      <c r="F378" s="3" t="s">
        <v>1076</v>
      </c>
      <c r="G378" s="3"/>
      <c r="H378" s="173">
        <v>78.75</v>
      </c>
      <c r="I378" s="173">
        <v>90.9</v>
      </c>
      <c r="J378" s="173">
        <v>101.43</v>
      </c>
      <c r="K378" s="173">
        <v>107.01</v>
      </c>
      <c r="L378" s="173">
        <v>111.87</v>
      </c>
      <c r="M378" s="173">
        <v>118.63</v>
      </c>
      <c r="N378" s="173">
        <v>130.5</v>
      </c>
      <c r="O378" s="173">
        <v>142.29</v>
      </c>
      <c r="P378" s="173">
        <v>155.16</v>
      </c>
      <c r="Q378" s="173">
        <v>162.80000000000001</v>
      </c>
      <c r="R378" s="13">
        <v>170.91</v>
      </c>
      <c r="S378" s="13">
        <v>179.28</v>
      </c>
      <c r="T378" s="13">
        <v>188.01</v>
      </c>
      <c r="U378" s="13">
        <v>197.28</v>
      </c>
      <c r="V378" s="13">
        <v>201.15</v>
      </c>
      <c r="W378" s="13">
        <v>201.15</v>
      </c>
      <c r="X378" s="13">
        <v>201.15</v>
      </c>
      <c r="Y378" s="13">
        <v>205.11</v>
      </c>
      <c r="Z378" s="13">
        <v>208.98</v>
      </c>
      <c r="AA378" s="13">
        <v>208.98</v>
      </c>
      <c r="AB378" s="13">
        <v>213.02</v>
      </c>
      <c r="AC378" s="175">
        <v>217.17</v>
      </c>
      <c r="AD378" s="175">
        <v>223.65</v>
      </c>
      <c r="AE378" s="175">
        <v>230.31</v>
      </c>
      <c r="AF378" s="175">
        <v>235.26</v>
      </c>
      <c r="AG378" s="175">
        <v>240.21</v>
      </c>
      <c r="AH378" s="194" t="s">
        <v>567</v>
      </c>
      <c r="AI378" s="7"/>
      <c r="AJ378" s="13"/>
      <c r="AK378" s="7"/>
    </row>
    <row r="379" spans="1:37" ht="14.25" x14ac:dyDescent="0.2">
      <c r="A379" s="126" t="s">
        <v>1533</v>
      </c>
      <c r="B379" s="126" t="s">
        <v>569</v>
      </c>
      <c r="C379" s="244" t="s">
        <v>1778</v>
      </c>
      <c r="D379" s="123" t="s">
        <v>570</v>
      </c>
      <c r="E379" s="38" t="s">
        <v>1088</v>
      </c>
      <c r="F379" s="3" t="s">
        <v>1076</v>
      </c>
      <c r="G379" s="3"/>
      <c r="H379" s="173">
        <v>158.49</v>
      </c>
      <c r="I379" s="173">
        <v>171.28</v>
      </c>
      <c r="J379" s="173">
        <v>146.97</v>
      </c>
      <c r="K379" s="173">
        <v>153.56</v>
      </c>
      <c r="L379" s="173">
        <v>160.47999999999999</v>
      </c>
      <c r="M379" s="173">
        <v>164.5</v>
      </c>
      <c r="N379" s="173">
        <v>175.66</v>
      </c>
      <c r="O379" s="173">
        <v>206.64</v>
      </c>
      <c r="P379" s="173">
        <v>216.86</v>
      </c>
      <c r="Q379" s="173">
        <v>227.55</v>
      </c>
      <c r="R379" s="13">
        <v>232.58</v>
      </c>
      <c r="S379" s="13">
        <v>239.32</v>
      </c>
      <c r="T379" s="13">
        <v>246.26</v>
      </c>
      <c r="U379" s="13">
        <v>253.4</v>
      </c>
      <c r="V379" s="13">
        <v>253.4</v>
      </c>
      <c r="W379" s="13">
        <v>253.4</v>
      </c>
      <c r="X379" s="13">
        <v>253.4</v>
      </c>
      <c r="Y379" s="13">
        <v>253.4</v>
      </c>
      <c r="Z379" s="13">
        <v>253.4</v>
      </c>
      <c r="AA379" s="13">
        <v>253.4</v>
      </c>
      <c r="AB379" s="13">
        <v>253.4</v>
      </c>
      <c r="AC379" s="175">
        <v>258.44</v>
      </c>
      <c r="AD379" s="175" t="s">
        <v>886</v>
      </c>
      <c r="AE379" s="175" t="s">
        <v>886</v>
      </c>
      <c r="AF379" s="175">
        <v>279.57</v>
      </c>
      <c r="AG379" s="175">
        <v>285.13</v>
      </c>
      <c r="AH379" s="194" t="s">
        <v>569</v>
      </c>
      <c r="AI379" s="7"/>
      <c r="AJ379" s="13"/>
      <c r="AK379" s="7"/>
    </row>
    <row r="380" spans="1:37" x14ac:dyDescent="0.2">
      <c r="A380" s="126" t="s">
        <v>1534</v>
      </c>
      <c r="B380" s="126" t="s">
        <v>571</v>
      </c>
      <c r="C380" s="126"/>
      <c r="D380" s="123" t="s">
        <v>572</v>
      </c>
      <c r="E380" s="38" t="s">
        <v>1088</v>
      </c>
      <c r="F380" s="3" t="s">
        <v>1076</v>
      </c>
      <c r="G380" s="3"/>
      <c r="H380" s="173">
        <v>77.47</v>
      </c>
      <c r="I380" s="173">
        <v>80.290000000000006</v>
      </c>
      <c r="J380" s="173">
        <v>84.26</v>
      </c>
      <c r="K380" s="173">
        <v>86.22</v>
      </c>
      <c r="L380" s="173">
        <v>91.51</v>
      </c>
      <c r="M380" s="173">
        <v>97.99</v>
      </c>
      <c r="N380" s="173">
        <v>120.64</v>
      </c>
      <c r="O380" s="173">
        <v>132.88</v>
      </c>
      <c r="P380" s="173">
        <v>142.05000000000001</v>
      </c>
      <c r="Q380" s="173">
        <v>149.96</v>
      </c>
      <c r="R380" s="13">
        <v>157.25</v>
      </c>
      <c r="S380" s="13">
        <v>164.44</v>
      </c>
      <c r="T380" s="13">
        <v>172.51</v>
      </c>
      <c r="U380" s="13">
        <v>178.15</v>
      </c>
      <c r="V380" s="13">
        <v>183.43</v>
      </c>
      <c r="W380" s="13">
        <v>183.27</v>
      </c>
      <c r="X380" s="13">
        <v>183.24</v>
      </c>
      <c r="Y380" s="13">
        <v>181.21</v>
      </c>
      <c r="Z380" s="13">
        <v>181.01</v>
      </c>
      <c r="AA380" s="13">
        <v>180.83</v>
      </c>
      <c r="AB380" s="13">
        <v>183.73</v>
      </c>
      <c r="AC380" s="175">
        <v>188.5</v>
      </c>
      <c r="AD380" s="175">
        <v>193.27</v>
      </c>
      <c r="AE380" s="175">
        <v>197.17</v>
      </c>
      <c r="AF380" s="175">
        <v>202.11</v>
      </c>
      <c r="AG380" s="175">
        <v>207.1</v>
      </c>
      <c r="AH380" s="194" t="s">
        <v>571</v>
      </c>
      <c r="AI380" s="7"/>
      <c r="AJ380" s="13"/>
      <c r="AK380" s="7"/>
    </row>
    <row r="381" spans="1:37" x14ac:dyDescent="0.2">
      <c r="A381" s="126" t="s">
        <v>1535</v>
      </c>
      <c r="B381" s="126" t="s">
        <v>573</v>
      </c>
      <c r="C381" s="126"/>
      <c r="D381" s="123" t="s">
        <v>574</v>
      </c>
      <c r="E381" s="38" t="s">
        <v>1088</v>
      </c>
      <c r="F381" s="3" t="s">
        <v>1081</v>
      </c>
      <c r="G381" s="3"/>
      <c r="H381" s="173">
        <v>606.91</v>
      </c>
      <c r="I381" s="173">
        <v>624.89</v>
      </c>
      <c r="J381" s="173">
        <v>679.38</v>
      </c>
      <c r="K381" s="173">
        <v>709.28</v>
      </c>
      <c r="L381" s="173">
        <v>764.53</v>
      </c>
      <c r="M381" s="173">
        <v>824.16</v>
      </c>
      <c r="N381" s="173">
        <v>866.98</v>
      </c>
      <c r="O381" s="173">
        <v>926.85</v>
      </c>
      <c r="P381" s="173">
        <v>972.26</v>
      </c>
      <c r="Q381" s="173">
        <v>1019.88</v>
      </c>
      <c r="R381" s="13">
        <v>1069.92</v>
      </c>
      <c r="S381" s="13">
        <v>1121.26</v>
      </c>
      <c r="T381" s="13">
        <v>1163.8900000000001</v>
      </c>
      <c r="U381" s="13">
        <v>1197.6400000000001</v>
      </c>
      <c r="V381" s="13">
        <v>1230.03</v>
      </c>
      <c r="W381" s="13">
        <v>1230.03</v>
      </c>
      <c r="X381" s="13">
        <v>1230.03</v>
      </c>
      <c r="Y381" s="13">
        <v>1230.03</v>
      </c>
      <c r="Z381" s="13">
        <v>1253.3399999999999</v>
      </c>
      <c r="AA381" s="13">
        <v>1277.73</v>
      </c>
      <c r="AB381" s="13">
        <v>1328.2</v>
      </c>
      <c r="AC381" s="175">
        <v>1394.48</v>
      </c>
      <c r="AD381" s="175">
        <v>1478.01</v>
      </c>
      <c r="AE381" s="175">
        <v>1522.2</v>
      </c>
      <c r="AF381" s="175">
        <v>1567.71</v>
      </c>
      <c r="AG381" s="175">
        <v>1614.58</v>
      </c>
      <c r="AH381" s="194" t="s">
        <v>573</v>
      </c>
      <c r="AI381" s="7"/>
      <c r="AJ381" s="13"/>
      <c r="AK381" s="7"/>
    </row>
    <row r="382" spans="1:37" x14ac:dyDescent="0.2">
      <c r="A382" s="126" t="s">
        <v>1536</v>
      </c>
      <c r="B382" s="126" t="s">
        <v>575</v>
      </c>
      <c r="C382" s="126"/>
      <c r="D382" s="123" t="s">
        <v>576</v>
      </c>
      <c r="E382" s="38" t="s">
        <v>1088</v>
      </c>
      <c r="F382" s="3" t="s">
        <v>1076</v>
      </c>
      <c r="G382" s="3"/>
      <c r="H382" s="173">
        <v>98.22</v>
      </c>
      <c r="I382" s="173">
        <v>108.04</v>
      </c>
      <c r="J382" s="173">
        <v>111.19</v>
      </c>
      <c r="K382" s="173">
        <v>116.06</v>
      </c>
      <c r="L382" s="173">
        <v>121.61</v>
      </c>
      <c r="M382" s="173">
        <v>128.22999999999999</v>
      </c>
      <c r="N382" s="173">
        <v>141.32</v>
      </c>
      <c r="O382" s="173">
        <v>144.96</v>
      </c>
      <c r="P382" s="173">
        <v>148.38</v>
      </c>
      <c r="Q382" s="173">
        <v>153.06</v>
      </c>
      <c r="R382" s="13">
        <v>158.01</v>
      </c>
      <c r="S382" s="13">
        <v>162.12</v>
      </c>
      <c r="T382" s="13">
        <v>166.45</v>
      </c>
      <c r="U382" s="13">
        <v>170.28</v>
      </c>
      <c r="V382" s="13">
        <v>170.07</v>
      </c>
      <c r="W382" s="13">
        <v>169.73</v>
      </c>
      <c r="X382" s="13">
        <v>169.57</v>
      </c>
      <c r="Y382" s="13">
        <v>169.21</v>
      </c>
      <c r="Z382" s="13">
        <v>169.21</v>
      </c>
      <c r="AA382" s="13">
        <v>169.21</v>
      </c>
      <c r="AB382" s="13">
        <v>174.21</v>
      </c>
      <c r="AC382" s="175">
        <v>179.21</v>
      </c>
      <c r="AD382" s="175">
        <v>184.21</v>
      </c>
      <c r="AE382" s="175">
        <v>189.72</v>
      </c>
      <c r="AF382" s="175">
        <v>194.72</v>
      </c>
      <c r="AG382" s="175">
        <v>199.72</v>
      </c>
      <c r="AH382" s="194" t="s">
        <v>575</v>
      </c>
      <c r="AI382" s="7"/>
      <c r="AJ382" s="13"/>
      <c r="AK382" s="7"/>
    </row>
    <row r="383" spans="1:37" x14ac:dyDescent="0.2">
      <c r="A383" s="126" t="s">
        <v>1537</v>
      </c>
      <c r="B383" s="126" t="s">
        <v>577</v>
      </c>
      <c r="C383" s="126"/>
      <c r="D383" s="123" t="s">
        <v>578</v>
      </c>
      <c r="E383" s="38" t="s">
        <v>1088</v>
      </c>
      <c r="F383" s="3" t="s">
        <v>1076</v>
      </c>
      <c r="G383" s="3"/>
      <c r="H383" s="173">
        <v>24.6</v>
      </c>
      <c r="I383" s="173">
        <v>26.37</v>
      </c>
      <c r="J383" s="173">
        <v>28.26</v>
      </c>
      <c r="K383" s="173">
        <v>28.26</v>
      </c>
      <c r="L383" s="173">
        <v>28.26</v>
      </c>
      <c r="M383" s="173">
        <v>49.95</v>
      </c>
      <c r="N383" s="173">
        <v>68.400000000000006</v>
      </c>
      <c r="O383" s="173">
        <v>85.5</v>
      </c>
      <c r="P383" s="173">
        <v>100.44</v>
      </c>
      <c r="Q383" s="173">
        <v>109.66</v>
      </c>
      <c r="R383" s="13">
        <v>115.11</v>
      </c>
      <c r="S383" s="13">
        <v>120.78</v>
      </c>
      <c r="T383" s="13">
        <v>126.81</v>
      </c>
      <c r="U383" s="13">
        <v>132.93</v>
      </c>
      <c r="V383" s="13">
        <v>136.88999999999999</v>
      </c>
      <c r="W383" s="13">
        <v>136.88999999999999</v>
      </c>
      <c r="X383" s="13">
        <v>136.88999999999999</v>
      </c>
      <c r="Y383" s="13">
        <v>141.84</v>
      </c>
      <c r="Z383" s="13">
        <v>141.84</v>
      </c>
      <c r="AA383" s="13">
        <v>144.59</v>
      </c>
      <c r="AB383" s="13">
        <v>149.59</v>
      </c>
      <c r="AC383" s="175">
        <v>154.59</v>
      </c>
      <c r="AD383" s="175">
        <v>159.59</v>
      </c>
      <c r="AE383" s="175">
        <v>164.59</v>
      </c>
      <c r="AF383" s="175">
        <v>169.59</v>
      </c>
      <c r="AG383" s="175">
        <v>174.59</v>
      </c>
      <c r="AH383" s="194" t="s">
        <v>577</v>
      </c>
      <c r="AI383" s="7"/>
      <c r="AJ383" s="13"/>
      <c r="AK383" s="7"/>
    </row>
    <row r="384" spans="1:37" x14ac:dyDescent="0.2">
      <c r="A384" s="126" t="s">
        <v>1538</v>
      </c>
      <c r="B384" s="126" t="s">
        <v>579</v>
      </c>
      <c r="C384" s="126"/>
      <c r="D384" s="123" t="s">
        <v>580</v>
      </c>
      <c r="E384" s="38" t="s">
        <v>1088</v>
      </c>
      <c r="F384" s="3" t="s">
        <v>1076</v>
      </c>
      <c r="G384" s="3"/>
      <c r="H384" s="173">
        <v>43.08</v>
      </c>
      <c r="I384" s="173">
        <v>43.16</v>
      </c>
      <c r="J384" s="173">
        <v>73.88</v>
      </c>
      <c r="K384" s="173">
        <v>76.180000000000007</v>
      </c>
      <c r="L384" s="173">
        <v>78.84</v>
      </c>
      <c r="M384" s="173">
        <v>83.81</v>
      </c>
      <c r="N384" s="173">
        <v>91.13</v>
      </c>
      <c r="O384" s="173">
        <v>96.6</v>
      </c>
      <c r="P384" s="173">
        <v>108.73</v>
      </c>
      <c r="Q384" s="173">
        <v>111.94</v>
      </c>
      <c r="R384" s="13">
        <v>116.98</v>
      </c>
      <c r="S384" s="13">
        <v>121.49</v>
      </c>
      <c r="T384" s="13">
        <v>126.25</v>
      </c>
      <c r="U384" s="13">
        <v>129.79</v>
      </c>
      <c r="V384" s="13">
        <v>131.77000000000001</v>
      </c>
      <c r="W384" s="13">
        <v>131.65</v>
      </c>
      <c r="X384" s="13">
        <v>131.38999999999999</v>
      </c>
      <c r="Y384" s="13">
        <v>136.16</v>
      </c>
      <c r="Z384" s="13">
        <v>136.1</v>
      </c>
      <c r="AA384" s="13">
        <v>135.96</v>
      </c>
      <c r="AB384" s="13">
        <v>140.46</v>
      </c>
      <c r="AC384" s="175">
        <v>145.38999999999999</v>
      </c>
      <c r="AD384" s="175">
        <v>148.93</v>
      </c>
      <c r="AE384" s="175">
        <v>153.91999999999999</v>
      </c>
      <c r="AF384" s="175">
        <v>158.91999999999999</v>
      </c>
      <c r="AG384" s="175">
        <v>163.92</v>
      </c>
      <c r="AH384" s="194" t="s">
        <v>579</v>
      </c>
      <c r="AI384" s="7"/>
      <c r="AJ384" s="13"/>
      <c r="AK384" s="7"/>
    </row>
    <row r="385" spans="1:37" x14ac:dyDescent="0.2">
      <c r="A385" s="126" t="s">
        <v>1539</v>
      </c>
      <c r="B385" s="126" t="s">
        <v>581</v>
      </c>
      <c r="C385" s="126"/>
      <c r="D385" s="123" t="s">
        <v>582</v>
      </c>
      <c r="E385" s="38" t="s">
        <v>1088</v>
      </c>
      <c r="F385" s="3" t="s">
        <v>1076</v>
      </c>
      <c r="G385" s="3"/>
      <c r="H385" s="173">
        <v>80.12</v>
      </c>
      <c r="I385" s="173">
        <v>95.57</v>
      </c>
      <c r="J385" s="173">
        <v>109.79</v>
      </c>
      <c r="K385" s="173">
        <v>115.85</v>
      </c>
      <c r="L385" s="173">
        <v>121.41</v>
      </c>
      <c r="M385" s="173">
        <v>123.87</v>
      </c>
      <c r="N385" s="173">
        <v>128.82</v>
      </c>
      <c r="O385" s="173">
        <v>147.72999999999999</v>
      </c>
      <c r="P385" s="173">
        <v>152.07</v>
      </c>
      <c r="Q385" s="173">
        <v>158.54</v>
      </c>
      <c r="R385" s="13">
        <v>164.06</v>
      </c>
      <c r="S385" s="13">
        <v>169.64</v>
      </c>
      <c r="T385" s="13">
        <v>174.57</v>
      </c>
      <c r="U385" s="13">
        <v>180.64</v>
      </c>
      <c r="V385" s="13">
        <v>184.07</v>
      </c>
      <c r="W385" s="13">
        <v>184.07</v>
      </c>
      <c r="X385" s="13">
        <v>184.07</v>
      </c>
      <c r="Y385" s="13">
        <v>184.07</v>
      </c>
      <c r="Z385" s="13">
        <v>184.07</v>
      </c>
      <c r="AA385" s="13">
        <v>184.07</v>
      </c>
      <c r="AB385" s="13">
        <v>187.73</v>
      </c>
      <c r="AC385" s="175">
        <v>192.73</v>
      </c>
      <c r="AD385" s="175">
        <v>198.49</v>
      </c>
      <c r="AE385" s="175">
        <v>204.42</v>
      </c>
      <c r="AF385" s="175">
        <v>209.42</v>
      </c>
      <c r="AG385" s="175">
        <v>214.42</v>
      </c>
      <c r="AH385" s="194" t="s">
        <v>581</v>
      </c>
      <c r="AI385" s="7"/>
      <c r="AJ385" s="13"/>
      <c r="AK385" s="7"/>
    </row>
    <row r="386" spans="1:37" x14ac:dyDescent="0.2">
      <c r="A386" s="126" t="s">
        <v>886</v>
      </c>
      <c r="B386" s="18" t="s">
        <v>1030</v>
      </c>
      <c r="C386" s="18"/>
      <c r="D386" s="19" t="s">
        <v>996</v>
      </c>
      <c r="E386" s="38" t="s">
        <v>1089</v>
      </c>
      <c r="F386" s="3" t="s">
        <v>1076</v>
      </c>
      <c r="G386" s="3"/>
      <c r="H386" s="173" t="s">
        <v>886</v>
      </c>
      <c r="I386" s="173" t="s">
        <v>886</v>
      </c>
      <c r="J386" s="173" t="s">
        <v>886</v>
      </c>
      <c r="K386" s="173" t="s">
        <v>886</v>
      </c>
      <c r="L386" s="173" t="s">
        <v>886</v>
      </c>
      <c r="M386" s="173" t="s">
        <v>886</v>
      </c>
      <c r="N386" s="173" t="s">
        <v>886</v>
      </c>
      <c r="O386" s="173" t="s">
        <v>886</v>
      </c>
      <c r="P386" s="173" t="s">
        <v>886</v>
      </c>
      <c r="Q386" s="173" t="s">
        <v>886</v>
      </c>
      <c r="R386" s="173" t="s">
        <v>886</v>
      </c>
      <c r="S386" s="173" t="s">
        <v>886</v>
      </c>
      <c r="T386" s="173" t="s">
        <v>886</v>
      </c>
      <c r="U386" s="173" t="s">
        <v>886</v>
      </c>
      <c r="V386" s="173" t="s">
        <v>886</v>
      </c>
      <c r="W386" s="173" t="s">
        <v>886</v>
      </c>
      <c r="X386" s="13" t="s">
        <v>886</v>
      </c>
      <c r="Y386" s="13" t="s">
        <v>886</v>
      </c>
      <c r="Z386" s="13" t="s">
        <v>886</v>
      </c>
      <c r="AA386" s="13" t="s">
        <v>886</v>
      </c>
      <c r="AB386" s="13" t="s">
        <v>886</v>
      </c>
      <c r="AC386" s="175" t="s">
        <v>886</v>
      </c>
      <c r="AD386" s="175" t="s">
        <v>886</v>
      </c>
      <c r="AE386" s="175" t="s">
        <v>886</v>
      </c>
      <c r="AF386" s="175" t="s">
        <v>886</v>
      </c>
      <c r="AG386" s="175" t="s">
        <v>886</v>
      </c>
      <c r="AH386" s="197" t="s">
        <v>1030</v>
      </c>
      <c r="AI386" s="7"/>
      <c r="AJ386" s="13"/>
      <c r="AK386" s="7"/>
    </row>
    <row r="387" spans="1:37" x14ac:dyDescent="0.2">
      <c r="A387" s="126" t="s">
        <v>1540</v>
      </c>
      <c r="B387" s="126" t="s">
        <v>583</v>
      </c>
      <c r="C387" s="126"/>
      <c r="D387" s="123" t="s">
        <v>584</v>
      </c>
      <c r="E387" s="38" t="s">
        <v>1088</v>
      </c>
      <c r="F387" s="3" t="s">
        <v>1082</v>
      </c>
      <c r="G387" s="3"/>
      <c r="H387" s="173">
        <v>723</v>
      </c>
      <c r="I387" s="173">
        <v>722.54</v>
      </c>
      <c r="J387" s="173">
        <v>781.92</v>
      </c>
      <c r="K387" s="173">
        <v>859.33</v>
      </c>
      <c r="L387" s="173">
        <v>932.37</v>
      </c>
      <c r="M387" s="173">
        <v>987.38</v>
      </c>
      <c r="N387" s="173">
        <v>1045.18</v>
      </c>
      <c r="O387" s="173">
        <v>1104.6199999999999</v>
      </c>
      <c r="P387" s="173">
        <v>1153.4100000000001</v>
      </c>
      <c r="Q387" s="173">
        <v>1209.93</v>
      </c>
      <c r="R387" s="13">
        <v>1267.4100000000001</v>
      </c>
      <c r="S387" s="13">
        <v>1313.04</v>
      </c>
      <c r="T387" s="13">
        <v>1360.31</v>
      </c>
      <c r="U387" s="13">
        <v>1403.84</v>
      </c>
      <c r="V387" s="13">
        <v>1430.51</v>
      </c>
      <c r="W387" s="13">
        <v>1430.51</v>
      </c>
      <c r="X387" s="13">
        <v>1430.51</v>
      </c>
      <c r="Y387" s="13">
        <v>1430.51</v>
      </c>
      <c r="Z387" s="13">
        <v>1430.51</v>
      </c>
      <c r="AA387" s="13">
        <v>1430.51</v>
      </c>
      <c r="AB387" s="13">
        <v>1487.59</v>
      </c>
      <c r="AC387" s="175">
        <v>1546.94</v>
      </c>
      <c r="AD387" s="175">
        <v>1624.14</v>
      </c>
      <c r="AE387" s="175">
        <v>1705.18</v>
      </c>
      <c r="AF387" s="175">
        <v>1773.21</v>
      </c>
      <c r="AG387" s="175">
        <v>1826.23</v>
      </c>
      <c r="AH387" s="194" t="s">
        <v>583</v>
      </c>
      <c r="AI387" s="7"/>
      <c r="AJ387" s="13"/>
      <c r="AK387" s="7"/>
    </row>
    <row r="388" spans="1:37" x14ac:dyDescent="0.2">
      <c r="A388" s="126" t="s">
        <v>1541</v>
      </c>
      <c r="B388" s="126" t="s">
        <v>585</v>
      </c>
      <c r="C388" s="126"/>
      <c r="D388" s="123" t="s">
        <v>586</v>
      </c>
      <c r="E388" s="38" t="s">
        <v>1088</v>
      </c>
      <c r="F388" s="3" t="s">
        <v>1076</v>
      </c>
      <c r="G388" s="3"/>
      <c r="H388" s="173">
        <v>110.03</v>
      </c>
      <c r="I388" s="173">
        <v>121.01</v>
      </c>
      <c r="J388" s="173">
        <v>116.41</v>
      </c>
      <c r="K388" s="173">
        <v>121.39</v>
      </c>
      <c r="L388" s="173">
        <v>125.97</v>
      </c>
      <c r="M388" s="173">
        <v>134.75</v>
      </c>
      <c r="N388" s="173">
        <v>146.52000000000001</v>
      </c>
      <c r="O388" s="173">
        <v>146.63</v>
      </c>
      <c r="P388" s="173">
        <v>153.69</v>
      </c>
      <c r="Q388" s="173">
        <v>158.65</v>
      </c>
      <c r="R388" s="13">
        <v>160.94999999999999</v>
      </c>
      <c r="S388" s="13">
        <v>165.78</v>
      </c>
      <c r="T388" s="13">
        <v>174.36</v>
      </c>
      <c r="U388" s="13">
        <v>178.76</v>
      </c>
      <c r="V388" s="13">
        <v>179.2</v>
      </c>
      <c r="W388" s="13">
        <v>179.01</v>
      </c>
      <c r="X388" s="13">
        <v>178.97</v>
      </c>
      <c r="Y388" s="13">
        <v>178.95</v>
      </c>
      <c r="Z388" s="13">
        <v>178.47</v>
      </c>
      <c r="AA388" s="13">
        <v>178.43</v>
      </c>
      <c r="AB388" s="13">
        <v>183.39</v>
      </c>
      <c r="AC388" s="175">
        <v>188.38</v>
      </c>
      <c r="AD388" s="175">
        <v>193.38</v>
      </c>
      <c r="AE388" s="175">
        <v>198.11</v>
      </c>
      <c r="AF388" s="175">
        <v>203.11</v>
      </c>
      <c r="AG388" s="175">
        <v>208.11</v>
      </c>
      <c r="AH388" s="194" t="s">
        <v>585</v>
      </c>
      <c r="AI388" s="7"/>
      <c r="AJ388" s="13"/>
      <c r="AK388" s="7"/>
    </row>
    <row r="389" spans="1:37" x14ac:dyDescent="0.2">
      <c r="A389" s="126" t="s">
        <v>1542</v>
      </c>
      <c r="B389" s="126" t="s">
        <v>587</v>
      </c>
      <c r="C389" s="126"/>
      <c r="D389" s="123" t="s">
        <v>588</v>
      </c>
      <c r="E389" s="38" t="s">
        <v>1088</v>
      </c>
      <c r="F389" s="3" t="s">
        <v>1081</v>
      </c>
      <c r="G389" s="3"/>
      <c r="H389" s="173">
        <v>742.8</v>
      </c>
      <c r="I389" s="173">
        <v>793.57</v>
      </c>
      <c r="J389" s="173">
        <v>834.22</v>
      </c>
      <c r="K389" s="173">
        <v>891.06</v>
      </c>
      <c r="L389" s="173">
        <v>940.75</v>
      </c>
      <c r="M389" s="173">
        <v>989.34</v>
      </c>
      <c r="N389" s="173">
        <v>1037.8800000000001</v>
      </c>
      <c r="O389" s="173">
        <v>1105.3499999999999</v>
      </c>
      <c r="P389" s="173">
        <v>1144.08</v>
      </c>
      <c r="Q389" s="173">
        <v>1178.4000000000001</v>
      </c>
      <c r="R389" s="13">
        <v>1213.76</v>
      </c>
      <c r="S389" s="13">
        <v>1250.17</v>
      </c>
      <c r="T389" s="13">
        <v>1287.68</v>
      </c>
      <c r="U389" s="13">
        <v>1326.31</v>
      </c>
      <c r="V389" s="13">
        <v>1326.31</v>
      </c>
      <c r="W389" s="13">
        <v>1326.31</v>
      </c>
      <c r="X389" s="13">
        <v>1326.31</v>
      </c>
      <c r="Y389" s="13">
        <v>1326.31</v>
      </c>
      <c r="Z389" s="13">
        <v>1326.31</v>
      </c>
      <c r="AA389" s="13">
        <v>1326.31</v>
      </c>
      <c r="AB389" s="13">
        <v>1376.05</v>
      </c>
      <c r="AC389" s="175">
        <v>1444.71</v>
      </c>
      <c r="AD389" s="175">
        <v>1516.8</v>
      </c>
      <c r="AE389" s="175">
        <v>1577.32</v>
      </c>
      <c r="AF389" s="175">
        <v>1640.26</v>
      </c>
      <c r="AG389" s="175">
        <v>1705.71</v>
      </c>
      <c r="AH389" s="194" t="s">
        <v>587</v>
      </c>
      <c r="AI389" s="7"/>
      <c r="AJ389" s="13"/>
      <c r="AK389" s="7"/>
    </row>
    <row r="390" spans="1:37" x14ac:dyDescent="0.2">
      <c r="A390" s="126" t="s">
        <v>1688</v>
      </c>
      <c r="B390" s="126" t="s">
        <v>589</v>
      </c>
      <c r="C390" s="126"/>
      <c r="D390" s="123" t="s">
        <v>590</v>
      </c>
      <c r="E390" s="38" t="s">
        <v>1089</v>
      </c>
      <c r="F390" s="3" t="s">
        <v>1076</v>
      </c>
      <c r="G390" s="3"/>
      <c r="H390" s="173">
        <v>69.55</v>
      </c>
      <c r="I390" s="173">
        <v>81.31</v>
      </c>
      <c r="J390" s="173">
        <v>94.74</v>
      </c>
      <c r="K390" s="173">
        <v>94.71</v>
      </c>
      <c r="L390" s="173">
        <v>97.62</v>
      </c>
      <c r="M390" s="173">
        <v>100.23</v>
      </c>
      <c r="N390" s="173">
        <v>107.54</v>
      </c>
      <c r="O390" s="173">
        <v>112.12</v>
      </c>
      <c r="P390" s="173">
        <v>118.08</v>
      </c>
      <c r="Q390" s="173">
        <v>123.1</v>
      </c>
      <c r="R390" s="13">
        <v>116.96</v>
      </c>
      <c r="S390" s="13">
        <v>122.8</v>
      </c>
      <c r="T390" s="13">
        <v>128.32</v>
      </c>
      <c r="U390" s="13" t="s">
        <v>886</v>
      </c>
      <c r="V390" s="13" t="s">
        <v>886</v>
      </c>
      <c r="W390" s="13" t="s">
        <v>886</v>
      </c>
      <c r="X390" s="13" t="s">
        <v>886</v>
      </c>
      <c r="Y390" s="13" t="s">
        <v>886</v>
      </c>
      <c r="Z390" s="13" t="s">
        <v>886</v>
      </c>
      <c r="AA390" s="13" t="s">
        <v>886</v>
      </c>
      <c r="AB390" s="13" t="s">
        <v>886</v>
      </c>
      <c r="AC390" s="175" t="s">
        <v>886</v>
      </c>
      <c r="AD390" s="175" t="s">
        <v>886</v>
      </c>
      <c r="AE390" s="175" t="s">
        <v>886</v>
      </c>
      <c r="AF390" s="175" t="s">
        <v>886</v>
      </c>
      <c r="AG390" s="175" t="s">
        <v>886</v>
      </c>
      <c r="AH390" s="194" t="s">
        <v>589</v>
      </c>
      <c r="AI390" s="7"/>
      <c r="AJ390" s="13"/>
      <c r="AK390" s="7"/>
    </row>
    <row r="391" spans="1:37" x14ac:dyDescent="0.2">
      <c r="A391" s="126" t="s">
        <v>1543</v>
      </c>
      <c r="B391" s="126" t="s">
        <v>591</v>
      </c>
      <c r="C391" s="126"/>
      <c r="D391" s="123" t="s">
        <v>592</v>
      </c>
      <c r="E391" s="38" t="s">
        <v>1088</v>
      </c>
      <c r="F391" s="3" t="s">
        <v>1081</v>
      </c>
      <c r="G391" s="3"/>
      <c r="H391" s="173">
        <v>610.82000000000005</v>
      </c>
      <c r="I391" s="173">
        <v>668.19</v>
      </c>
      <c r="J391" s="173">
        <v>725.86</v>
      </c>
      <c r="K391" s="173">
        <v>776.64</v>
      </c>
      <c r="L391" s="173">
        <v>814.25</v>
      </c>
      <c r="M391" s="173">
        <v>876.03</v>
      </c>
      <c r="N391" s="173">
        <v>932.97</v>
      </c>
      <c r="O391" s="173">
        <v>987</v>
      </c>
      <c r="P391" s="173">
        <v>1005.75</v>
      </c>
      <c r="Q391" s="173">
        <v>1050.01</v>
      </c>
      <c r="R391" s="13">
        <v>1079.4000000000001</v>
      </c>
      <c r="S391" s="13">
        <v>1111.78</v>
      </c>
      <c r="T391" s="13">
        <v>1143.42</v>
      </c>
      <c r="U391" s="13">
        <v>1164.05</v>
      </c>
      <c r="V391" s="13">
        <v>1175.73</v>
      </c>
      <c r="W391" s="13">
        <v>1175.73</v>
      </c>
      <c r="X391" s="13">
        <v>1175.73</v>
      </c>
      <c r="Y391" s="13">
        <v>1175.73</v>
      </c>
      <c r="Z391" s="13">
        <v>1175.73</v>
      </c>
      <c r="AA391" s="13">
        <v>1175.73</v>
      </c>
      <c r="AB391" s="13">
        <v>1222.6400000000001</v>
      </c>
      <c r="AC391" s="175">
        <v>1283.6400000000001</v>
      </c>
      <c r="AD391" s="175">
        <v>1347.71</v>
      </c>
      <c r="AE391" s="175">
        <v>1401.48</v>
      </c>
      <c r="AF391" s="175">
        <v>1457.41</v>
      </c>
      <c r="AG391" s="175">
        <v>1500.98</v>
      </c>
      <c r="AH391" s="194" t="s">
        <v>591</v>
      </c>
      <c r="AI391" s="7"/>
      <c r="AJ391" s="13"/>
      <c r="AK391" s="7"/>
    </row>
    <row r="392" spans="1:37" x14ac:dyDescent="0.2">
      <c r="A392" s="126" t="s">
        <v>1544</v>
      </c>
      <c r="B392" s="126" t="s">
        <v>593</v>
      </c>
      <c r="C392" s="126"/>
      <c r="D392" s="123" t="s">
        <v>594</v>
      </c>
      <c r="E392" s="38" t="s">
        <v>1088</v>
      </c>
      <c r="F392" s="3" t="s">
        <v>1076</v>
      </c>
      <c r="G392" s="3"/>
      <c r="H392" s="173">
        <v>81.45</v>
      </c>
      <c r="I392" s="173">
        <v>87.39</v>
      </c>
      <c r="J392" s="173">
        <v>104.49</v>
      </c>
      <c r="K392" s="173">
        <v>109.71</v>
      </c>
      <c r="L392" s="173">
        <v>120.65</v>
      </c>
      <c r="M392" s="173">
        <v>132.71</v>
      </c>
      <c r="N392" s="173">
        <v>145.96</v>
      </c>
      <c r="O392" s="173">
        <v>158.35</v>
      </c>
      <c r="P392" s="173">
        <v>172.6</v>
      </c>
      <c r="Q392" s="173">
        <v>180.37</v>
      </c>
      <c r="R392" s="13">
        <v>185.77</v>
      </c>
      <c r="S392" s="13">
        <v>192.65</v>
      </c>
      <c r="T392" s="13">
        <v>201.13</v>
      </c>
      <c r="U392" s="13">
        <v>207.17</v>
      </c>
      <c r="V392" s="13">
        <v>211.31</v>
      </c>
      <c r="W392" s="13">
        <v>211.31</v>
      </c>
      <c r="X392" s="13">
        <v>211.31</v>
      </c>
      <c r="Y392" s="13">
        <v>211.31</v>
      </c>
      <c r="Z392" s="13">
        <v>211.31</v>
      </c>
      <c r="AA392" s="13">
        <v>211.31</v>
      </c>
      <c r="AB392" s="13">
        <v>216.31</v>
      </c>
      <c r="AC392" s="175">
        <v>221.31</v>
      </c>
      <c r="AD392" s="175">
        <v>227.93</v>
      </c>
      <c r="AE392" s="175">
        <v>234.75</v>
      </c>
      <c r="AF392" s="175">
        <v>239.75</v>
      </c>
      <c r="AG392" s="175">
        <v>239.75</v>
      </c>
      <c r="AH392" s="194" t="s">
        <v>593</v>
      </c>
      <c r="AI392" s="7"/>
      <c r="AJ392" s="13"/>
      <c r="AK392" s="7"/>
    </row>
    <row r="393" spans="1:37" x14ac:dyDescent="0.2">
      <c r="A393" s="126" t="s">
        <v>886</v>
      </c>
      <c r="B393" s="122" t="s">
        <v>935</v>
      </c>
      <c r="C393" s="122"/>
      <c r="D393" s="123" t="s">
        <v>879</v>
      </c>
      <c r="E393" s="38" t="s">
        <v>1089</v>
      </c>
      <c r="F393" s="3" t="s">
        <v>1076</v>
      </c>
      <c r="G393" s="3"/>
      <c r="H393" s="173" t="s">
        <v>886</v>
      </c>
      <c r="I393" s="173" t="s">
        <v>886</v>
      </c>
      <c r="J393" s="173" t="s">
        <v>886</v>
      </c>
      <c r="K393" s="173" t="s">
        <v>886</v>
      </c>
      <c r="L393" s="173" t="s">
        <v>886</v>
      </c>
      <c r="M393" s="173" t="s">
        <v>886</v>
      </c>
      <c r="N393" s="173" t="s">
        <v>886</v>
      </c>
      <c r="O393" s="173" t="s">
        <v>886</v>
      </c>
      <c r="P393" s="173" t="s">
        <v>886</v>
      </c>
      <c r="Q393" s="173" t="s">
        <v>886</v>
      </c>
      <c r="R393" s="13" t="s">
        <v>886</v>
      </c>
      <c r="S393" s="13" t="s">
        <v>886</v>
      </c>
      <c r="T393" s="13" t="s">
        <v>886</v>
      </c>
      <c r="U393" s="13" t="s">
        <v>886</v>
      </c>
      <c r="V393" s="13" t="s">
        <v>886</v>
      </c>
      <c r="W393" s="13" t="s">
        <v>886</v>
      </c>
      <c r="X393" s="13" t="s">
        <v>886</v>
      </c>
      <c r="Y393" s="13" t="s">
        <v>886</v>
      </c>
      <c r="Z393" s="13" t="s">
        <v>886</v>
      </c>
      <c r="AA393" s="13" t="s">
        <v>886</v>
      </c>
      <c r="AB393" s="13" t="s">
        <v>886</v>
      </c>
      <c r="AC393" s="175" t="s">
        <v>886</v>
      </c>
      <c r="AD393" s="175" t="s">
        <v>886</v>
      </c>
      <c r="AE393" s="175" t="s">
        <v>886</v>
      </c>
      <c r="AF393" s="175" t="s">
        <v>886</v>
      </c>
      <c r="AG393" s="175" t="s">
        <v>886</v>
      </c>
      <c r="AH393" s="195" t="s">
        <v>935</v>
      </c>
      <c r="AI393" s="7"/>
      <c r="AJ393" s="13"/>
      <c r="AK393" s="7"/>
    </row>
    <row r="394" spans="1:37" x14ac:dyDescent="0.2">
      <c r="A394" s="126" t="s">
        <v>1689</v>
      </c>
      <c r="B394" s="126" t="s">
        <v>595</v>
      </c>
      <c r="C394" s="126"/>
      <c r="D394" s="123" t="s">
        <v>596</v>
      </c>
      <c r="E394" s="38" t="s">
        <v>1089</v>
      </c>
      <c r="F394" s="3" t="s">
        <v>1076</v>
      </c>
      <c r="G394" s="3"/>
      <c r="H394" s="173">
        <v>89.25</v>
      </c>
      <c r="I394" s="173">
        <v>112.5</v>
      </c>
      <c r="J394" s="173">
        <v>117</v>
      </c>
      <c r="K394" s="173">
        <v>122.25</v>
      </c>
      <c r="L394" s="173">
        <v>130.35</v>
      </c>
      <c r="M394" s="173">
        <v>139.27000000000001</v>
      </c>
      <c r="N394" s="173">
        <v>156.68</v>
      </c>
      <c r="O394" s="173">
        <v>161.43</v>
      </c>
      <c r="P394" s="173">
        <v>170.44</v>
      </c>
      <c r="Q394" s="173">
        <v>175.58</v>
      </c>
      <c r="R394" s="13">
        <v>180.87</v>
      </c>
      <c r="S394" s="13">
        <v>186.11</v>
      </c>
      <c r="T394" s="13">
        <v>190.02</v>
      </c>
      <c r="U394" s="13" t="s">
        <v>886</v>
      </c>
      <c r="V394" s="13" t="s">
        <v>886</v>
      </c>
      <c r="W394" s="13" t="s">
        <v>886</v>
      </c>
      <c r="X394" s="13" t="s">
        <v>886</v>
      </c>
      <c r="Y394" s="13" t="s">
        <v>886</v>
      </c>
      <c r="Z394" s="13" t="s">
        <v>886</v>
      </c>
      <c r="AA394" s="13" t="s">
        <v>886</v>
      </c>
      <c r="AB394" s="13" t="s">
        <v>886</v>
      </c>
      <c r="AC394" s="175" t="s">
        <v>886</v>
      </c>
      <c r="AD394" s="175" t="s">
        <v>886</v>
      </c>
      <c r="AE394" s="175" t="s">
        <v>886</v>
      </c>
      <c r="AF394" s="175" t="s">
        <v>886</v>
      </c>
      <c r="AG394" s="175" t="s">
        <v>886</v>
      </c>
      <c r="AH394" s="194" t="s">
        <v>595</v>
      </c>
      <c r="AI394" s="7"/>
      <c r="AJ394" s="13"/>
      <c r="AK394" s="7"/>
    </row>
    <row r="395" spans="1:37" x14ac:dyDescent="0.2">
      <c r="A395" s="126" t="s">
        <v>1545</v>
      </c>
      <c r="B395" s="126" t="s">
        <v>597</v>
      </c>
      <c r="C395" s="126"/>
      <c r="D395" s="123" t="s">
        <v>598</v>
      </c>
      <c r="E395" s="38" t="s">
        <v>1088</v>
      </c>
      <c r="F395" s="3" t="s">
        <v>1076</v>
      </c>
      <c r="G395" s="3"/>
      <c r="H395" s="173">
        <v>80.37</v>
      </c>
      <c r="I395" s="173">
        <v>85.54</v>
      </c>
      <c r="J395" s="173">
        <v>86.54</v>
      </c>
      <c r="K395" s="173">
        <v>90.19</v>
      </c>
      <c r="L395" s="173">
        <v>93.86</v>
      </c>
      <c r="M395" s="173">
        <v>96.19</v>
      </c>
      <c r="N395" s="173">
        <v>100.63</v>
      </c>
      <c r="O395" s="173">
        <v>104.43</v>
      </c>
      <c r="P395" s="173">
        <v>105.97</v>
      </c>
      <c r="Q395" s="173">
        <v>118.52</v>
      </c>
      <c r="R395" s="13">
        <v>114.61</v>
      </c>
      <c r="S395" s="13">
        <v>119.43</v>
      </c>
      <c r="T395" s="13">
        <v>121.38</v>
      </c>
      <c r="U395" s="13">
        <v>127.21</v>
      </c>
      <c r="V395" s="13">
        <v>131.02000000000001</v>
      </c>
      <c r="W395" s="13">
        <v>130.65</v>
      </c>
      <c r="X395" s="13">
        <v>130.65</v>
      </c>
      <c r="Y395" s="13">
        <v>135.09</v>
      </c>
      <c r="Z395" s="13">
        <v>137.78</v>
      </c>
      <c r="AA395" s="13">
        <v>140.52000000000001</v>
      </c>
      <c r="AB395" s="13">
        <v>145.52000000000001</v>
      </c>
      <c r="AC395" s="175">
        <v>152.32</v>
      </c>
      <c r="AD395" s="175">
        <v>157.32</v>
      </c>
      <c r="AE395" s="175">
        <v>162.32</v>
      </c>
      <c r="AF395" s="175">
        <v>167.32</v>
      </c>
      <c r="AG395" s="175">
        <v>172.32</v>
      </c>
      <c r="AH395" s="194" t="s">
        <v>597</v>
      </c>
      <c r="AI395" s="7"/>
      <c r="AJ395" s="13"/>
      <c r="AK395" s="7"/>
    </row>
    <row r="396" spans="1:37" x14ac:dyDescent="0.2">
      <c r="A396" s="126" t="s">
        <v>1546</v>
      </c>
      <c r="B396" s="126" t="s">
        <v>599</v>
      </c>
      <c r="C396" s="126"/>
      <c r="D396" s="123" t="s">
        <v>600</v>
      </c>
      <c r="E396" s="38" t="s">
        <v>1088</v>
      </c>
      <c r="F396" s="3" t="s">
        <v>1081</v>
      </c>
      <c r="G396" s="3"/>
      <c r="H396" s="173">
        <v>658.09</v>
      </c>
      <c r="I396" s="173">
        <v>714.2</v>
      </c>
      <c r="J396" s="173">
        <v>764.19</v>
      </c>
      <c r="K396" s="173">
        <v>798.58</v>
      </c>
      <c r="L396" s="173">
        <v>830.44</v>
      </c>
      <c r="M396" s="173">
        <v>865.38</v>
      </c>
      <c r="N396" s="173">
        <v>942.85</v>
      </c>
      <c r="O396" s="173">
        <v>970.95</v>
      </c>
      <c r="P396" s="173">
        <v>1016.7</v>
      </c>
      <c r="Q396" s="173">
        <v>1066.6099999999999</v>
      </c>
      <c r="R396" s="13">
        <v>1109.21</v>
      </c>
      <c r="S396" s="13">
        <v>1156.3800000000001</v>
      </c>
      <c r="T396" s="13">
        <v>1202.1099999999999</v>
      </c>
      <c r="U396" s="13">
        <v>1234.45</v>
      </c>
      <c r="V396" s="13">
        <v>1266.68</v>
      </c>
      <c r="W396" s="13">
        <v>1266.68</v>
      </c>
      <c r="X396" s="13">
        <v>1266.68</v>
      </c>
      <c r="Y396" s="13">
        <v>1266.68</v>
      </c>
      <c r="Z396" s="13">
        <v>1291.8900000000001</v>
      </c>
      <c r="AA396" s="13">
        <v>1317.6</v>
      </c>
      <c r="AB396" s="13">
        <v>1370.17</v>
      </c>
      <c r="AC396" s="175">
        <v>1438.54</v>
      </c>
      <c r="AD396" s="175">
        <v>1524.71</v>
      </c>
      <c r="AE396" s="175">
        <v>1570.3</v>
      </c>
      <c r="AF396" s="175">
        <v>1633.03</v>
      </c>
      <c r="AG396" s="175">
        <v>1714.52</v>
      </c>
      <c r="AH396" s="194" t="s">
        <v>599</v>
      </c>
      <c r="AI396" s="7"/>
      <c r="AJ396" s="13"/>
      <c r="AK396" s="7"/>
    </row>
    <row r="397" spans="1:37" x14ac:dyDescent="0.2">
      <c r="A397" s="126" t="s">
        <v>1547</v>
      </c>
      <c r="B397" s="126" t="s">
        <v>601</v>
      </c>
      <c r="C397" s="126"/>
      <c r="D397" s="123" t="s">
        <v>602</v>
      </c>
      <c r="E397" s="38" t="s">
        <v>1088</v>
      </c>
      <c r="F397" s="3" t="s">
        <v>1076</v>
      </c>
      <c r="G397" s="3"/>
      <c r="H397" s="173">
        <v>61.97</v>
      </c>
      <c r="I397" s="173">
        <v>83.46</v>
      </c>
      <c r="J397" s="173">
        <v>103.23</v>
      </c>
      <c r="K397" s="173">
        <v>103.63</v>
      </c>
      <c r="L397" s="173">
        <v>108.72</v>
      </c>
      <c r="M397" s="173">
        <v>114.14</v>
      </c>
      <c r="N397" s="173">
        <v>124.17</v>
      </c>
      <c r="O397" s="173">
        <v>127.9</v>
      </c>
      <c r="P397" s="173">
        <v>131.74</v>
      </c>
      <c r="Q397" s="173">
        <v>135.59</v>
      </c>
      <c r="R397" s="13">
        <v>139.26</v>
      </c>
      <c r="S397" s="13">
        <v>144.27000000000001</v>
      </c>
      <c r="T397" s="13">
        <v>149.9</v>
      </c>
      <c r="U397" s="13">
        <v>155</v>
      </c>
      <c r="V397" s="13">
        <v>158.88</v>
      </c>
      <c r="W397" s="13">
        <v>158.88</v>
      </c>
      <c r="X397" s="13">
        <v>158.88</v>
      </c>
      <c r="Y397" s="13">
        <v>158.88</v>
      </c>
      <c r="Z397" s="13">
        <v>162</v>
      </c>
      <c r="AA397" s="13">
        <v>162</v>
      </c>
      <c r="AB397" s="13">
        <v>165.22</v>
      </c>
      <c r="AC397" s="175">
        <v>170.22</v>
      </c>
      <c r="AD397" s="175">
        <v>175.22</v>
      </c>
      <c r="AE397" s="175">
        <v>178.22</v>
      </c>
      <c r="AF397" s="175">
        <v>183.22</v>
      </c>
      <c r="AG397" s="175">
        <v>183.22</v>
      </c>
      <c r="AH397" s="194" t="s">
        <v>601</v>
      </c>
      <c r="AI397" s="7"/>
      <c r="AJ397" s="13"/>
      <c r="AK397" s="7"/>
    </row>
    <row r="398" spans="1:37" x14ac:dyDescent="0.2">
      <c r="A398" s="126" t="s">
        <v>1548</v>
      </c>
      <c r="B398" s="126" t="s">
        <v>603</v>
      </c>
      <c r="C398" s="126"/>
      <c r="D398" s="123" t="s">
        <v>604</v>
      </c>
      <c r="E398" s="38" t="s">
        <v>1088</v>
      </c>
      <c r="F398" s="3" t="s">
        <v>1076</v>
      </c>
      <c r="G398" s="3"/>
      <c r="H398" s="173">
        <v>62</v>
      </c>
      <c r="I398" s="173">
        <v>69.900000000000006</v>
      </c>
      <c r="J398" s="173">
        <v>75.89</v>
      </c>
      <c r="K398" s="173">
        <v>80.5</v>
      </c>
      <c r="L398" s="173">
        <v>88.49</v>
      </c>
      <c r="M398" s="173">
        <v>99.18</v>
      </c>
      <c r="N398" s="173">
        <v>122.39</v>
      </c>
      <c r="O398" s="173">
        <v>130.86000000000001</v>
      </c>
      <c r="P398" s="173">
        <v>139.22999999999999</v>
      </c>
      <c r="Q398" s="173">
        <v>145.88999999999999</v>
      </c>
      <c r="R398" s="13">
        <v>153</v>
      </c>
      <c r="S398" s="13">
        <v>160.38</v>
      </c>
      <c r="T398" s="13">
        <v>168.39</v>
      </c>
      <c r="U398" s="13">
        <v>176.76</v>
      </c>
      <c r="V398" s="13">
        <v>181.89</v>
      </c>
      <c r="W398" s="13">
        <v>181.89</v>
      </c>
      <c r="X398" s="13">
        <v>181.89</v>
      </c>
      <c r="Y398" s="13">
        <v>185.49</v>
      </c>
      <c r="Z398" s="13">
        <v>189.18</v>
      </c>
      <c r="AA398" s="13">
        <v>192.87</v>
      </c>
      <c r="AB398" s="13">
        <v>197.82</v>
      </c>
      <c r="AC398" s="175">
        <v>202.77</v>
      </c>
      <c r="AD398" s="175">
        <v>208.8</v>
      </c>
      <c r="AE398" s="175">
        <v>215.01</v>
      </c>
      <c r="AF398" s="175">
        <v>219.96</v>
      </c>
      <c r="AG398" s="175">
        <v>224.91</v>
      </c>
      <c r="AH398" s="194" t="s">
        <v>603</v>
      </c>
      <c r="AI398" s="7"/>
      <c r="AJ398" s="13"/>
      <c r="AK398" s="7"/>
    </row>
    <row r="399" spans="1:37" x14ac:dyDescent="0.2">
      <c r="A399" s="126" t="s">
        <v>1549</v>
      </c>
      <c r="B399" s="126" t="s">
        <v>605</v>
      </c>
      <c r="C399" s="126"/>
      <c r="D399" s="123" t="s">
        <v>606</v>
      </c>
      <c r="E399" s="38" t="s">
        <v>1088</v>
      </c>
      <c r="F399" s="3" t="s">
        <v>1081</v>
      </c>
      <c r="G399" s="3"/>
      <c r="H399" s="173">
        <v>653.65</v>
      </c>
      <c r="I399" s="173">
        <v>686.29</v>
      </c>
      <c r="J399" s="173">
        <v>753.3</v>
      </c>
      <c r="K399" s="173">
        <v>797.77</v>
      </c>
      <c r="L399" s="173">
        <v>843.27</v>
      </c>
      <c r="M399" s="173">
        <v>901.68</v>
      </c>
      <c r="N399" s="173">
        <v>948.56</v>
      </c>
      <c r="O399" s="173">
        <v>1013.78</v>
      </c>
      <c r="P399" s="173">
        <v>1063.96</v>
      </c>
      <c r="Q399" s="173">
        <v>1114.5</v>
      </c>
      <c r="R399" s="13">
        <v>1165.77</v>
      </c>
      <c r="S399" s="13">
        <v>1210.69</v>
      </c>
      <c r="T399" s="13">
        <v>1240.96</v>
      </c>
      <c r="U399" s="13">
        <v>1265.1500000000001</v>
      </c>
      <c r="V399" s="13">
        <v>1282.75</v>
      </c>
      <c r="W399" s="13">
        <v>1282.75</v>
      </c>
      <c r="X399" s="13">
        <v>1282.75</v>
      </c>
      <c r="Y399" s="13">
        <v>1282.75</v>
      </c>
      <c r="Z399" s="13">
        <v>1282.75</v>
      </c>
      <c r="AA399" s="13">
        <v>1308.28</v>
      </c>
      <c r="AB399" s="13">
        <v>1360.48</v>
      </c>
      <c r="AC399" s="175">
        <v>1428.36</v>
      </c>
      <c r="AD399" s="175">
        <v>1513.92</v>
      </c>
      <c r="AE399" s="175">
        <v>1559.18</v>
      </c>
      <c r="AF399" s="175">
        <v>1621.4</v>
      </c>
      <c r="AG399" s="175">
        <v>1702.31</v>
      </c>
      <c r="AH399" s="194" t="s">
        <v>605</v>
      </c>
      <c r="AI399" s="7"/>
      <c r="AJ399" s="13"/>
      <c r="AK399" s="7"/>
    </row>
    <row r="400" spans="1:37" x14ac:dyDescent="0.2">
      <c r="A400" s="126" t="s">
        <v>1550</v>
      </c>
      <c r="B400" s="126" t="s">
        <v>1273</v>
      </c>
      <c r="C400" s="126"/>
      <c r="D400" s="123" t="s">
        <v>1272</v>
      </c>
      <c r="E400" s="38" t="s">
        <v>1088</v>
      </c>
      <c r="F400" s="123" t="s">
        <v>1079</v>
      </c>
      <c r="G400" s="3"/>
      <c r="H400" s="173" t="s">
        <v>886</v>
      </c>
      <c r="I400" s="173" t="s">
        <v>886</v>
      </c>
      <c r="J400" s="173" t="s">
        <v>886</v>
      </c>
      <c r="K400" s="173" t="s">
        <v>886</v>
      </c>
      <c r="L400" s="173" t="s">
        <v>886</v>
      </c>
      <c r="M400" s="173" t="s">
        <v>886</v>
      </c>
      <c r="N400" s="173" t="s">
        <v>886</v>
      </c>
      <c r="O400" s="173" t="s">
        <v>886</v>
      </c>
      <c r="P400" s="173" t="s">
        <v>886</v>
      </c>
      <c r="Q400" s="173" t="s">
        <v>886</v>
      </c>
      <c r="R400" s="13" t="s">
        <v>886</v>
      </c>
      <c r="S400" s="13" t="s">
        <v>886</v>
      </c>
      <c r="T400" s="13" t="s">
        <v>886</v>
      </c>
      <c r="U400" s="13" t="s">
        <v>886</v>
      </c>
      <c r="V400" s="13" t="s">
        <v>886</v>
      </c>
      <c r="W400" s="13" t="s">
        <v>886</v>
      </c>
      <c r="X400" s="13" t="s">
        <v>886</v>
      </c>
      <c r="Y400" s="13" t="s">
        <v>886</v>
      </c>
      <c r="Z400" s="13" t="s">
        <v>886</v>
      </c>
      <c r="AA400" s="13" t="s">
        <v>886</v>
      </c>
      <c r="AB400" s="13" t="s">
        <v>886</v>
      </c>
      <c r="AC400" s="175" t="s">
        <v>886</v>
      </c>
      <c r="AD400" s="175" t="s">
        <v>886</v>
      </c>
      <c r="AE400" s="175">
        <v>0</v>
      </c>
      <c r="AF400" s="175">
        <v>0</v>
      </c>
      <c r="AG400" s="175">
        <v>0</v>
      </c>
      <c r="AH400" s="194" t="s">
        <v>1273</v>
      </c>
      <c r="AI400" s="7"/>
      <c r="AJ400" s="13"/>
      <c r="AK400" s="7"/>
    </row>
    <row r="401" spans="1:37" x14ac:dyDescent="0.2">
      <c r="A401" s="126" t="s">
        <v>886</v>
      </c>
      <c r="B401" s="126" t="s">
        <v>608</v>
      </c>
      <c r="C401" s="126"/>
      <c r="D401" s="123" t="s">
        <v>609</v>
      </c>
      <c r="E401" s="38" t="s">
        <v>1089</v>
      </c>
      <c r="F401" s="3" t="s">
        <v>1076</v>
      </c>
      <c r="G401" s="3"/>
      <c r="H401" s="173">
        <v>91.29</v>
      </c>
      <c r="I401" s="173">
        <v>97.31</v>
      </c>
      <c r="J401" s="173">
        <v>98.88</v>
      </c>
      <c r="K401" s="173">
        <v>101.48</v>
      </c>
      <c r="L401" s="173">
        <v>101.5</v>
      </c>
      <c r="M401" s="173">
        <v>114.62</v>
      </c>
      <c r="N401" s="173">
        <v>123.53</v>
      </c>
      <c r="O401" s="173">
        <v>127.7</v>
      </c>
      <c r="P401" s="173">
        <v>131.85</v>
      </c>
      <c r="Q401" s="173">
        <v>136.46</v>
      </c>
      <c r="R401" s="13">
        <v>143.19</v>
      </c>
      <c r="S401" s="13">
        <v>148.4</v>
      </c>
      <c r="T401" s="13">
        <v>153.19999999999999</v>
      </c>
      <c r="U401" s="13" t="s">
        <v>886</v>
      </c>
      <c r="V401" s="13" t="s">
        <v>886</v>
      </c>
      <c r="W401" s="13" t="s">
        <v>886</v>
      </c>
      <c r="X401" s="13" t="s">
        <v>886</v>
      </c>
      <c r="Y401" s="13" t="s">
        <v>886</v>
      </c>
      <c r="Z401" s="13" t="s">
        <v>886</v>
      </c>
      <c r="AA401" s="13" t="s">
        <v>886</v>
      </c>
      <c r="AB401" s="13" t="s">
        <v>886</v>
      </c>
      <c r="AC401" s="175" t="s">
        <v>886</v>
      </c>
      <c r="AD401" s="175" t="s">
        <v>886</v>
      </c>
      <c r="AE401" s="175" t="s">
        <v>886</v>
      </c>
      <c r="AF401" s="175" t="s">
        <v>886</v>
      </c>
      <c r="AG401" s="175" t="s">
        <v>886</v>
      </c>
      <c r="AH401" s="194" t="s">
        <v>608</v>
      </c>
      <c r="AI401" s="7"/>
      <c r="AJ401" s="13"/>
      <c r="AK401" s="7"/>
    </row>
    <row r="402" spans="1:37" x14ac:dyDescent="0.2">
      <c r="A402" s="126" t="s">
        <v>1741</v>
      </c>
      <c r="B402" s="126" t="s">
        <v>610</v>
      </c>
      <c r="C402" s="126"/>
      <c r="D402" s="123" t="s">
        <v>611</v>
      </c>
      <c r="E402" s="38" t="s">
        <v>1089</v>
      </c>
      <c r="F402" s="3" t="s">
        <v>1077</v>
      </c>
      <c r="G402" s="3"/>
      <c r="H402" s="173">
        <v>468</v>
      </c>
      <c r="I402" s="173">
        <v>489</v>
      </c>
      <c r="J402" s="173">
        <v>555.34</v>
      </c>
      <c r="K402" s="173">
        <v>609.05999999999995</v>
      </c>
      <c r="L402" s="173">
        <v>638.9</v>
      </c>
      <c r="M402" s="173">
        <v>676.91</v>
      </c>
      <c r="N402" s="173">
        <v>743.92</v>
      </c>
      <c r="O402" s="173">
        <v>867.65</v>
      </c>
      <c r="P402" s="173">
        <v>848.05</v>
      </c>
      <c r="Q402" s="173">
        <v>890.03</v>
      </c>
      <c r="R402" s="13">
        <v>931.86</v>
      </c>
      <c r="S402" s="13">
        <v>975.66</v>
      </c>
      <c r="T402" s="13">
        <v>1018.59</v>
      </c>
      <c r="U402" s="13" t="s">
        <v>886</v>
      </c>
      <c r="V402" s="13" t="s">
        <v>886</v>
      </c>
      <c r="W402" s="13" t="s">
        <v>886</v>
      </c>
      <c r="X402" s="13" t="s">
        <v>886</v>
      </c>
      <c r="Y402" s="13" t="s">
        <v>886</v>
      </c>
      <c r="Z402" s="13" t="s">
        <v>886</v>
      </c>
      <c r="AA402" s="13" t="s">
        <v>886</v>
      </c>
      <c r="AB402" s="13" t="s">
        <v>886</v>
      </c>
      <c r="AC402" s="175" t="s">
        <v>886</v>
      </c>
      <c r="AD402" s="175" t="s">
        <v>886</v>
      </c>
      <c r="AE402" s="175" t="s">
        <v>886</v>
      </c>
      <c r="AF402" s="175" t="s">
        <v>886</v>
      </c>
      <c r="AG402" s="175" t="s">
        <v>886</v>
      </c>
      <c r="AH402" s="194" t="s">
        <v>610</v>
      </c>
      <c r="AI402" s="7"/>
      <c r="AJ402" s="13"/>
      <c r="AK402" s="7"/>
    </row>
    <row r="403" spans="1:37" x14ac:dyDescent="0.2">
      <c r="A403" s="126" t="s">
        <v>1552</v>
      </c>
      <c r="B403" s="143" t="s">
        <v>982</v>
      </c>
      <c r="C403" s="143"/>
      <c r="D403" s="144" t="s">
        <v>983</v>
      </c>
      <c r="E403" s="38" t="s">
        <v>1088</v>
      </c>
      <c r="F403" s="3" t="s">
        <v>1079</v>
      </c>
      <c r="G403" s="3"/>
      <c r="H403" s="173" t="s">
        <v>886</v>
      </c>
      <c r="I403" s="173" t="s">
        <v>886</v>
      </c>
      <c r="J403" s="173" t="s">
        <v>886</v>
      </c>
      <c r="K403" s="173" t="s">
        <v>886</v>
      </c>
      <c r="L403" s="173" t="s">
        <v>886</v>
      </c>
      <c r="M403" s="173" t="s">
        <v>886</v>
      </c>
      <c r="N403" s="173" t="s">
        <v>886</v>
      </c>
      <c r="O403" s="173" t="s">
        <v>886</v>
      </c>
      <c r="P403" s="78">
        <v>66.239999999999995</v>
      </c>
      <c r="Q403" s="6">
        <v>69.48</v>
      </c>
      <c r="R403" s="13">
        <v>72.62</v>
      </c>
      <c r="S403" s="13">
        <v>75.45</v>
      </c>
      <c r="T403" s="13">
        <v>78.39</v>
      </c>
      <c r="U403" s="13">
        <v>81.45</v>
      </c>
      <c r="V403" s="13">
        <v>83.81</v>
      </c>
      <c r="W403" s="13">
        <v>83.81</v>
      </c>
      <c r="X403" s="13">
        <v>86.93</v>
      </c>
      <c r="Y403" s="13">
        <v>88.66</v>
      </c>
      <c r="Z403" s="13">
        <v>90.42</v>
      </c>
      <c r="AA403" s="13">
        <v>92.22</v>
      </c>
      <c r="AB403" s="13">
        <v>94.05</v>
      </c>
      <c r="AC403" s="175">
        <v>94.52</v>
      </c>
      <c r="AD403" s="175">
        <v>97.34</v>
      </c>
      <c r="AE403" s="175">
        <v>100.25</v>
      </c>
      <c r="AF403" s="175">
        <v>102.25</v>
      </c>
      <c r="AG403" s="175">
        <v>104.2</v>
      </c>
      <c r="AH403" s="196" t="s">
        <v>982</v>
      </c>
      <c r="AI403" s="7"/>
      <c r="AJ403" s="13"/>
      <c r="AK403" s="7"/>
    </row>
    <row r="404" spans="1:37" x14ac:dyDescent="0.2">
      <c r="A404" s="126" t="s">
        <v>1551</v>
      </c>
      <c r="B404" s="143" t="s">
        <v>1158</v>
      </c>
      <c r="C404" s="143"/>
      <c r="D404" s="144" t="s">
        <v>1159</v>
      </c>
      <c r="E404" s="38" t="s">
        <v>1088</v>
      </c>
      <c r="F404" s="3" t="s">
        <v>1082</v>
      </c>
      <c r="G404" s="3"/>
      <c r="H404" s="173" t="s">
        <v>886</v>
      </c>
      <c r="I404" s="173" t="s">
        <v>886</v>
      </c>
      <c r="J404" s="173" t="s">
        <v>886</v>
      </c>
      <c r="K404" s="173" t="s">
        <v>886</v>
      </c>
      <c r="L404" s="173" t="s">
        <v>886</v>
      </c>
      <c r="M404" s="173" t="s">
        <v>886</v>
      </c>
      <c r="N404" s="173" t="s">
        <v>886</v>
      </c>
      <c r="O404" s="173" t="s">
        <v>886</v>
      </c>
      <c r="P404" s="173" t="s">
        <v>886</v>
      </c>
      <c r="Q404" s="173" t="s">
        <v>886</v>
      </c>
      <c r="R404" s="173" t="s">
        <v>886</v>
      </c>
      <c r="S404" s="173" t="s">
        <v>886</v>
      </c>
      <c r="T404" s="173" t="s">
        <v>886</v>
      </c>
      <c r="U404" s="13">
        <v>1165.42</v>
      </c>
      <c r="V404" s="13">
        <v>1179.3900000000001</v>
      </c>
      <c r="W404" s="13">
        <v>1179.3599999999999</v>
      </c>
      <c r="X404" s="13">
        <v>1179.3599999999999</v>
      </c>
      <c r="Y404" s="13">
        <v>1164.72</v>
      </c>
      <c r="Z404" s="13">
        <v>1164.72</v>
      </c>
      <c r="AA404" s="13">
        <v>1164.72</v>
      </c>
      <c r="AB404" s="13">
        <v>1211.19</v>
      </c>
      <c r="AC404" s="175">
        <v>1259.51</v>
      </c>
      <c r="AD404" s="175">
        <v>1334.96</v>
      </c>
      <c r="AE404" s="175">
        <v>1388.23</v>
      </c>
      <c r="AF404" s="175">
        <v>1443.62</v>
      </c>
      <c r="AG404" s="175">
        <v>1501.22</v>
      </c>
      <c r="AH404" s="196" t="s">
        <v>1158</v>
      </c>
      <c r="AI404" s="7"/>
      <c r="AJ404" s="13"/>
      <c r="AK404" s="7"/>
    </row>
    <row r="405" spans="1:37" x14ac:dyDescent="0.2">
      <c r="A405" s="126" t="s">
        <v>886</v>
      </c>
      <c r="B405" s="18" t="s">
        <v>1008</v>
      </c>
      <c r="C405" s="18"/>
      <c r="D405" s="35" t="s">
        <v>1009</v>
      </c>
      <c r="E405" s="38" t="s">
        <v>1089</v>
      </c>
      <c r="F405" s="3" t="s">
        <v>1076</v>
      </c>
      <c r="G405" s="3"/>
      <c r="H405" s="173" t="s">
        <v>886</v>
      </c>
      <c r="I405" s="173">
        <v>41</v>
      </c>
      <c r="J405" s="173" t="s">
        <v>886</v>
      </c>
      <c r="K405" s="173" t="s">
        <v>886</v>
      </c>
      <c r="L405" s="173" t="s">
        <v>886</v>
      </c>
      <c r="M405" s="173" t="s">
        <v>886</v>
      </c>
      <c r="N405" s="173" t="s">
        <v>886</v>
      </c>
      <c r="O405" s="173" t="s">
        <v>886</v>
      </c>
      <c r="P405" s="173" t="s">
        <v>886</v>
      </c>
      <c r="Q405" s="173" t="s">
        <v>886</v>
      </c>
      <c r="R405" s="13" t="s">
        <v>886</v>
      </c>
      <c r="S405" s="13" t="s">
        <v>886</v>
      </c>
      <c r="T405" s="13" t="s">
        <v>886</v>
      </c>
      <c r="U405" s="13" t="s">
        <v>886</v>
      </c>
      <c r="V405" s="13" t="s">
        <v>886</v>
      </c>
      <c r="W405" s="13" t="s">
        <v>886</v>
      </c>
      <c r="X405" s="13" t="s">
        <v>886</v>
      </c>
      <c r="Y405" s="13" t="s">
        <v>886</v>
      </c>
      <c r="Z405" s="13" t="s">
        <v>886</v>
      </c>
      <c r="AA405" s="13" t="s">
        <v>886</v>
      </c>
      <c r="AB405" s="13" t="s">
        <v>886</v>
      </c>
      <c r="AC405" s="175" t="s">
        <v>886</v>
      </c>
      <c r="AD405" s="175" t="s">
        <v>886</v>
      </c>
      <c r="AE405" s="175" t="s">
        <v>886</v>
      </c>
      <c r="AF405" s="175" t="s">
        <v>886</v>
      </c>
      <c r="AG405" s="175" t="s">
        <v>886</v>
      </c>
      <c r="AH405" s="197" t="s">
        <v>1008</v>
      </c>
      <c r="AI405" s="7"/>
      <c r="AJ405" s="13"/>
      <c r="AK405" s="7"/>
    </row>
    <row r="406" spans="1:37" x14ac:dyDescent="0.2">
      <c r="A406" s="126" t="s">
        <v>1553</v>
      </c>
      <c r="B406" s="126" t="s">
        <v>612</v>
      </c>
      <c r="C406" s="126"/>
      <c r="D406" s="123" t="s">
        <v>613</v>
      </c>
      <c r="E406" s="38" t="s">
        <v>1088</v>
      </c>
      <c r="F406" s="3" t="s">
        <v>1082</v>
      </c>
      <c r="G406" s="3"/>
      <c r="H406" s="173" t="s">
        <v>886</v>
      </c>
      <c r="I406" s="173" t="s">
        <v>886</v>
      </c>
      <c r="J406" s="173">
        <v>597.96</v>
      </c>
      <c r="K406" s="173">
        <v>640.79999999999995</v>
      </c>
      <c r="L406" s="173">
        <v>653.16999999999996</v>
      </c>
      <c r="M406" s="173">
        <v>695.63</v>
      </c>
      <c r="N406" s="173">
        <v>762.24</v>
      </c>
      <c r="O406" s="173">
        <v>876.47</v>
      </c>
      <c r="P406" s="173">
        <v>885.16</v>
      </c>
      <c r="Q406" s="173">
        <v>929.33</v>
      </c>
      <c r="R406" s="13">
        <v>975.7</v>
      </c>
      <c r="S406" s="13">
        <v>1024.4100000000001</v>
      </c>
      <c r="T406" s="13">
        <v>1075.57</v>
      </c>
      <c r="U406" s="13">
        <v>1128.81</v>
      </c>
      <c r="V406" s="13">
        <v>1151.3900000000001</v>
      </c>
      <c r="W406" s="13">
        <v>1151.3900000000001</v>
      </c>
      <c r="X406" s="13">
        <v>1151.3900000000001</v>
      </c>
      <c r="Y406" s="13">
        <v>1173.27</v>
      </c>
      <c r="Z406" s="13">
        <v>1173.27</v>
      </c>
      <c r="AA406" s="13">
        <v>1173.27</v>
      </c>
      <c r="AB406" s="13">
        <v>1217.21</v>
      </c>
      <c r="AC406" s="175">
        <v>1274.54</v>
      </c>
      <c r="AD406" s="175">
        <v>1331.89</v>
      </c>
      <c r="AE406" s="175">
        <v>1366.98</v>
      </c>
      <c r="AF406" s="175">
        <v>1419.47</v>
      </c>
      <c r="AG406" s="175">
        <v>1490.3</v>
      </c>
      <c r="AH406" s="194" t="s">
        <v>612</v>
      </c>
      <c r="AI406" s="7"/>
      <c r="AJ406" s="13"/>
      <c r="AK406" s="7"/>
    </row>
    <row r="407" spans="1:37" x14ac:dyDescent="0.2">
      <c r="A407" s="126" t="s">
        <v>1554</v>
      </c>
      <c r="B407" s="126" t="s">
        <v>614</v>
      </c>
      <c r="C407" s="126"/>
      <c r="D407" s="123" t="s">
        <v>615</v>
      </c>
      <c r="E407" s="38" t="s">
        <v>1088</v>
      </c>
      <c r="F407" s="3" t="s">
        <v>1081</v>
      </c>
      <c r="G407" s="3"/>
      <c r="H407" s="173">
        <v>548.32000000000005</v>
      </c>
      <c r="I407" s="173">
        <v>573.99</v>
      </c>
      <c r="J407" s="173">
        <v>618.53</v>
      </c>
      <c r="K407" s="173">
        <v>652.6</v>
      </c>
      <c r="L407" s="173">
        <v>691.21</v>
      </c>
      <c r="M407" s="173">
        <v>753.16</v>
      </c>
      <c r="N407" s="173">
        <v>803.94</v>
      </c>
      <c r="O407" s="173">
        <v>889.33</v>
      </c>
      <c r="P407" s="173">
        <v>912.65</v>
      </c>
      <c r="Q407" s="173">
        <v>957.16</v>
      </c>
      <c r="R407" s="13">
        <v>999.68</v>
      </c>
      <c r="S407" s="13">
        <v>1049.6600000000001</v>
      </c>
      <c r="T407" s="13">
        <v>1098.5</v>
      </c>
      <c r="U407" s="13">
        <v>1147.94</v>
      </c>
      <c r="V407" s="13">
        <v>1173.72</v>
      </c>
      <c r="W407" s="13">
        <v>1173.72</v>
      </c>
      <c r="X407" s="13">
        <v>1173.72</v>
      </c>
      <c r="Y407" s="13">
        <v>1173.72</v>
      </c>
      <c r="Z407" s="13">
        <v>1173.72</v>
      </c>
      <c r="AA407" s="13">
        <v>1173.72</v>
      </c>
      <c r="AB407" s="13">
        <v>1208.81</v>
      </c>
      <c r="AC407" s="175">
        <v>1269.1300000000001</v>
      </c>
      <c r="AD407" s="175">
        <v>1319.77</v>
      </c>
      <c r="AE407" s="175">
        <v>1358.04</v>
      </c>
      <c r="AF407" s="175">
        <v>1411</v>
      </c>
      <c r="AG407" s="175">
        <v>1460.24</v>
      </c>
      <c r="AH407" s="194" t="s">
        <v>614</v>
      </c>
      <c r="AI407" s="7"/>
      <c r="AJ407" s="13"/>
      <c r="AK407" s="7"/>
    </row>
    <row r="408" spans="1:37" x14ac:dyDescent="0.2">
      <c r="A408" s="126" t="s">
        <v>1724</v>
      </c>
      <c r="B408" s="126" t="s">
        <v>616</v>
      </c>
      <c r="C408" s="126"/>
      <c r="D408" s="123" t="s">
        <v>617</v>
      </c>
      <c r="E408" s="38" t="s">
        <v>1088</v>
      </c>
      <c r="F408" s="3" t="s">
        <v>1077</v>
      </c>
      <c r="G408" s="3"/>
      <c r="H408" s="173">
        <v>485.94</v>
      </c>
      <c r="I408" s="173">
        <v>506.04</v>
      </c>
      <c r="J408" s="173">
        <v>553.82000000000005</v>
      </c>
      <c r="K408" s="173">
        <v>594.49</v>
      </c>
      <c r="L408" s="173">
        <v>635.6</v>
      </c>
      <c r="M408" s="173">
        <v>679.43</v>
      </c>
      <c r="N408" s="173">
        <v>767.08</v>
      </c>
      <c r="O408" s="173">
        <v>858.36</v>
      </c>
      <c r="P408" s="173">
        <v>907.29</v>
      </c>
      <c r="Q408" s="173">
        <v>939.05</v>
      </c>
      <c r="R408" s="13">
        <v>986</v>
      </c>
      <c r="S408" s="13">
        <v>963.39</v>
      </c>
      <c r="T408" s="13">
        <v>999.9</v>
      </c>
      <c r="U408" s="13">
        <v>1027.3</v>
      </c>
      <c r="V408" s="13">
        <v>1027.3</v>
      </c>
      <c r="W408" s="13">
        <v>1027.3</v>
      </c>
      <c r="X408" s="13">
        <v>1027.3</v>
      </c>
      <c r="Y408" s="13">
        <v>1027.3</v>
      </c>
      <c r="Z408" s="13">
        <v>1027.3</v>
      </c>
      <c r="AA408" s="13">
        <v>1027.3</v>
      </c>
      <c r="AB408" s="13">
        <v>1081.6400000000001</v>
      </c>
      <c r="AC408" s="175">
        <v>1124.79</v>
      </c>
      <c r="AD408" s="175">
        <v>1192.1600000000001</v>
      </c>
      <c r="AE408" s="175">
        <v>1239.73</v>
      </c>
      <c r="AF408" s="175">
        <v>1289.2</v>
      </c>
      <c r="AG408" s="175">
        <v>1353.53</v>
      </c>
      <c r="AH408" s="194" t="s">
        <v>616</v>
      </c>
      <c r="AI408" s="7"/>
      <c r="AJ408" s="13"/>
      <c r="AK408" s="7"/>
    </row>
    <row r="409" spans="1:37" x14ac:dyDescent="0.2">
      <c r="A409" s="126" t="s">
        <v>1555</v>
      </c>
      <c r="B409" s="126" t="s">
        <v>1265</v>
      </c>
      <c r="C409" s="126"/>
      <c r="D409" s="123" t="s">
        <v>1264</v>
      </c>
      <c r="E409" s="38" t="s">
        <v>1088</v>
      </c>
      <c r="F409" s="123" t="s">
        <v>1076</v>
      </c>
      <c r="G409" s="3"/>
      <c r="H409" s="173" t="s">
        <v>886</v>
      </c>
      <c r="I409" s="173" t="s">
        <v>886</v>
      </c>
      <c r="J409" s="173" t="s">
        <v>886</v>
      </c>
      <c r="K409" s="173" t="s">
        <v>886</v>
      </c>
      <c r="L409" s="173" t="s">
        <v>886</v>
      </c>
      <c r="M409" s="173" t="s">
        <v>886</v>
      </c>
      <c r="N409" s="173" t="s">
        <v>886</v>
      </c>
      <c r="O409" s="173" t="s">
        <v>886</v>
      </c>
      <c r="P409" s="173" t="s">
        <v>886</v>
      </c>
      <c r="Q409" s="173" t="s">
        <v>886</v>
      </c>
      <c r="R409" s="13" t="s">
        <v>886</v>
      </c>
      <c r="S409" s="13" t="s">
        <v>886</v>
      </c>
      <c r="T409" s="13" t="s">
        <v>886</v>
      </c>
      <c r="U409" s="13" t="s">
        <v>886</v>
      </c>
      <c r="V409" s="13" t="s">
        <v>886</v>
      </c>
      <c r="W409" s="13" t="s">
        <v>886</v>
      </c>
      <c r="X409" s="13" t="s">
        <v>886</v>
      </c>
      <c r="Y409" s="13" t="s">
        <v>886</v>
      </c>
      <c r="Z409" s="13" t="s">
        <v>886</v>
      </c>
      <c r="AA409" s="13" t="s">
        <v>886</v>
      </c>
      <c r="AB409" s="13" t="s">
        <v>886</v>
      </c>
      <c r="AC409" s="175" t="s">
        <v>886</v>
      </c>
      <c r="AD409" s="175" t="s">
        <v>886</v>
      </c>
      <c r="AE409" s="175">
        <v>160.44999999999999</v>
      </c>
      <c r="AF409" s="175">
        <v>165.15</v>
      </c>
      <c r="AG409" s="175">
        <v>170.15</v>
      </c>
      <c r="AH409" s="194" t="s">
        <v>1265</v>
      </c>
      <c r="AI409" s="7"/>
      <c r="AJ409" s="13"/>
      <c r="AK409" s="7"/>
    </row>
    <row r="410" spans="1:37" x14ac:dyDescent="0.2">
      <c r="A410" s="126" t="s">
        <v>1690</v>
      </c>
      <c r="B410" s="126" t="s">
        <v>618</v>
      </c>
      <c r="C410" s="126"/>
      <c r="D410" s="123" t="s">
        <v>619</v>
      </c>
      <c r="E410" s="38" t="s">
        <v>1089</v>
      </c>
      <c r="F410" s="3" t="s">
        <v>1076</v>
      </c>
      <c r="G410" s="3"/>
      <c r="H410" s="173">
        <v>81.87</v>
      </c>
      <c r="I410" s="173">
        <v>84.4</v>
      </c>
      <c r="J410" s="173">
        <v>100.55</v>
      </c>
      <c r="K410" s="173">
        <v>107.67</v>
      </c>
      <c r="L410" s="173">
        <v>112.95</v>
      </c>
      <c r="M410" s="173">
        <v>118.85</v>
      </c>
      <c r="N410" s="173">
        <v>124.67</v>
      </c>
      <c r="O410" s="173">
        <v>130.03</v>
      </c>
      <c r="P410" s="173">
        <v>136.4</v>
      </c>
      <c r="Q410" s="173">
        <v>143.07</v>
      </c>
      <c r="R410" s="13">
        <v>149.52000000000001</v>
      </c>
      <c r="S410" s="13">
        <v>153.99</v>
      </c>
      <c r="T410" s="13">
        <v>158.59</v>
      </c>
      <c r="U410" s="13" t="s">
        <v>886</v>
      </c>
      <c r="V410" s="13" t="s">
        <v>886</v>
      </c>
      <c r="W410" s="13" t="s">
        <v>886</v>
      </c>
      <c r="X410" s="13" t="s">
        <v>886</v>
      </c>
      <c r="Y410" s="13" t="s">
        <v>886</v>
      </c>
      <c r="Z410" s="13" t="s">
        <v>886</v>
      </c>
      <c r="AA410" s="13" t="s">
        <v>886</v>
      </c>
      <c r="AB410" s="13" t="s">
        <v>886</v>
      </c>
      <c r="AC410" s="175" t="s">
        <v>886</v>
      </c>
      <c r="AD410" s="175" t="s">
        <v>886</v>
      </c>
      <c r="AE410" s="175" t="s">
        <v>886</v>
      </c>
      <c r="AF410" s="175" t="s">
        <v>886</v>
      </c>
      <c r="AG410" s="175" t="s">
        <v>886</v>
      </c>
      <c r="AH410" s="194" t="s">
        <v>618</v>
      </c>
      <c r="AI410" s="7"/>
      <c r="AJ410" s="13"/>
      <c r="AK410" s="7"/>
    </row>
    <row r="411" spans="1:37" x14ac:dyDescent="0.2">
      <c r="A411" s="126" t="s">
        <v>1751</v>
      </c>
      <c r="B411" s="126" t="s">
        <v>620</v>
      </c>
      <c r="C411" s="126"/>
      <c r="D411" s="123" t="s">
        <v>621</v>
      </c>
      <c r="E411" s="38" t="s">
        <v>1089</v>
      </c>
      <c r="F411" s="3" t="s">
        <v>1076</v>
      </c>
      <c r="G411" s="3"/>
      <c r="H411" s="173">
        <v>30.18</v>
      </c>
      <c r="I411" s="173">
        <v>34.11</v>
      </c>
      <c r="J411" s="173">
        <v>76.92</v>
      </c>
      <c r="K411" s="173">
        <v>78.88</v>
      </c>
      <c r="L411" s="173">
        <v>85.01</v>
      </c>
      <c r="M411" s="173">
        <v>91.23</v>
      </c>
      <c r="N411" s="173">
        <v>100.26</v>
      </c>
      <c r="O411" s="173">
        <v>102.77</v>
      </c>
      <c r="P411" s="173">
        <v>112.52</v>
      </c>
      <c r="Q411" s="173">
        <v>118.16</v>
      </c>
      <c r="R411" s="13">
        <v>123.9</v>
      </c>
      <c r="S411" s="13">
        <v>128.9</v>
      </c>
      <c r="T411" s="13">
        <v>135</v>
      </c>
      <c r="U411" s="13">
        <v>140.15</v>
      </c>
      <c r="V411" s="13">
        <v>143</v>
      </c>
      <c r="W411" s="13">
        <v>143</v>
      </c>
      <c r="X411" s="13">
        <v>143</v>
      </c>
      <c r="Y411" s="13">
        <v>143</v>
      </c>
      <c r="Z411" s="13">
        <v>143</v>
      </c>
      <c r="AA411" s="13">
        <v>143</v>
      </c>
      <c r="AB411" s="13">
        <v>148</v>
      </c>
      <c r="AC411" s="175">
        <v>153</v>
      </c>
      <c r="AD411" s="175">
        <v>158</v>
      </c>
      <c r="AE411" s="175">
        <v>163</v>
      </c>
      <c r="AF411" s="175" t="s">
        <v>886</v>
      </c>
      <c r="AG411" s="175" t="s">
        <v>886</v>
      </c>
      <c r="AH411" s="194" t="s">
        <v>620</v>
      </c>
      <c r="AI411" s="7"/>
      <c r="AJ411" s="13"/>
      <c r="AK411" s="7"/>
    </row>
    <row r="412" spans="1:37" x14ac:dyDescent="0.2">
      <c r="A412" s="126" t="s">
        <v>1556</v>
      </c>
      <c r="B412" s="126" t="s">
        <v>622</v>
      </c>
      <c r="C412" s="126"/>
      <c r="D412" s="123" t="s">
        <v>623</v>
      </c>
      <c r="E412" s="38" t="s">
        <v>1088</v>
      </c>
      <c r="F412" s="3" t="s">
        <v>1076</v>
      </c>
      <c r="G412" s="3"/>
      <c r="H412" s="173">
        <v>0</v>
      </c>
      <c r="I412" s="173">
        <v>0</v>
      </c>
      <c r="J412" s="173">
        <v>0</v>
      </c>
      <c r="K412" s="173">
        <v>50</v>
      </c>
      <c r="L412" s="173">
        <v>50</v>
      </c>
      <c r="M412" s="173">
        <v>50</v>
      </c>
      <c r="N412" s="173">
        <v>70</v>
      </c>
      <c r="O412" s="173">
        <v>70</v>
      </c>
      <c r="P412" s="173">
        <v>70</v>
      </c>
      <c r="Q412" s="173">
        <v>92.93</v>
      </c>
      <c r="R412" s="13">
        <v>97.48</v>
      </c>
      <c r="S412" s="13">
        <v>102.26</v>
      </c>
      <c r="T412" s="13">
        <v>107.27</v>
      </c>
      <c r="U412" s="13">
        <v>112.1</v>
      </c>
      <c r="V412" s="13">
        <v>115.46</v>
      </c>
      <c r="W412" s="13">
        <v>115.46</v>
      </c>
      <c r="X412" s="13">
        <v>115.46</v>
      </c>
      <c r="Y412" s="13">
        <v>120.46</v>
      </c>
      <c r="Z412" s="13">
        <v>122.86</v>
      </c>
      <c r="AA412" s="13">
        <v>125.31</v>
      </c>
      <c r="AB412" s="13">
        <v>130.31</v>
      </c>
      <c r="AC412" s="175">
        <v>135.31</v>
      </c>
      <c r="AD412" s="175">
        <v>140.31</v>
      </c>
      <c r="AE412" s="175">
        <v>145.31</v>
      </c>
      <c r="AF412" s="175">
        <v>150.31</v>
      </c>
      <c r="AG412" s="175">
        <v>155.31</v>
      </c>
      <c r="AH412" s="194" t="s">
        <v>622</v>
      </c>
      <c r="AI412" s="7"/>
      <c r="AJ412" s="13"/>
      <c r="AK412" s="7"/>
    </row>
    <row r="413" spans="1:37" x14ac:dyDescent="0.2">
      <c r="A413" s="126" t="s">
        <v>1557</v>
      </c>
      <c r="B413" s="126" t="s">
        <v>624</v>
      </c>
      <c r="C413" s="126"/>
      <c r="D413" s="123" t="s">
        <v>625</v>
      </c>
      <c r="E413" s="38" t="s">
        <v>1088</v>
      </c>
      <c r="F413" s="3" t="s">
        <v>1076</v>
      </c>
      <c r="G413" s="3"/>
      <c r="H413" s="173">
        <v>79.03</v>
      </c>
      <c r="I413" s="173">
        <v>85.93</v>
      </c>
      <c r="J413" s="173">
        <v>90.57</v>
      </c>
      <c r="K413" s="173">
        <v>94.61</v>
      </c>
      <c r="L413" s="173">
        <v>103.59</v>
      </c>
      <c r="M413" s="173">
        <v>112.01</v>
      </c>
      <c r="N413" s="173">
        <v>116.38</v>
      </c>
      <c r="O413" s="173">
        <v>120.45</v>
      </c>
      <c r="P413" s="173">
        <v>126.48</v>
      </c>
      <c r="Q413" s="173">
        <v>132.19</v>
      </c>
      <c r="R413" s="13">
        <v>137.32</v>
      </c>
      <c r="S413" s="13">
        <v>140.88999999999999</v>
      </c>
      <c r="T413" s="13">
        <v>144.41999999999999</v>
      </c>
      <c r="U413" s="13">
        <v>148.03</v>
      </c>
      <c r="V413" s="13">
        <v>150.25</v>
      </c>
      <c r="W413" s="13">
        <v>150.25</v>
      </c>
      <c r="X413" s="13">
        <v>150.25</v>
      </c>
      <c r="Y413" s="13">
        <v>150.25</v>
      </c>
      <c r="Z413" s="13">
        <v>150.25</v>
      </c>
      <c r="AA413" s="13">
        <v>150.25</v>
      </c>
      <c r="AB413" s="13">
        <v>153.18</v>
      </c>
      <c r="AC413" s="175">
        <v>156.16999999999999</v>
      </c>
      <c r="AD413" s="175">
        <v>159.21</v>
      </c>
      <c r="AE413" s="175">
        <v>162.31</v>
      </c>
      <c r="AF413" s="175">
        <v>165.48</v>
      </c>
      <c r="AG413" s="175">
        <v>167.96</v>
      </c>
      <c r="AH413" s="194" t="s">
        <v>624</v>
      </c>
      <c r="AI413" s="7"/>
      <c r="AJ413" s="13"/>
      <c r="AK413" s="7"/>
    </row>
    <row r="414" spans="1:37" x14ac:dyDescent="0.2">
      <c r="A414" s="126" t="s">
        <v>1558</v>
      </c>
      <c r="B414" s="126" t="s">
        <v>626</v>
      </c>
      <c r="C414" s="126"/>
      <c r="D414" s="123" t="s">
        <v>627</v>
      </c>
      <c r="E414" s="38" t="s">
        <v>1088</v>
      </c>
      <c r="F414" s="3" t="s">
        <v>1082</v>
      </c>
      <c r="G414" s="3"/>
      <c r="H414" s="173">
        <v>581.55999999999995</v>
      </c>
      <c r="I414" s="173">
        <v>610.33000000000004</v>
      </c>
      <c r="J414" s="173">
        <v>634.95000000000005</v>
      </c>
      <c r="K414" s="173">
        <v>692.21</v>
      </c>
      <c r="L414" s="173">
        <v>760.08</v>
      </c>
      <c r="M414" s="173">
        <v>800.9</v>
      </c>
      <c r="N414" s="173">
        <v>900.22</v>
      </c>
      <c r="O414" s="173">
        <v>955.13</v>
      </c>
      <c r="P414" s="173">
        <v>978.11</v>
      </c>
      <c r="Q414" s="173">
        <v>1015.27</v>
      </c>
      <c r="R414" s="13">
        <v>1065.94</v>
      </c>
      <c r="S414" s="13">
        <v>1119.02</v>
      </c>
      <c r="T414" s="13">
        <v>1169.26</v>
      </c>
      <c r="U414" s="13">
        <v>1214.8900000000001</v>
      </c>
      <c r="V414" s="13">
        <v>1245.2</v>
      </c>
      <c r="W414" s="13">
        <v>1245.2</v>
      </c>
      <c r="X414" s="13">
        <v>1245.2</v>
      </c>
      <c r="Y414" s="13">
        <v>1245.2</v>
      </c>
      <c r="Z414" s="13">
        <v>1245.2</v>
      </c>
      <c r="AA414" s="13">
        <v>1245.2</v>
      </c>
      <c r="AB414" s="13">
        <v>1295</v>
      </c>
      <c r="AC414" s="175">
        <v>1359.62</v>
      </c>
      <c r="AD414" s="175">
        <v>1441.07</v>
      </c>
      <c r="AE414" s="175">
        <v>1484.15</v>
      </c>
      <c r="AF414" s="175">
        <v>1543.37</v>
      </c>
      <c r="AG414" s="175">
        <v>1620.39</v>
      </c>
      <c r="AH414" s="194" t="s">
        <v>626</v>
      </c>
      <c r="AI414" s="7"/>
      <c r="AJ414" s="13"/>
      <c r="AK414" s="7"/>
    </row>
    <row r="415" spans="1:37" x14ac:dyDescent="0.2">
      <c r="A415" s="126" t="s">
        <v>1559</v>
      </c>
      <c r="B415" s="126" t="s">
        <v>628</v>
      </c>
      <c r="C415" s="126"/>
      <c r="D415" s="123" t="s">
        <v>629</v>
      </c>
      <c r="E415" s="38" t="s">
        <v>1088</v>
      </c>
      <c r="F415" s="3" t="s">
        <v>1076</v>
      </c>
      <c r="G415" s="3"/>
      <c r="H415" s="173">
        <v>71.89</v>
      </c>
      <c r="I415" s="173">
        <v>78.94</v>
      </c>
      <c r="J415" s="173">
        <v>85.66</v>
      </c>
      <c r="K415" s="173">
        <v>87.97</v>
      </c>
      <c r="L415" s="173">
        <v>88.81</v>
      </c>
      <c r="M415" s="173">
        <v>91.34</v>
      </c>
      <c r="N415" s="173">
        <v>96.68</v>
      </c>
      <c r="O415" s="173">
        <v>104.89</v>
      </c>
      <c r="P415" s="173">
        <v>110</v>
      </c>
      <c r="Q415" s="173">
        <v>114.86</v>
      </c>
      <c r="R415" s="13">
        <v>120.36</v>
      </c>
      <c r="S415" s="13">
        <v>125.04</v>
      </c>
      <c r="T415" s="13">
        <v>130.66</v>
      </c>
      <c r="U415" s="13">
        <v>130.66</v>
      </c>
      <c r="V415" s="13">
        <v>134.52000000000001</v>
      </c>
      <c r="W415" s="13">
        <v>134.52000000000001</v>
      </c>
      <c r="X415" s="13">
        <v>137.88</v>
      </c>
      <c r="Y415" s="13">
        <v>142.71</v>
      </c>
      <c r="Z415" s="13">
        <v>145.41999999999999</v>
      </c>
      <c r="AA415" s="13">
        <v>145.41999999999999</v>
      </c>
      <c r="AB415" s="13">
        <v>150.41999999999999</v>
      </c>
      <c r="AC415" s="175">
        <v>155.41999999999999</v>
      </c>
      <c r="AD415" s="175">
        <v>160.41999999999999</v>
      </c>
      <c r="AE415" s="175">
        <v>165.42</v>
      </c>
      <c r="AF415" s="175">
        <v>170.42</v>
      </c>
      <c r="AG415" s="175">
        <v>175.42</v>
      </c>
      <c r="AH415" s="194" t="s">
        <v>628</v>
      </c>
      <c r="AI415" s="7"/>
      <c r="AJ415" s="13"/>
      <c r="AK415" s="7"/>
    </row>
    <row r="416" spans="1:37" x14ac:dyDescent="0.2">
      <c r="A416" s="126" t="s">
        <v>886</v>
      </c>
      <c r="B416" s="122" t="s">
        <v>936</v>
      </c>
      <c r="C416" s="122"/>
      <c r="D416" s="123" t="s">
        <v>880</v>
      </c>
      <c r="E416" s="38" t="s">
        <v>1089</v>
      </c>
      <c r="F416" s="3" t="s">
        <v>1076</v>
      </c>
      <c r="G416" s="3"/>
      <c r="H416" s="173" t="s">
        <v>886</v>
      </c>
      <c r="I416" s="173" t="s">
        <v>886</v>
      </c>
      <c r="J416" s="173" t="s">
        <v>886</v>
      </c>
      <c r="K416" s="173" t="s">
        <v>886</v>
      </c>
      <c r="L416" s="173" t="s">
        <v>886</v>
      </c>
      <c r="M416" s="173" t="s">
        <v>886</v>
      </c>
      <c r="N416" s="173" t="s">
        <v>886</v>
      </c>
      <c r="O416" s="173" t="s">
        <v>886</v>
      </c>
      <c r="P416" s="173" t="s">
        <v>886</v>
      </c>
      <c r="Q416" s="173" t="s">
        <v>886</v>
      </c>
      <c r="R416" s="13" t="s">
        <v>886</v>
      </c>
      <c r="S416" s="13" t="s">
        <v>886</v>
      </c>
      <c r="T416" s="13" t="s">
        <v>886</v>
      </c>
      <c r="U416" s="13" t="s">
        <v>886</v>
      </c>
      <c r="V416" s="13" t="s">
        <v>886</v>
      </c>
      <c r="W416" s="13" t="s">
        <v>886</v>
      </c>
      <c r="X416" s="13" t="s">
        <v>886</v>
      </c>
      <c r="Y416" s="13" t="s">
        <v>886</v>
      </c>
      <c r="Z416" s="13" t="s">
        <v>886</v>
      </c>
      <c r="AA416" s="13" t="s">
        <v>886</v>
      </c>
      <c r="AB416" s="13" t="s">
        <v>886</v>
      </c>
      <c r="AC416" s="175" t="s">
        <v>886</v>
      </c>
      <c r="AD416" s="175" t="s">
        <v>886</v>
      </c>
      <c r="AE416" s="175" t="s">
        <v>886</v>
      </c>
      <c r="AF416" s="175" t="s">
        <v>886</v>
      </c>
      <c r="AG416" s="175" t="s">
        <v>886</v>
      </c>
      <c r="AH416" s="195" t="s">
        <v>936</v>
      </c>
      <c r="AI416" s="7"/>
      <c r="AJ416" s="13"/>
      <c r="AK416" s="7"/>
    </row>
    <row r="417" spans="1:37" x14ac:dyDescent="0.2">
      <c r="A417" s="126" t="s">
        <v>1560</v>
      </c>
      <c r="B417" s="126" t="s">
        <v>630</v>
      </c>
      <c r="C417" s="126"/>
      <c r="D417" s="123" t="s">
        <v>631</v>
      </c>
      <c r="E417" s="38" t="s">
        <v>1088</v>
      </c>
      <c r="F417" s="3" t="s">
        <v>1076</v>
      </c>
      <c r="G417" s="3"/>
      <c r="H417" s="173">
        <v>90.18</v>
      </c>
      <c r="I417" s="173">
        <v>99.84</v>
      </c>
      <c r="J417" s="173">
        <v>98.7</v>
      </c>
      <c r="K417" s="173">
        <v>101.04</v>
      </c>
      <c r="L417" s="173">
        <v>100.75</v>
      </c>
      <c r="M417" s="173">
        <v>110.43</v>
      </c>
      <c r="N417" s="173">
        <v>120.01</v>
      </c>
      <c r="O417" s="173">
        <v>127.19</v>
      </c>
      <c r="P417" s="173">
        <v>134.09</v>
      </c>
      <c r="Q417" s="173">
        <v>140.38</v>
      </c>
      <c r="R417" s="13">
        <v>146.34</v>
      </c>
      <c r="S417" s="13">
        <v>151.49</v>
      </c>
      <c r="T417" s="13">
        <v>155.76</v>
      </c>
      <c r="U417" s="13">
        <v>160.11000000000001</v>
      </c>
      <c r="V417" s="13">
        <v>164.43</v>
      </c>
      <c r="W417" s="13">
        <v>164.43</v>
      </c>
      <c r="X417" s="13">
        <v>164</v>
      </c>
      <c r="Y417" s="13">
        <v>163.65</v>
      </c>
      <c r="Z417" s="13">
        <v>163.16</v>
      </c>
      <c r="AA417" s="13">
        <v>162.41</v>
      </c>
      <c r="AB417" s="13">
        <v>167.41</v>
      </c>
      <c r="AC417" s="175">
        <v>172.41</v>
      </c>
      <c r="AD417" s="175">
        <v>177.57</v>
      </c>
      <c r="AE417" s="175">
        <v>182.57</v>
      </c>
      <c r="AF417" s="175">
        <v>187.56</v>
      </c>
      <c r="AG417" s="175">
        <v>192.56</v>
      </c>
      <c r="AH417" s="194" t="s">
        <v>630</v>
      </c>
      <c r="AI417" s="7"/>
      <c r="AJ417" s="13"/>
      <c r="AK417" s="7"/>
    </row>
    <row r="418" spans="1:37" x14ac:dyDescent="0.2">
      <c r="A418" s="126" t="s">
        <v>1561</v>
      </c>
      <c r="B418" s="126" t="s">
        <v>632</v>
      </c>
      <c r="C418" s="126"/>
      <c r="D418" s="123" t="s">
        <v>633</v>
      </c>
      <c r="E418" s="38" t="s">
        <v>1088</v>
      </c>
      <c r="F418" s="3" t="s">
        <v>1076</v>
      </c>
      <c r="G418" s="3"/>
      <c r="H418" s="173">
        <v>58.59</v>
      </c>
      <c r="I418" s="173">
        <v>70.11</v>
      </c>
      <c r="J418" s="173">
        <v>73.98</v>
      </c>
      <c r="K418" s="173">
        <v>74.83</v>
      </c>
      <c r="L418" s="173">
        <v>75.12</v>
      </c>
      <c r="M418" s="173">
        <v>78.3</v>
      </c>
      <c r="N418" s="173">
        <v>85.4</v>
      </c>
      <c r="O418" s="173">
        <v>100.39</v>
      </c>
      <c r="P418" s="173">
        <v>107.02</v>
      </c>
      <c r="Q418" s="173">
        <v>112.24</v>
      </c>
      <c r="R418" s="13">
        <v>117.43</v>
      </c>
      <c r="S418" s="13">
        <v>123.15</v>
      </c>
      <c r="T418" s="13">
        <v>128.63</v>
      </c>
      <c r="U418" s="13">
        <v>133.07</v>
      </c>
      <c r="V418" s="13">
        <v>134.66</v>
      </c>
      <c r="W418" s="13">
        <v>134.63</v>
      </c>
      <c r="X418" s="13">
        <v>134.63</v>
      </c>
      <c r="Y418" s="13">
        <v>139.62</v>
      </c>
      <c r="Z418" s="13">
        <v>139.62</v>
      </c>
      <c r="AA418" s="13">
        <v>139.62</v>
      </c>
      <c r="AB418" s="13">
        <v>144.62</v>
      </c>
      <c r="AC418" s="175">
        <v>148.62</v>
      </c>
      <c r="AD418" s="175">
        <v>153.62</v>
      </c>
      <c r="AE418" s="175">
        <v>158.62</v>
      </c>
      <c r="AF418" s="175">
        <v>163.61000000000001</v>
      </c>
      <c r="AG418" s="175">
        <v>168.59</v>
      </c>
      <c r="AH418" s="194" t="s">
        <v>632</v>
      </c>
      <c r="AI418" s="7"/>
      <c r="AJ418" s="13"/>
      <c r="AK418" s="7"/>
    </row>
    <row r="419" spans="1:37" x14ac:dyDescent="0.2">
      <c r="A419" s="126" t="s">
        <v>1562</v>
      </c>
      <c r="B419" s="126" t="s">
        <v>634</v>
      </c>
      <c r="C419" s="126"/>
      <c r="D419" s="123" t="s">
        <v>635</v>
      </c>
      <c r="E419" s="38" t="s">
        <v>1088</v>
      </c>
      <c r="F419" s="3" t="s">
        <v>1076</v>
      </c>
      <c r="G419" s="3"/>
      <c r="H419" s="173">
        <v>88.89</v>
      </c>
      <c r="I419" s="173">
        <v>92.82</v>
      </c>
      <c r="J419" s="173">
        <v>99.36</v>
      </c>
      <c r="K419" s="173">
        <v>103.44</v>
      </c>
      <c r="L419" s="173">
        <v>107.74</v>
      </c>
      <c r="M419" s="173">
        <v>114.59</v>
      </c>
      <c r="N419" s="173">
        <v>123.67</v>
      </c>
      <c r="O419" s="173">
        <v>136.78</v>
      </c>
      <c r="P419" s="173">
        <v>142.13999999999999</v>
      </c>
      <c r="Q419" s="173">
        <v>148.35</v>
      </c>
      <c r="R419" s="13">
        <v>154.97</v>
      </c>
      <c r="S419" s="13">
        <v>160.38</v>
      </c>
      <c r="T419" s="13">
        <v>166.84</v>
      </c>
      <c r="U419" s="13">
        <v>171.57</v>
      </c>
      <c r="V419" s="13">
        <v>176.42</v>
      </c>
      <c r="W419" s="13">
        <v>176.42</v>
      </c>
      <c r="X419" s="13">
        <v>175.63</v>
      </c>
      <c r="Y419" s="13">
        <v>175.63</v>
      </c>
      <c r="Z419" s="13">
        <v>175.63</v>
      </c>
      <c r="AA419" s="13">
        <v>175.63</v>
      </c>
      <c r="AB419" s="13">
        <v>180.63</v>
      </c>
      <c r="AC419" s="175">
        <v>185.63</v>
      </c>
      <c r="AD419" s="175">
        <v>190.63</v>
      </c>
      <c r="AE419" s="175">
        <v>195.63</v>
      </c>
      <c r="AF419" s="175">
        <v>199.54</v>
      </c>
      <c r="AG419" s="175">
        <v>204.54</v>
      </c>
      <c r="AH419" s="194" t="s">
        <v>634</v>
      </c>
      <c r="AI419" s="7"/>
      <c r="AJ419" s="13"/>
      <c r="AK419" s="7"/>
    </row>
    <row r="420" spans="1:37" x14ac:dyDescent="0.2">
      <c r="A420" s="126" t="s">
        <v>1563</v>
      </c>
      <c r="B420" s="126" t="s">
        <v>636</v>
      </c>
      <c r="C420" s="126"/>
      <c r="D420" s="123" t="s">
        <v>637</v>
      </c>
      <c r="E420" s="38" t="s">
        <v>1088</v>
      </c>
      <c r="F420" s="3" t="s">
        <v>1076</v>
      </c>
      <c r="G420" s="3"/>
      <c r="H420" s="173">
        <v>53.16</v>
      </c>
      <c r="I420" s="173">
        <v>65.77</v>
      </c>
      <c r="J420" s="173">
        <v>77.78</v>
      </c>
      <c r="K420" s="173">
        <v>84.26</v>
      </c>
      <c r="L420" s="173">
        <v>90.51</v>
      </c>
      <c r="M420" s="173">
        <v>97.04</v>
      </c>
      <c r="N420" s="173">
        <v>106.35</v>
      </c>
      <c r="O420" s="173">
        <v>108.58</v>
      </c>
      <c r="P420" s="173">
        <v>116.1</v>
      </c>
      <c r="Q420" s="173">
        <v>120.63</v>
      </c>
      <c r="R420" s="13">
        <v>125.47</v>
      </c>
      <c r="S420" s="13">
        <v>129.32</v>
      </c>
      <c r="T420" s="13">
        <v>129.38</v>
      </c>
      <c r="U420" s="13">
        <v>132.41</v>
      </c>
      <c r="V420" s="13">
        <v>132.4</v>
      </c>
      <c r="W420" s="13">
        <v>132.37</v>
      </c>
      <c r="X420" s="13">
        <v>132.35</v>
      </c>
      <c r="Y420" s="13">
        <v>132.31</v>
      </c>
      <c r="Z420" s="13">
        <v>132.31</v>
      </c>
      <c r="AA420" s="13">
        <v>132.31</v>
      </c>
      <c r="AB420" s="13">
        <v>136.63</v>
      </c>
      <c r="AC420" s="175">
        <v>141.63</v>
      </c>
      <c r="AD420" s="175">
        <v>146.63</v>
      </c>
      <c r="AE420" s="175">
        <v>150.22</v>
      </c>
      <c r="AF420" s="175">
        <v>155.22</v>
      </c>
      <c r="AG420" s="175">
        <v>160.13999999999999</v>
      </c>
      <c r="AH420" s="194" t="s">
        <v>636</v>
      </c>
      <c r="AI420" s="7"/>
      <c r="AJ420" s="13"/>
      <c r="AK420" s="7"/>
    </row>
    <row r="421" spans="1:37" x14ac:dyDescent="0.2">
      <c r="A421" s="126" t="s">
        <v>1564</v>
      </c>
      <c r="B421" s="126" t="s">
        <v>638</v>
      </c>
      <c r="C421" s="126"/>
      <c r="D421" s="123" t="s">
        <v>639</v>
      </c>
      <c r="E421" s="38" t="s">
        <v>1089</v>
      </c>
      <c r="F421" s="3" t="s">
        <v>1076</v>
      </c>
      <c r="G421" s="3"/>
      <c r="H421" s="173">
        <v>83.77</v>
      </c>
      <c r="I421" s="173">
        <v>91.58</v>
      </c>
      <c r="J421" s="173">
        <v>99.87</v>
      </c>
      <c r="K421" s="173">
        <v>104.75</v>
      </c>
      <c r="L421" s="173">
        <v>107.35</v>
      </c>
      <c r="M421" s="173">
        <v>109.96</v>
      </c>
      <c r="N421" s="173">
        <v>112.72</v>
      </c>
      <c r="O421" s="173">
        <v>121.17</v>
      </c>
      <c r="P421" s="173">
        <v>131.47</v>
      </c>
      <c r="Q421" s="173">
        <v>136.59</v>
      </c>
      <c r="R421" s="13">
        <v>143.29</v>
      </c>
      <c r="S421" s="13">
        <v>150.31</v>
      </c>
      <c r="T421" s="13">
        <v>157.68</v>
      </c>
      <c r="U421" s="13">
        <v>165.41</v>
      </c>
      <c r="V421" s="13">
        <v>170.37</v>
      </c>
      <c r="W421" s="13">
        <v>170.37</v>
      </c>
      <c r="X421" s="13">
        <v>170.37</v>
      </c>
      <c r="Y421" s="13">
        <v>170.37</v>
      </c>
      <c r="Z421" s="13">
        <v>170.37</v>
      </c>
      <c r="AA421" s="13">
        <v>170.37</v>
      </c>
      <c r="AB421" s="13">
        <v>175.37</v>
      </c>
      <c r="AC421" s="175">
        <v>180.37</v>
      </c>
      <c r="AD421" s="175">
        <v>185.78</v>
      </c>
      <c r="AE421" s="175">
        <v>191.33</v>
      </c>
      <c r="AF421" s="175">
        <v>196.33</v>
      </c>
      <c r="AG421" s="175" t="s">
        <v>886</v>
      </c>
      <c r="AH421" s="194" t="s">
        <v>638</v>
      </c>
      <c r="AI421" s="7"/>
      <c r="AJ421" s="13"/>
      <c r="AK421" s="7"/>
    </row>
    <row r="422" spans="1:37" x14ac:dyDescent="0.2">
      <c r="A422" s="126" t="s">
        <v>1565</v>
      </c>
      <c r="B422" s="126" t="s">
        <v>640</v>
      </c>
      <c r="C422" s="126"/>
      <c r="D422" s="123" t="s">
        <v>641</v>
      </c>
      <c r="E422" s="38" t="s">
        <v>1088</v>
      </c>
      <c r="F422" s="3" t="s">
        <v>1076</v>
      </c>
      <c r="G422" s="3"/>
      <c r="H422" s="173">
        <v>58.49</v>
      </c>
      <c r="I422" s="173">
        <v>69.55</v>
      </c>
      <c r="J422" s="173">
        <v>78.83</v>
      </c>
      <c r="K422" s="173">
        <v>89.7</v>
      </c>
      <c r="L422" s="173">
        <v>90.69</v>
      </c>
      <c r="M422" s="173">
        <v>96.14</v>
      </c>
      <c r="N422" s="173">
        <v>103.54</v>
      </c>
      <c r="O422" s="173">
        <v>110.46</v>
      </c>
      <c r="P422" s="173">
        <v>113.33</v>
      </c>
      <c r="Q422" s="173">
        <v>116.16</v>
      </c>
      <c r="R422" s="13">
        <v>116.17</v>
      </c>
      <c r="S422" s="13">
        <v>116.17</v>
      </c>
      <c r="T422" s="13">
        <v>120.24</v>
      </c>
      <c r="U422" s="13">
        <v>123.73</v>
      </c>
      <c r="V422" s="13">
        <v>123.73</v>
      </c>
      <c r="W422" s="13">
        <v>123.73</v>
      </c>
      <c r="X422" s="13">
        <v>120.64</v>
      </c>
      <c r="Y422" s="13">
        <v>117.62</v>
      </c>
      <c r="Z422" s="13">
        <v>114.68</v>
      </c>
      <c r="AA422" s="13">
        <v>111.24</v>
      </c>
      <c r="AB422" s="13">
        <v>111.24</v>
      </c>
      <c r="AC422" s="175">
        <v>111.24</v>
      </c>
      <c r="AD422" s="175">
        <v>116.24</v>
      </c>
      <c r="AE422" s="175">
        <v>121.24</v>
      </c>
      <c r="AF422" s="175">
        <v>126.24</v>
      </c>
      <c r="AG422" s="175">
        <v>131.24</v>
      </c>
      <c r="AH422" s="194" t="s">
        <v>640</v>
      </c>
      <c r="AI422" s="7"/>
      <c r="AJ422" s="13"/>
      <c r="AK422" s="7"/>
    </row>
    <row r="423" spans="1:37" x14ac:dyDescent="0.2">
      <c r="A423" s="126" t="s">
        <v>1566</v>
      </c>
      <c r="B423" s="126" t="s">
        <v>642</v>
      </c>
      <c r="C423" s="126"/>
      <c r="D423" s="123" t="s">
        <v>643</v>
      </c>
      <c r="E423" s="38" t="s">
        <v>1088</v>
      </c>
      <c r="F423" s="3" t="s">
        <v>1076</v>
      </c>
      <c r="G423" s="3"/>
      <c r="H423" s="173">
        <v>85.36</v>
      </c>
      <c r="I423" s="173">
        <v>87.34</v>
      </c>
      <c r="J423" s="173">
        <v>95.08</v>
      </c>
      <c r="K423" s="173">
        <v>99.02</v>
      </c>
      <c r="L423" s="173">
        <v>103.75</v>
      </c>
      <c r="M423" s="173">
        <v>108.45</v>
      </c>
      <c r="N423" s="173">
        <v>131.22999999999999</v>
      </c>
      <c r="O423" s="173">
        <v>156.28</v>
      </c>
      <c r="P423" s="173">
        <v>170.35</v>
      </c>
      <c r="Q423" s="173">
        <v>178.72</v>
      </c>
      <c r="R423" s="13">
        <v>184.96</v>
      </c>
      <c r="S423" s="13">
        <v>190.32</v>
      </c>
      <c r="T423" s="13">
        <v>197.55</v>
      </c>
      <c r="U423" s="13">
        <v>203.3</v>
      </c>
      <c r="V423" s="13">
        <v>203.3</v>
      </c>
      <c r="W423" s="13">
        <v>203.3</v>
      </c>
      <c r="X423" s="13">
        <v>208.38</v>
      </c>
      <c r="Y423" s="13">
        <v>208.38</v>
      </c>
      <c r="Z423" s="13">
        <v>208.38</v>
      </c>
      <c r="AA423" s="13">
        <v>208.38</v>
      </c>
      <c r="AB423" s="13">
        <v>208.38</v>
      </c>
      <c r="AC423" s="175">
        <v>208.38</v>
      </c>
      <c r="AD423" s="175">
        <v>214.61</v>
      </c>
      <c r="AE423" s="175">
        <v>218.88</v>
      </c>
      <c r="AF423" s="175">
        <v>223.24</v>
      </c>
      <c r="AG423" s="175">
        <v>223.24</v>
      </c>
      <c r="AH423" s="194" t="s">
        <v>642</v>
      </c>
      <c r="AI423" s="7"/>
      <c r="AJ423" s="13"/>
      <c r="AK423" s="7"/>
    </row>
    <row r="424" spans="1:37" x14ac:dyDescent="0.2">
      <c r="A424" s="126" t="s">
        <v>1691</v>
      </c>
      <c r="B424" s="126" t="s">
        <v>644</v>
      </c>
      <c r="C424" s="126"/>
      <c r="D424" s="123" t="s">
        <v>645</v>
      </c>
      <c r="E424" s="38" t="s">
        <v>1089</v>
      </c>
      <c r="F424" s="3" t="s">
        <v>1076</v>
      </c>
      <c r="G424" s="3"/>
      <c r="H424" s="173">
        <v>88</v>
      </c>
      <c r="I424" s="173">
        <v>88</v>
      </c>
      <c r="J424" s="173">
        <v>101</v>
      </c>
      <c r="K424" s="173">
        <v>106.05</v>
      </c>
      <c r="L424" s="173">
        <v>109.96</v>
      </c>
      <c r="M424" s="173">
        <v>125.86</v>
      </c>
      <c r="N424" s="173">
        <v>152.85</v>
      </c>
      <c r="O424" s="173">
        <v>166.81</v>
      </c>
      <c r="P424" s="173">
        <v>180.02</v>
      </c>
      <c r="Q424" s="173">
        <v>186.49</v>
      </c>
      <c r="R424" s="13">
        <v>186.49</v>
      </c>
      <c r="S424" s="13">
        <v>193.2</v>
      </c>
      <c r="T424" s="13">
        <v>198.03</v>
      </c>
      <c r="U424" s="13" t="s">
        <v>886</v>
      </c>
      <c r="V424" s="13" t="s">
        <v>886</v>
      </c>
      <c r="W424" s="13" t="s">
        <v>886</v>
      </c>
      <c r="X424" s="13" t="s">
        <v>886</v>
      </c>
      <c r="Y424" s="13" t="s">
        <v>886</v>
      </c>
      <c r="Z424" s="13" t="s">
        <v>886</v>
      </c>
      <c r="AA424" s="13" t="s">
        <v>886</v>
      </c>
      <c r="AB424" s="13" t="s">
        <v>886</v>
      </c>
      <c r="AC424" s="175" t="s">
        <v>886</v>
      </c>
      <c r="AD424" s="175" t="s">
        <v>886</v>
      </c>
      <c r="AE424" s="175" t="s">
        <v>886</v>
      </c>
      <c r="AF424" s="175" t="s">
        <v>886</v>
      </c>
      <c r="AG424" s="175" t="s">
        <v>886</v>
      </c>
      <c r="AH424" s="194" t="s">
        <v>644</v>
      </c>
      <c r="AI424" s="7"/>
      <c r="AJ424" s="13"/>
      <c r="AK424" s="7"/>
    </row>
    <row r="425" spans="1:37" x14ac:dyDescent="0.2">
      <c r="A425" s="126" t="s">
        <v>1567</v>
      </c>
      <c r="B425" s="126" t="s">
        <v>646</v>
      </c>
      <c r="C425" s="126"/>
      <c r="D425" s="123" t="s">
        <v>647</v>
      </c>
      <c r="E425" s="38" t="s">
        <v>1088</v>
      </c>
      <c r="F425" s="3" t="s">
        <v>1076</v>
      </c>
      <c r="G425" s="3"/>
      <c r="H425" s="173">
        <v>83.99</v>
      </c>
      <c r="I425" s="173">
        <v>85.96</v>
      </c>
      <c r="J425" s="173">
        <v>94.03</v>
      </c>
      <c r="K425" s="173">
        <v>98.26</v>
      </c>
      <c r="L425" s="173">
        <v>102.19</v>
      </c>
      <c r="M425" s="173">
        <v>105.26</v>
      </c>
      <c r="N425" s="173">
        <v>108.42</v>
      </c>
      <c r="O425" s="173">
        <v>118.4</v>
      </c>
      <c r="P425" s="173">
        <v>124.32</v>
      </c>
      <c r="Q425" s="173">
        <v>128.06</v>
      </c>
      <c r="R425" s="13">
        <v>131.88999999999999</v>
      </c>
      <c r="S425" s="13">
        <v>135.85</v>
      </c>
      <c r="T425" s="13">
        <v>142.44</v>
      </c>
      <c r="U425" s="13">
        <v>147.78</v>
      </c>
      <c r="V425" s="13">
        <v>150.74</v>
      </c>
      <c r="W425" s="13">
        <v>150.74</v>
      </c>
      <c r="X425" s="13">
        <v>150.74</v>
      </c>
      <c r="Y425" s="13">
        <v>150.74</v>
      </c>
      <c r="Z425" s="13">
        <v>150.74</v>
      </c>
      <c r="AA425" s="13">
        <v>147.75</v>
      </c>
      <c r="AB425" s="13">
        <v>152.47999999999999</v>
      </c>
      <c r="AC425" s="175">
        <v>157.47999999999999</v>
      </c>
      <c r="AD425" s="175">
        <v>162.47999999999999</v>
      </c>
      <c r="AE425" s="175">
        <v>167.11</v>
      </c>
      <c r="AF425" s="175">
        <v>172.11</v>
      </c>
      <c r="AG425" s="175">
        <v>177.11</v>
      </c>
      <c r="AH425" s="194" t="s">
        <v>646</v>
      </c>
      <c r="AI425" s="7"/>
      <c r="AJ425" s="13"/>
      <c r="AK425" s="7"/>
    </row>
    <row r="426" spans="1:37" x14ac:dyDescent="0.2">
      <c r="A426" s="126" t="s">
        <v>1568</v>
      </c>
      <c r="B426" s="126" t="s">
        <v>648</v>
      </c>
      <c r="C426" s="126"/>
      <c r="D426" s="123" t="s">
        <v>649</v>
      </c>
      <c r="E426" s="38" t="s">
        <v>1088</v>
      </c>
      <c r="F426" s="3" t="s">
        <v>1076</v>
      </c>
      <c r="G426" s="3"/>
      <c r="H426" s="173">
        <v>0</v>
      </c>
      <c r="I426" s="173">
        <v>0</v>
      </c>
      <c r="J426" s="173">
        <v>0</v>
      </c>
      <c r="K426" s="173">
        <v>0</v>
      </c>
      <c r="L426" s="173">
        <v>0</v>
      </c>
      <c r="M426" s="173">
        <v>28.89</v>
      </c>
      <c r="N426" s="173">
        <v>62.63</v>
      </c>
      <c r="O426" s="173">
        <v>75.319999999999993</v>
      </c>
      <c r="P426" s="173">
        <v>79.08</v>
      </c>
      <c r="Q426" s="173">
        <v>82.24</v>
      </c>
      <c r="R426" s="13">
        <v>84.71</v>
      </c>
      <c r="S426" s="13">
        <v>87.24</v>
      </c>
      <c r="T426" s="13">
        <v>89.86</v>
      </c>
      <c r="U426" s="13">
        <v>92.56</v>
      </c>
      <c r="V426" s="13">
        <v>95.34</v>
      </c>
      <c r="W426" s="13">
        <v>95.34</v>
      </c>
      <c r="X426" s="13">
        <v>95.34</v>
      </c>
      <c r="Y426" s="13">
        <v>95.34</v>
      </c>
      <c r="Z426" s="13">
        <v>95.34</v>
      </c>
      <c r="AA426" s="13">
        <v>95.34</v>
      </c>
      <c r="AB426" s="13">
        <v>100.34</v>
      </c>
      <c r="AC426" s="175">
        <v>105.34</v>
      </c>
      <c r="AD426" s="175">
        <v>110.34</v>
      </c>
      <c r="AE426" s="175">
        <v>115.34</v>
      </c>
      <c r="AF426" s="175">
        <v>120.34</v>
      </c>
      <c r="AG426" s="175">
        <v>125.34</v>
      </c>
      <c r="AH426" s="194" t="s">
        <v>648</v>
      </c>
      <c r="AI426" s="7"/>
      <c r="AJ426" s="13"/>
      <c r="AK426" s="7"/>
    </row>
    <row r="427" spans="1:37" x14ac:dyDescent="0.2">
      <c r="A427" s="126" t="s">
        <v>1569</v>
      </c>
      <c r="B427" s="126" t="s">
        <v>650</v>
      </c>
      <c r="C427" s="126"/>
      <c r="D427" s="123" t="s">
        <v>651</v>
      </c>
      <c r="E427" s="38" t="s">
        <v>1088</v>
      </c>
      <c r="F427" s="3" t="s">
        <v>1081</v>
      </c>
      <c r="G427" s="3"/>
      <c r="H427" s="173">
        <v>640.41</v>
      </c>
      <c r="I427" s="173">
        <v>684.91</v>
      </c>
      <c r="J427" s="173">
        <v>761.06</v>
      </c>
      <c r="K427" s="173">
        <v>794.68</v>
      </c>
      <c r="L427" s="173">
        <v>830.91</v>
      </c>
      <c r="M427" s="173">
        <v>866.15</v>
      </c>
      <c r="N427" s="173">
        <v>936.64</v>
      </c>
      <c r="O427" s="173">
        <v>1005.05</v>
      </c>
      <c r="P427" s="173">
        <v>1054.79</v>
      </c>
      <c r="Q427" s="173">
        <v>1106.4000000000001</v>
      </c>
      <c r="R427" s="13">
        <v>1148.0999999999999</v>
      </c>
      <c r="S427" s="13">
        <v>1186.01</v>
      </c>
      <c r="T427" s="13">
        <v>1221</v>
      </c>
      <c r="U427" s="13">
        <v>1256.3900000000001</v>
      </c>
      <c r="V427" s="13">
        <v>1291.53</v>
      </c>
      <c r="W427" s="13">
        <v>1291.53</v>
      </c>
      <c r="X427" s="13">
        <v>1291.53</v>
      </c>
      <c r="Y427" s="13">
        <v>1291.53</v>
      </c>
      <c r="Z427" s="13">
        <v>1291.53</v>
      </c>
      <c r="AA427" s="13">
        <v>1316.71</v>
      </c>
      <c r="AB427" s="13">
        <v>1368.72</v>
      </c>
      <c r="AC427" s="175">
        <v>1436.47</v>
      </c>
      <c r="AD427" s="175">
        <v>1507.58</v>
      </c>
      <c r="AE427" s="175">
        <v>1567.13</v>
      </c>
      <c r="AF427" s="175">
        <v>1629.03</v>
      </c>
      <c r="AG427" s="175">
        <v>1693.38</v>
      </c>
      <c r="AH427" s="194" t="s">
        <v>650</v>
      </c>
      <c r="AI427" s="7"/>
      <c r="AJ427" s="13"/>
      <c r="AK427" s="7"/>
    </row>
    <row r="428" spans="1:37" x14ac:dyDescent="0.2">
      <c r="A428" s="126" t="s">
        <v>886</v>
      </c>
      <c r="B428" s="122" t="s">
        <v>937</v>
      </c>
      <c r="C428" s="122"/>
      <c r="D428" s="123" t="s">
        <v>881</v>
      </c>
      <c r="E428" s="38" t="s">
        <v>1089</v>
      </c>
      <c r="F428" s="3" t="s">
        <v>1076</v>
      </c>
      <c r="G428" s="3"/>
      <c r="H428" s="173" t="s">
        <v>886</v>
      </c>
      <c r="I428" s="173" t="s">
        <v>886</v>
      </c>
      <c r="J428" s="173" t="s">
        <v>886</v>
      </c>
      <c r="K428" s="173" t="s">
        <v>886</v>
      </c>
      <c r="L428" s="173" t="s">
        <v>886</v>
      </c>
      <c r="M428" s="173" t="s">
        <v>886</v>
      </c>
      <c r="N428" s="173" t="s">
        <v>886</v>
      </c>
      <c r="O428" s="173" t="s">
        <v>886</v>
      </c>
      <c r="P428" s="173" t="s">
        <v>886</v>
      </c>
      <c r="Q428" s="173" t="s">
        <v>886</v>
      </c>
      <c r="R428" s="13" t="s">
        <v>886</v>
      </c>
      <c r="S428" s="13" t="s">
        <v>886</v>
      </c>
      <c r="T428" s="13" t="s">
        <v>886</v>
      </c>
      <c r="U428" s="13" t="s">
        <v>886</v>
      </c>
      <c r="V428" s="13" t="s">
        <v>886</v>
      </c>
      <c r="W428" s="13" t="s">
        <v>886</v>
      </c>
      <c r="X428" s="13" t="s">
        <v>886</v>
      </c>
      <c r="Y428" s="13" t="s">
        <v>886</v>
      </c>
      <c r="Z428" s="13" t="s">
        <v>886</v>
      </c>
      <c r="AA428" s="13" t="s">
        <v>886</v>
      </c>
      <c r="AB428" s="13" t="s">
        <v>886</v>
      </c>
      <c r="AC428" s="175" t="s">
        <v>886</v>
      </c>
      <c r="AD428" s="175" t="s">
        <v>886</v>
      </c>
      <c r="AE428" s="175" t="s">
        <v>886</v>
      </c>
      <c r="AF428" s="175" t="s">
        <v>886</v>
      </c>
      <c r="AG428" s="175" t="s">
        <v>886</v>
      </c>
      <c r="AH428" s="195" t="s">
        <v>937</v>
      </c>
      <c r="AI428" s="7"/>
      <c r="AJ428" s="13"/>
      <c r="AK428" s="7"/>
    </row>
    <row r="429" spans="1:37" x14ac:dyDescent="0.2">
      <c r="A429" s="126" t="s">
        <v>1570</v>
      </c>
      <c r="B429" s="126" t="s">
        <v>652</v>
      </c>
      <c r="C429" s="126"/>
      <c r="D429" s="123" t="s">
        <v>653</v>
      </c>
      <c r="E429" s="38" t="s">
        <v>1088</v>
      </c>
      <c r="F429" s="3" t="s">
        <v>1085</v>
      </c>
      <c r="G429" s="3"/>
      <c r="H429" s="173">
        <v>24.16</v>
      </c>
      <c r="I429" s="173">
        <v>25.61</v>
      </c>
      <c r="J429" s="173">
        <v>26.5</v>
      </c>
      <c r="K429" s="173">
        <v>29.02</v>
      </c>
      <c r="L429" s="173">
        <v>33.31</v>
      </c>
      <c r="M429" s="173">
        <v>35.31</v>
      </c>
      <c r="N429" s="173">
        <v>40.6</v>
      </c>
      <c r="O429" s="173">
        <v>43.91</v>
      </c>
      <c r="P429" s="173">
        <v>46.54</v>
      </c>
      <c r="Q429" s="173">
        <v>48.84</v>
      </c>
      <c r="R429" s="13">
        <v>51.28</v>
      </c>
      <c r="S429" s="13">
        <v>53.83</v>
      </c>
      <c r="T429" s="13">
        <v>56.36</v>
      </c>
      <c r="U429" s="13">
        <v>58.47</v>
      </c>
      <c r="V429" s="13">
        <v>60.17</v>
      </c>
      <c r="W429" s="13">
        <v>60.17</v>
      </c>
      <c r="X429" s="13">
        <v>62.54</v>
      </c>
      <c r="Y429" s="13">
        <v>63.78</v>
      </c>
      <c r="Z429" s="13">
        <v>65.040000000000006</v>
      </c>
      <c r="AA429" s="13">
        <v>66.319999999999993</v>
      </c>
      <c r="AB429" s="13">
        <v>67.63</v>
      </c>
      <c r="AC429" s="175">
        <v>68.959999999999994</v>
      </c>
      <c r="AD429" s="175">
        <v>71.010000000000005</v>
      </c>
      <c r="AE429" s="175">
        <v>73.13</v>
      </c>
      <c r="AF429" s="175">
        <v>74.59</v>
      </c>
      <c r="AG429" s="175">
        <v>76.069999999999993</v>
      </c>
      <c r="AH429" s="194" t="s">
        <v>652</v>
      </c>
      <c r="AI429" s="7"/>
      <c r="AJ429" s="13"/>
      <c r="AK429" s="7"/>
    </row>
    <row r="430" spans="1:37" x14ac:dyDescent="0.2">
      <c r="A430" s="126" t="s">
        <v>1571</v>
      </c>
      <c r="B430" s="126" t="s">
        <v>1200</v>
      </c>
      <c r="C430" s="126"/>
      <c r="D430" s="123" t="s">
        <v>655</v>
      </c>
      <c r="E430" s="38" t="s">
        <v>1088</v>
      </c>
      <c r="F430" s="3" t="s">
        <v>1174</v>
      </c>
      <c r="G430" s="3"/>
      <c r="H430" s="173">
        <v>45.8</v>
      </c>
      <c r="I430" s="173">
        <v>53.29</v>
      </c>
      <c r="J430" s="173">
        <v>54.28</v>
      </c>
      <c r="K430" s="173">
        <v>56.72</v>
      </c>
      <c r="L430" s="173">
        <v>59.26</v>
      </c>
      <c r="M430" s="173">
        <v>62.79</v>
      </c>
      <c r="N430" s="173">
        <v>74.09</v>
      </c>
      <c r="O430" s="173">
        <v>94.3</v>
      </c>
      <c r="P430" s="173">
        <v>102.79</v>
      </c>
      <c r="Q430" s="173">
        <v>107.88</v>
      </c>
      <c r="R430" s="13">
        <v>113.27</v>
      </c>
      <c r="S430" s="13">
        <v>118.92</v>
      </c>
      <c r="T430" s="13">
        <v>124.56</v>
      </c>
      <c r="U430" s="13">
        <v>128.6</v>
      </c>
      <c r="V430" s="13">
        <v>132.33000000000001</v>
      </c>
      <c r="W430" s="13">
        <v>132.33000000000001</v>
      </c>
      <c r="X430" s="13">
        <v>137.55000000000001</v>
      </c>
      <c r="Y430" s="13">
        <v>142.55000000000001</v>
      </c>
      <c r="Z430" s="13">
        <v>145.33000000000001</v>
      </c>
      <c r="AA430" s="13">
        <v>148.16</v>
      </c>
      <c r="AB430" s="13">
        <v>153.16</v>
      </c>
      <c r="AC430" s="175">
        <v>158.16</v>
      </c>
      <c r="AD430" s="175">
        <v>170.16</v>
      </c>
      <c r="AE430" s="175">
        <v>194.16</v>
      </c>
      <c r="AF430" s="175">
        <v>198.04</v>
      </c>
      <c r="AG430" s="175">
        <v>213.04</v>
      </c>
      <c r="AH430" s="194" t="s">
        <v>654</v>
      </c>
      <c r="AI430" s="7"/>
      <c r="AJ430" s="13"/>
      <c r="AK430" s="7"/>
    </row>
    <row r="431" spans="1:37" x14ac:dyDescent="0.2">
      <c r="A431" s="126" t="s">
        <v>886</v>
      </c>
      <c r="B431" s="18" t="s">
        <v>1031</v>
      </c>
      <c r="C431" s="18"/>
      <c r="D431" s="35" t="s">
        <v>997</v>
      </c>
      <c r="E431" s="38" t="s">
        <v>1089</v>
      </c>
      <c r="F431" s="3" t="s">
        <v>1076</v>
      </c>
      <c r="G431" s="3"/>
      <c r="H431" s="173" t="s">
        <v>886</v>
      </c>
      <c r="I431" s="173" t="s">
        <v>886</v>
      </c>
      <c r="J431" s="173" t="s">
        <v>886</v>
      </c>
      <c r="K431" s="173" t="s">
        <v>886</v>
      </c>
      <c r="L431" s="173" t="s">
        <v>886</v>
      </c>
      <c r="M431" s="173" t="s">
        <v>886</v>
      </c>
      <c r="N431" s="173" t="s">
        <v>886</v>
      </c>
      <c r="O431" s="173" t="s">
        <v>886</v>
      </c>
      <c r="P431" s="173" t="s">
        <v>886</v>
      </c>
      <c r="Q431" s="173" t="s">
        <v>886</v>
      </c>
      <c r="R431" s="13" t="s">
        <v>886</v>
      </c>
      <c r="S431" s="13" t="s">
        <v>886</v>
      </c>
      <c r="T431" s="13" t="s">
        <v>886</v>
      </c>
      <c r="U431" s="13" t="s">
        <v>886</v>
      </c>
      <c r="V431" s="13" t="s">
        <v>886</v>
      </c>
      <c r="W431" s="13" t="s">
        <v>886</v>
      </c>
      <c r="X431" s="13" t="s">
        <v>886</v>
      </c>
      <c r="Y431" s="13" t="s">
        <v>886</v>
      </c>
      <c r="Z431" s="13" t="s">
        <v>886</v>
      </c>
      <c r="AA431" s="13" t="s">
        <v>886</v>
      </c>
      <c r="AB431" s="13" t="s">
        <v>886</v>
      </c>
      <c r="AC431" s="175" t="s">
        <v>886</v>
      </c>
      <c r="AD431" s="175" t="s">
        <v>886</v>
      </c>
      <c r="AE431" s="175" t="s">
        <v>886</v>
      </c>
      <c r="AF431" s="175" t="s">
        <v>886</v>
      </c>
      <c r="AG431" s="175" t="s">
        <v>886</v>
      </c>
      <c r="AH431" s="197" t="s">
        <v>1031</v>
      </c>
      <c r="AI431" s="7"/>
      <c r="AJ431" s="13"/>
      <c r="AK431" s="7"/>
    </row>
    <row r="432" spans="1:37" x14ac:dyDescent="0.2">
      <c r="A432" s="126" t="s">
        <v>1572</v>
      </c>
      <c r="B432" s="126" t="s">
        <v>656</v>
      </c>
      <c r="C432" s="126"/>
      <c r="D432" s="123" t="s">
        <v>657</v>
      </c>
      <c r="E432" s="38" t="s">
        <v>1088</v>
      </c>
      <c r="F432" s="3" t="s">
        <v>1082</v>
      </c>
      <c r="G432" s="3"/>
      <c r="H432" s="173" t="s">
        <v>886</v>
      </c>
      <c r="I432" s="173">
        <v>551.21</v>
      </c>
      <c r="J432" s="173">
        <v>613.53</v>
      </c>
      <c r="K432" s="173">
        <v>655.04999999999995</v>
      </c>
      <c r="L432" s="173">
        <v>696.64</v>
      </c>
      <c r="M432" s="173">
        <v>772.86</v>
      </c>
      <c r="N432" s="173">
        <v>833.17</v>
      </c>
      <c r="O432" s="173">
        <v>987.78</v>
      </c>
      <c r="P432" s="173">
        <v>1016.77</v>
      </c>
      <c r="Q432" s="173">
        <v>1057.3399999999999</v>
      </c>
      <c r="R432" s="13">
        <v>1098.52</v>
      </c>
      <c r="S432" s="13">
        <v>1134.81</v>
      </c>
      <c r="T432" s="13">
        <v>1174.47</v>
      </c>
      <c r="U432" s="13">
        <v>1208.97</v>
      </c>
      <c r="V432" s="13">
        <v>1239.21</v>
      </c>
      <c r="W432" s="13">
        <v>1239.21</v>
      </c>
      <c r="X432" s="13">
        <v>1239.21</v>
      </c>
      <c r="Y432" s="13">
        <v>1262.79</v>
      </c>
      <c r="Z432" s="13">
        <v>1287.9000000000001</v>
      </c>
      <c r="AA432" s="13">
        <v>1313.55</v>
      </c>
      <c r="AB432" s="13">
        <v>1339.82</v>
      </c>
      <c r="AC432" s="175">
        <v>1406.68</v>
      </c>
      <c r="AD432" s="175">
        <v>1490.94</v>
      </c>
      <c r="AE432" s="175">
        <v>1535.52</v>
      </c>
      <c r="AF432" s="175">
        <v>1566.18</v>
      </c>
      <c r="AG432" s="175">
        <v>1644.39</v>
      </c>
      <c r="AH432" s="194" t="s">
        <v>656</v>
      </c>
      <c r="AI432" s="7"/>
      <c r="AJ432" s="13"/>
      <c r="AK432" s="7"/>
    </row>
    <row r="433" spans="1:37" x14ac:dyDescent="0.2">
      <c r="A433" s="126" t="s">
        <v>886</v>
      </c>
      <c r="B433" s="18" t="s">
        <v>1010</v>
      </c>
      <c r="C433" s="18"/>
      <c r="D433" s="145" t="s">
        <v>1011</v>
      </c>
      <c r="E433" s="38" t="s">
        <v>1089</v>
      </c>
      <c r="F433" s="3" t="s">
        <v>1076</v>
      </c>
      <c r="G433" s="3"/>
      <c r="H433" s="173" t="s">
        <v>886</v>
      </c>
      <c r="I433" s="173">
        <v>76</v>
      </c>
      <c r="J433" s="173" t="s">
        <v>886</v>
      </c>
      <c r="K433" s="173" t="s">
        <v>886</v>
      </c>
      <c r="L433" s="173" t="s">
        <v>886</v>
      </c>
      <c r="M433" s="173" t="s">
        <v>886</v>
      </c>
      <c r="N433" s="173" t="s">
        <v>886</v>
      </c>
      <c r="O433" s="173" t="s">
        <v>886</v>
      </c>
      <c r="P433" s="173" t="s">
        <v>886</v>
      </c>
      <c r="Q433" s="173" t="s">
        <v>886</v>
      </c>
      <c r="R433" s="13" t="s">
        <v>886</v>
      </c>
      <c r="S433" s="13" t="s">
        <v>886</v>
      </c>
      <c r="T433" s="13" t="s">
        <v>886</v>
      </c>
      <c r="U433" s="13" t="s">
        <v>886</v>
      </c>
      <c r="V433" s="13" t="s">
        <v>886</v>
      </c>
      <c r="W433" s="13" t="s">
        <v>886</v>
      </c>
      <c r="X433" s="13" t="s">
        <v>886</v>
      </c>
      <c r="Y433" s="13" t="s">
        <v>886</v>
      </c>
      <c r="Z433" s="13" t="s">
        <v>886</v>
      </c>
      <c r="AA433" s="13" t="s">
        <v>886</v>
      </c>
      <c r="AB433" s="13" t="s">
        <v>886</v>
      </c>
      <c r="AC433" s="175" t="s">
        <v>886</v>
      </c>
      <c r="AD433" s="175" t="s">
        <v>886</v>
      </c>
      <c r="AE433" s="175" t="s">
        <v>886</v>
      </c>
      <c r="AF433" s="175" t="s">
        <v>886</v>
      </c>
      <c r="AG433" s="175" t="s">
        <v>886</v>
      </c>
      <c r="AH433" s="197" t="s">
        <v>1010</v>
      </c>
      <c r="AI433" s="7"/>
      <c r="AJ433" s="13"/>
      <c r="AK433" s="7"/>
    </row>
    <row r="434" spans="1:37" x14ac:dyDescent="0.2">
      <c r="A434" s="126" t="s">
        <v>1573</v>
      </c>
      <c r="B434" s="126" t="s">
        <v>658</v>
      </c>
      <c r="C434" s="126"/>
      <c r="D434" s="123" t="s">
        <v>659</v>
      </c>
      <c r="E434" s="38" t="s">
        <v>1088</v>
      </c>
      <c r="F434" s="3" t="s">
        <v>1082</v>
      </c>
      <c r="G434" s="3"/>
      <c r="H434" s="173" t="s">
        <v>886</v>
      </c>
      <c r="I434" s="173" t="s">
        <v>886</v>
      </c>
      <c r="J434" s="173">
        <v>585.78</v>
      </c>
      <c r="K434" s="173">
        <v>610.67999999999995</v>
      </c>
      <c r="L434" s="173">
        <v>665.75</v>
      </c>
      <c r="M434" s="173">
        <v>699.34</v>
      </c>
      <c r="N434" s="173">
        <v>733.69</v>
      </c>
      <c r="O434" s="173">
        <v>848.93</v>
      </c>
      <c r="P434" s="173">
        <v>858.49</v>
      </c>
      <c r="Q434" s="173">
        <v>903.6</v>
      </c>
      <c r="R434" s="13">
        <v>948.32</v>
      </c>
      <c r="S434" s="13">
        <v>995.3</v>
      </c>
      <c r="T434" s="13">
        <v>1044.57</v>
      </c>
      <c r="U434" s="13">
        <v>1085.8499999999999</v>
      </c>
      <c r="V434" s="13">
        <v>1117.8900000000001</v>
      </c>
      <c r="W434" s="13">
        <v>1117.8900000000001</v>
      </c>
      <c r="X434" s="13">
        <v>1117.8900000000001</v>
      </c>
      <c r="Y434" s="13">
        <v>1137.42</v>
      </c>
      <c r="Z434" s="13">
        <v>1137.42</v>
      </c>
      <c r="AA434" s="13">
        <v>1159.56</v>
      </c>
      <c r="AB434" s="13">
        <v>1205.82</v>
      </c>
      <c r="AC434" s="175">
        <v>1265.94</v>
      </c>
      <c r="AD434" s="175">
        <v>1322.82</v>
      </c>
      <c r="AE434" s="175">
        <v>1382.22</v>
      </c>
      <c r="AF434" s="175">
        <v>1437.39</v>
      </c>
      <c r="AG434" s="175">
        <v>1494.72</v>
      </c>
      <c r="AH434" s="194" t="s">
        <v>658</v>
      </c>
      <c r="AI434" s="7"/>
      <c r="AJ434" s="13"/>
      <c r="AK434" s="7"/>
    </row>
    <row r="435" spans="1:37" x14ac:dyDescent="0.2">
      <c r="A435" s="126" t="s">
        <v>1574</v>
      </c>
      <c r="B435" s="126" t="s">
        <v>660</v>
      </c>
      <c r="C435" s="126"/>
      <c r="D435" s="123" t="s">
        <v>661</v>
      </c>
      <c r="E435" s="38" t="s">
        <v>1088</v>
      </c>
      <c r="F435" s="3" t="s">
        <v>1083</v>
      </c>
      <c r="G435" s="3"/>
      <c r="H435" s="173">
        <v>641.86</v>
      </c>
      <c r="I435" s="173">
        <v>646.97</v>
      </c>
      <c r="J435" s="173">
        <v>672.97</v>
      </c>
      <c r="K435" s="173">
        <v>688.41</v>
      </c>
      <c r="L435" s="173">
        <v>705.62</v>
      </c>
      <c r="M435" s="173">
        <v>748.62</v>
      </c>
      <c r="N435" s="173">
        <v>776.1</v>
      </c>
      <c r="O435" s="173">
        <v>809.78</v>
      </c>
      <c r="P435" s="173">
        <v>829.21</v>
      </c>
      <c r="Q435" s="173">
        <v>844.14</v>
      </c>
      <c r="R435" s="13">
        <v>844.14</v>
      </c>
      <c r="S435" s="13">
        <v>877.06</v>
      </c>
      <c r="T435" s="13">
        <v>912.14</v>
      </c>
      <c r="U435" s="13">
        <v>912.14</v>
      </c>
      <c r="V435" s="13">
        <v>912.14</v>
      </c>
      <c r="W435" s="13">
        <v>912.14</v>
      </c>
      <c r="X435" s="13">
        <v>912.14</v>
      </c>
      <c r="Y435" s="13">
        <v>912.14</v>
      </c>
      <c r="Z435" s="13">
        <v>912.14</v>
      </c>
      <c r="AA435" s="13">
        <v>912.14</v>
      </c>
      <c r="AB435" s="13">
        <v>930.38</v>
      </c>
      <c r="AC435" s="175">
        <v>976.8</v>
      </c>
      <c r="AD435" s="175">
        <v>1035.31</v>
      </c>
      <c r="AE435" s="175">
        <v>1066.27</v>
      </c>
      <c r="AF435" s="175">
        <v>1108.81</v>
      </c>
      <c r="AG435" s="175">
        <v>1164.1400000000001</v>
      </c>
      <c r="AH435" s="194" t="s">
        <v>660</v>
      </c>
      <c r="AI435" s="7"/>
      <c r="AJ435" s="13"/>
      <c r="AK435" s="7"/>
    </row>
    <row r="436" spans="1:37" x14ac:dyDescent="0.2">
      <c r="A436" s="126" t="s">
        <v>1575</v>
      </c>
      <c r="B436" s="126" t="s">
        <v>662</v>
      </c>
      <c r="C436" s="126"/>
      <c r="D436" s="123" t="s">
        <v>663</v>
      </c>
      <c r="E436" s="38" t="s">
        <v>1088</v>
      </c>
      <c r="F436" s="3" t="s">
        <v>1076</v>
      </c>
      <c r="G436" s="3"/>
      <c r="H436" s="173">
        <v>81.319999999999993</v>
      </c>
      <c r="I436" s="173">
        <v>85.25</v>
      </c>
      <c r="J436" s="173">
        <v>96.45</v>
      </c>
      <c r="K436" s="173">
        <v>98.86</v>
      </c>
      <c r="L436" s="173">
        <v>101.03</v>
      </c>
      <c r="M436" s="173">
        <v>105.57</v>
      </c>
      <c r="N436" s="173">
        <v>111.9</v>
      </c>
      <c r="O436" s="173">
        <v>118.61</v>
      </c>
      <c r="P436" s="173">
        <v>134.21</v>
      </c>
      <c r="Q436" s="173">
        <v>140.94</v>
      </c>
      <c r="R436" s="13">
        <v>147.96</v>
      </c>
      <c r="S436" s="13">
        <v>153.80000000000001</v>
      </c>
      <c r="T436" s="13">
        <v>159.80000000000001</v>
      </c>
      <c r="U436" s="13">
        <v>167.3</v>
      </c>
      <c r="V436" s="13">
        <v>167.3</v>
      </c>
      <c r="W436" s="13">
        <v>167.3</v>
      </c>
      <c r="X436" s="13">
        <v>172.22</v>
      </c>
      <c r="Y436" s="13">
        <v>175.56</v>
      </c>
      <c r="Z436" s="13">
        <v>178.97</v>
      </c>
      <c r="AA436" s="13">
        <v>182.44</v>
      </c>
      <c r="AB436" s="13">
        <v>187.44</v>
      </c>
      <c r="AC436" s="175">
        <v>192.44</v>
      </c>
      <c r="AD436" s="175">
        <v>197.44</v>
      </c>
      <c r="AE436" s="175">
        <v>202.44</v>
      </c>
      <c r="AF436" s="175">
        <v>205.05</v>
      </c>
      <c r="AG436" s="175">
        <v>205.05</v>
      </c>
      <c r="AH436" s="194" t="s">
        <v>662</v>
      </c>
      <c r="AI436" s="7"/>
      <c r="AJ436" s="13"/>
      <c r="AK436" s="7"/>
    </row>
    <row r="437" spans="1:37" x14ac:dyDescent="0.2">
      <c r="A437" s="126" t="s">
        <v>1576</v>
      </c>
      <c r="B437" s="126" t="s">
        <v>664</v>
      </c>
      <c r="C437" s="126"/>
      <c r="D437" s="123" t="s">
        <v>665</v>
      </c>
      <c r="E437" s="38" t="s">
        <v>1088</v>
      </c>
      <c r="F437" s="3" t="s">
        <v>1076</v>
      </c>
      <c r="G437" s="3"/>
      <c r="H437" s="173">
        <v>78.39</v>
      </c>
      <c r="I437" s="173">
        <v>92.96</v>
      </c>
      <c r="J437" s="173">
        <v>100.09</v>
      </c>
      <c r="K437" s="173">
        <v>105.27</v>
      </c>
      <c r="L437" s="173">
        <v>108.5</v>
      </c>
      <c r="M437" s="173">
        <v>114.84</v>
      </c>
      <c r="N437" s="173">
        <v>133.04</v>
      </c>
      <c r="O437" s="173">
        <v>143.32</v>
      </c>
      <c r="P437" s="173">
        <v>149.29</v>
      </c>
      <c r="Q437" s="173">
        <v>156.38</v>
      </c>
      <c r="R437" s="13">
        <v>159.9</v>
      </c>
      <c r="S437" s="13">
        <v>165.1</v>
      </c>
      <c r="T437" s="13">
        <v>170.88</v>
      </c>
      <c r="U437" s="13">
        <v>170.88</v>
      </c>
      <c r="V437" s="13">
        <v>170.22</v>
      </c>
      <c r="W437" s="13">
        <v>168.71</v>
      </c>
      <c r="X437" s="13">
        <v>168.28</v>
      </c>
      <c r="Y437" s="13">
        <v>168.28</v>
      </c>
      <c r="Z437" s="13">
        <v>168.28</v>
      </c>
      <c r="AA437" s="13">
        <v>168.28</v>
      </c>
      <c r="AB437" s="13">
        <v>168.28</v>
      </c>
      <c r="AC437" s="175">
        <v>169.96</v>
      </c>
      <c r="AD437" s="175">
        <v>172.77</v>
      </c>
      <c r="AE437" s="175">
        <v>176.89</v>
      </c>
      <c r="AF437" s="175">
        <v>181.89</v>
      </c>
      <c r="AG437" s="175">
        <v>185.41</v>
      </c>
      <c r="AH437" s="194" t="s">
        <v>664</v>
      </c>
      <c r="AI437" s="7"/>
      <c r="AJ437" s="13"/>
      <c r="AK437" s="7"/>
    </row>
    <row r="438" spans="1:37" x14ac:dyDescent="0.2">
      <c r="A438" s="126" t="s">
        <v>1692</v>
      </c>
      <c r="B438" s="126" t="s">
        <v>666</v>
      </c>
      <c r="C438" s="126"/>
      <c r="D438" s="123" t="s">
        <v>667</v>
      </c>
      <c r="E438" s="38" t="s">
        <v>1089</v>
      </c>
      <c r="F438" s="3" t="s">
        <v>1076</v>
      </c>
      <c r="G438" s="3"/>
      <c r="H438" s="173">
        <v>78.03</v>
      </c>
      <c r="I438" s="173">
        <v>85.86</v>
      </c>
      <c r="J438" s="173">
        <v>90.9</v>
      </c>
      <c r="K438" s="173">
        <v>93.96</v>
      </c>
      <c r="L438" s="173">
        <v>101.79</v>
      </c>
      <c r="M438" s="173">
        <v>111.78</v>
      </c>
      <c r="N438" s="173">
        <v>128.43</v>
      </c>
      <c r="O438" s="173">
        <v>141.12</v>
      </c>
      <c r="P438" s="173">
        <v>150.30000000000001</v>
      </c>
      <c r="Q438" s="173">
        <v>156.16999999999999</v>
      </c>
      <c r="R438" s="13">
        <v>161.63999999999999</v>
      </c>
      <c r="S438" s="13">
        <v>166.32</v>
      </c>
      <c r="T438" s="13">
        <v>171.99</v>
      </c>
      <c r="U438" s="13">
        <v>171.99</v>
      </c>
      <c r="V438" s="13">
        <v>175.23</v>
      </c>
      <c r="W438" s="13">
        <v>175.23</v>
      </c>
      <c r="X438" s="13">
        <v>175.23</v>
      </c>
      <c r="Y438" s="13">
        <v>175.23</v>
      </c>
      <c r="Z438" s="13">
        <v>175.23</v>
      </c>
      <c r="AA438" s="13">
        <v>175.23</v>
      </c>
      <c r="AB438" s="13">
        <v>178.65</v>
      </c>
      <c r="AC438" s="175">
        <v>182.16</v>
      </c>
      <c r="AD438" s="175">
        <v>182.16</v>
      </c>
      <c r="AE438" s="175" t="s">
        <v>886</v>
      </c>
      <c r="AF438" s="175" t="s">
        <v>886</v>
      </c>
      <c r="AG438" s="175" t="s">
        <v>886</v>
      </c>
      <c r="AH438" s="194" t="s">
        <v>666</v>
      </c>
      <c r="AI438" s="7"/>
      <c r="AJ438" s="13"/>
      <c r="AK438" s="7"/>
    </row>
    <row r="439" spans="1:37" x14ac:dyDescent="0.2">
      <c r="A439" s="126" t="s">
        <v>1577</v>
      </c>
      <c r="B439" s="126" t="s">
        <v>668</v>
      </c>
      <c r="C439" s="126"/>
      <c r="D439" s="123" t="s">
        <v>669</v>
      </c>
      <c r="E439" s="38" t="s">
        <v>1088</v>
      </c>
      <c r="F439" s="3" t="s">
        <v>1081</v>
      </c>
      <c r="G439" s="3"/>
      <c r="H439" s="173">
        <v>686.14</v>
      </c>
      <c r="I439" s="173">
        <v>776.84</v>
      </c>
      <c r="J439" s="173">
        <v>831.42</v>
      </c>
      <c r="K439" s="173">
        <v>847.61</v>
      </c>
      <c r="L439" s="173">
        <v>885.87</v>
      </c>
      <c r="M439" s="173">
        <v>938.95</v>
      </c>
      <c r="N439" s="173">
        <v>962.42</v>
      </c>
      <c r="O439" s="173">
        <v>986.48</v>
      </c>
      <c r="P439" s="173">
        <v>1011.14</v>
      </c>
      <c r="Q439" s="173">
        <v>1036.45</v>
      </c>
      <c r="R439" s="13">
        <v>1062.3599999999999</v>
      </c>
      <c r="S439" s="13">
        <v>1088.92</v>
      </c>
      <c r="T439" s="13">
        <v>1116.1400000000001</v>
      </c>
      <c r="U439" s="13">
        <v>1144.04</v>
      </c>
      <c r="V439" s="13">
        <v>1149.76</v>
      </c>
      <c r="W439" s="13">
        <v>1149.76</v>
      </c>
      <c r="X439" s="13">
        <v>1172.76</v>
      </c>
      <c r="Y439" s="13">
        <v>1166.47</v>
      </c>
      <c r="Z439" s="13">
        <v>1189.68</v>
      </c>
      <c r="AA439" s="13">
        <v>1213.3499999999999</v>
      </c>
      <c r="AB439" s="13">
        <v>1261.76</v>
      </c>
      <c r="AC439" s="175">
        <v>1324.72</v>
      </c>
      <c r="AD439" s="175">
        <v>1404.07</v>
      </c>
      <c r="AE439" s="175">
        <v>1446.05</v>
      </c>
      <c r="AF439" s="175">
        <v>1503.75</v>
      </c>
      <c r="AG439" s="175">
        <v>1578.78</v>
      </c>
      <c r="AH439" s="194" t="s">
        <v>668</v>
      </c>
      <c r="AI439" s="7"/>
      <c r="AJ439" s="13"/>
      <c r="AK439" s="7"/>
    </row>
    <row r="440" spans="1:37" x14ac:dyDescent="0.2">
      <c r="A440" s="126" t="s">
        <v>1578</v>
      </c>
      <c r="B440" s="126" t="s">
        <v>670</v>
      </c>
      <c r="C440" s="126"/>
      <c r="D440" s="123" t="s">
        <v>671</v>
      </c>
      <c r="E440" s="38" t="s">
        <v>1088</v>
      </c>
      <c r="F440" s="3" t="s">
        <v>1076</v>
      </c>
      <c r="G440" s="3"/>
      <c r="H440" s="173">
        <v>77.430000000000007</v>
      </c>
      <c r="I440" s="173">
        <v>88.94</v>
      </c>
      <c r="J440" s="173">
        <v>95.14</v>
      </c>
      <c r="K440" s="173">
        <v>99.3</v>
      </c>
      <c r="L440" s="173">
        <v>105.25</v>
      </c>
      <c r="M440" s="173">
        <v>111.07</v>
      </c>
      <c r="N440" s="173">
        <v>117.54</v>
      </c>
      <c r="O440" s="173">
        <v>124.59</v>
      </c>
      <c r="P440" s="173">
        <v>127.95</v>
      </c>
      <c r="Q440" s="173">
        <v>131.78</v>
      </c>
      <c r="R440" s="13">
        <v>135</v>
      </c>
      <c r="S440" s="13">
        <v>138.9</v>
      </c>
      <c r="T440" s="13">
        <v>144.32</v>
      </c>
      <c r="U440" s="13">
        <v>148.5</v>
      </c>
      <c r="V440" s="13">
        <v>150.72999999999999</v>
      </c>
      <c r="W440" s="13">
        <v>150.72999999999999</v>
      </c>
      <c r="X440" s="13">
        <v>150.72999999999999</v>
      </c>
      <c r="Y440" s="13">
        <v>150.72999999999999</v>
      </c>
      <c r="Z440" s="13">
        <v>147.72</v>
      </c>
      <c r="AA440" s="13">
        <v>147.72</v>
      </c>
      <c r="AB440" s="13">
        <v>147.72</v>
      </c>
      <c r="AC440" s="175">
        <v>150.53</v>
      </c>
      <c r="AD440" s="175">
        <v>153.38999999999999</v>
      </c>
      <c r="AE440" s="175">
        <v>156.30000000000001</v>
      </c>
      <c r="AF440" s="175">
        <v>159.27000000000001</v>
      </c>
      <c r="AG440" s="175">
        <v>162.30000000000001</v>
      </c>
      <c r="AH440" s="194" t="s">
        <v>670</v>
      </c>
      <c r="AI440" s="7"/>
      <c r="AJ440" s="13"/>
      <c r="AK440" s="7"/>
    </row>
    <row r="441" spans="1:37" x14ac:dyDescent="0.2">
      <c r="A441" s="126" t="s">
        <v>1725</v>
      </c>
      <c r="B441" s="126" t="s">
        <v>672</v>
      </c>
      <c r="C441" s="126"/>
      <c r="D441" s="123" t="s">
        <v>673</v>
      </c>
      <c r="E441" s="38" t="s">
        <v>1088</v>
      </c>
      <c r="F441" s="3" t="s">
        <v>1077</v>
      </c>
      <c r="G441" s="3"/>
      <c r="H441" s="173">
        <v>452</v>
      </c>
      <c r="I441" s="173">
        <v>481.13</v>
      </c>
      <c r="J441" s="173">
        <v>529.44000000000005</v>
      </c>
      <c r="K441" s="173">
        <v>576.54</v>
      </c>
      <c r="L441" s="173">
        <v>610.55999999999995</v>
      </c>
      <c r="M441" s="173">
        <v>664.92</v>
      </c>
      <c r="N441" s="173">
        <v>711.13</v>
      </c>
      <c r="O441" s="173">
        <v>817.15</v>
      </c>
      <c r="P441" s="173">
        <v>823.11</v>
      </c>
      <c r="Q441" s="173">
        <v>860.27</v>
      </c>
      <c r="R441" s="13">
        <v>902.85</v>
      </c>
      <c r="S441" s="13">
        <v>947.54</v>
      </c>
      <c r="T441" s="13">
        <v>985.44</v>
      </c>
      <c r="U441" s="13">
        <v>1009.61</v>
      </c>
      <c r="V441" s="13">
        <v>1028.81</v>
      </c>
      <c r="W441" s="13">
        <v>1028.81</v>
      </c>
      <c r="X441" s="13">
        <v>1028.81</v>
      </c>
      <c r="Y441" s="13">
        <v>1027.25</v>
      </c>
      <c r="Z441" s="13">
        <v>1027.25</v>
      </c>
      <c r="AA441" s="13">
        <v>1047.28</v>
      </c>
      <c r="AB441" s="13">
        <v>1088.6500000000001</v>
      </c>
      <c r="AC441" s="175">
        <v>1142.54</v>
      </c>
      <c r="AD441" s="175">
        <v>1210.52</v>
      </c>
      <c r="AE441" s="175">
        <v>1246.23</v>
      </c>
      <c r="AF441" s="175">
        <v>1295.95</v>
      </c>
      <c r="AG441" s="175">
        <v>1360.62</v>
      </c>
      <c r="AH441" s="194" t="s">
        <v>672</v>
      </c>
      <c r="AI441" s="7"/>
      <c r="AJ441" s="13"/>
      <c r="AK441" s="7"/>
    </row>
    <row r="442" spans="1:37" x14ac:dyDescent="0.2">
      <c r="A442" s="126" t="s">
        <v>1579</v>
      </c>
      <c r="B442" s="143" t="s">
        <v>984</v>
      </c>
      <c r="C442" s="143"/>
      <c r="D442" s="144" t="s">
        <v>1269</v>
      </c>
      <c r="E442" s="38" t="s">
        <v>1088</v>
      </c>
      <c r="F442" s="3" t="s">
        <v>1079</v>
      </c>
      <c r="G442" s="3"/>
      <c r="H442" s="173" t="s">
        <v>886</v>
      </c>
      <c r="I442" s="173" t="s">
        <v>886</v>
      </c>
      <c r="J442" s="173" t="s">
        <v>886</v>
      </c>
      <c r="K442" s="173" t="s">
        <v>886</v>
      </c>
      <c r="L442" s="173" t="s">
        <v>886</v>
      </c>
      <c r="M442" s="173" t="s">
        <v>886</v>
      </c>
      <c r="N442" s="173" t="s">
        <v>886</v>
      </c>
      <c r="O442" s="173" t="s">
        <v>886</v>
      </c>
      <c r="P442" s="78">
        <v>52.17</v>
      </c>
      <c r="Q442" s="6">
        <v>54.7</v>
      </c>
      <c r="R442" s="13">
        <v>57.4</v>
      </c>
      <c r="S442" s="13">
        <v>60.27</v>
      </c>
      <c r="T442" s="13">
        <v>63.24</v>
      </c>
      <c r="U442" s="13">
        <v>65.73</v>
      </c>
      <c r="V442" s="13">
        <v>67.64</v>
      </c>
      <c r="W442" s="13">
        <v>67.64</v>
      </c>
      <c r="X442" s="13">
        <v>67.64</v>
      </c>
      <c r="Y442" s="13">
        <v>67.64</v>
      </c>
      <c r="Z442" s="13">
        <v>67.64</v>
      </c>
      <c r="AA442" s="13">
        <v>68.959999999999994</v>
      </c>
      <c r="AB442" s="13">
        <v>70.33</v>
      </c>
      <c r="AC442" s="175">
        <v>71.56</v>
      </c>
      <c r="AD442" s="175">
        <v>73.53</v>
      </c>
      <c r="AE442" s="175">
        <v>75.73</v>
      </c>
      <c r="AF442" s="175">
        <v>77.239999999999995</v>
      </c>
      <c r="AG442" s="175">
        <v>78.78</v>
      </c>
      <c r="AH442" s="196" t="s">
        <v>984</v>
      </c>
      <c r="AI442" s="7"/>
      <c r="AJ442" s="13"/>
      <c r="AK442" s="7"/>
    </row>
    <row r="443" spans="1:37" x14ac:dyDescent="0.2">
      <c r="A443" s="126" t="s">
        <v>1580</v>
      </c>
      <c r="B443" s="126" t="s">
        <v>674</v>
      </c>
      <c r="C443" s="126"/>
      <c r="D443" s="123" t="s">
        <v>675</v>
      </c>
      <c r="E443" s="38" t="s">
        <v>1088</v>
      </c>
      <c r="F443" s="3" t="s">
        <v>1076</v>
      </c>
      <c r="G443" s="3"/>
      <c r="H443" s="173">
        <v>76.81</v>
      </c>
      <c r="I443" s="173">
        <v>99.72</v>
      </c>
      <c r="J443" s="173">
        <v>109.63</v>
      </c>
      <c r="K443" s="173">
        <v>113.75</v>
      </c>
      <c r="L443" s="173">
        <v>118.89</v>
      </c>
      <c r="M443" s="173">
        <v>121.84</v>
      </c>
      <c r="N443" s="173">
        <v>125.39</v>
      </c>
      <c r="O443" s="173">
        <v>128.61000000000001</v>
      </c>
      <c r="P443" s="173">
        <v>133.82</v>
      </c>
      <c r="Q443" s="173">
        <v>137.72</v>
      </c>
      <c r="R443" s="13">
        <v>140.22</v>
      </c>
      <c r="S443" s="13">
        <v>143.96</v>
      </c>
      <c r="T443" s="13">
        <v>147.94</v>
      </c>
      <c r="U443" s="13">
        <v>151.09</v>
      </c>
      <c r="V443" s="13">
        <v>151.05000000000001</v>
      </c>
      <c r="W443" s="13">
        <v>151.05000000000001</v>
      </c>
      <c r="X443" s="13">
        <v>151.05000000000001</v>
      </c>
      <c r="Y443" s="13">
        <v>150.63999999999999</v>
      </c>
      <c r="Z443" s="13">
        <v>150.63999999999999</v>
      </c>
      <c r="AA443" s="13">
        <v>150.68</v>
      </c>
      <c r="AB443" s="13">
        <v>150.66999999999999</v>
      </c>
      <c r="AC443" s="175">
        <v>153.62</v>
      </c>
      <c r="AD443" s="175">
        <v>158.1</v>
      </c>
      <c r="AE443" s="175">
        <v>162.69999999999999</v>
      </c>
      <c r="AF443" s="175">
        <v>165.77</v>
      </c>
      <c r="AG443" s="175">
        <v>170.75</v>
      </c>
      <c r="AH443" s="194" t="s">
        <v>674</v>
      </c>
      <c r="AI443" s="7"/>
      <c r="AJ443" s="13"/>
      <c r="AK443" s="7"/>
    </row>
    <row r="444" spans="1:37" x14ac:dyDescent="0.2">
      <c r="A444" s="126" t="s">
        <v>1581</v>
      </c>
      <c r="B444" s="126" t="s">
        <v>1201</v>
      </c>
      <c r="C444" s="126"/>
      <c r="D444" s="123" t="s">
        <v>677</v>
      </c>
      <c r="E444" s="38" t="s">
        <v>1088</v>
      </c>
      <c r="F444" s="3" t="s">
        <v>1174</v>
      </c>
      <c r="G444" s="3"/>
      <c r="H444" s="173">
        <v>48.15</v>
      </c>
      <c r="I444" s="173">
        <v>54.74</v>
      </c>
      <c r="J444" s="173">
        <v>72.42</v>
      </c>
      <c r="K444" s="173">
        <v>78.86</v>
      </c>
      <c r="L444" s="173">
        <v>83.43</v>
      </c>
      <c r="M444" s="46">
        <v>94.37</v>
      </c>
      <c r="N444" s="173">
        <v>100.93</v>
      </c>
      <c r="O444" s="173">
        <v>126.5</v>
      </c>
      <c r="P444" s="173">
        <v>138.44</v>
      </c>
      <c r="Q444" s="173">
        <v>145.28</v>
      </c>
      <c r="R444" s="13">
        <v>152.53</v>
      </c>
      <c r="S444" s="13">
        <v>160.15</v>
      </c>
      <c r="T444" s="13">
        <v>166.16</v>
      </c>
      <c r="U444" s="13">
        <v>172.71</v>
      </c>
      <c r="V444" s="13">
        <v>177.61</v>
      </c>
      <c r="W444" s="13">
        <v>177.61</v>
      </c>
      <c r="X444" s="13">
        <v>177.61</v>
      </c>
      <c r="Y444" s="13">
        <v>177.61</v>
      </c>
      <c r="Z444" s="13">
        <v>177.61</v>
      </c>
      <c r="AA444" s="13">
        <v>177.61</v>
      </c>
      <c r="AB444" s="13">
        <v>177.61</v>
      </c>
      <c r="AC444" s="175">
        <v>181.16</v>
      </c>
      <c r="AD444" s="175">
        <v>192.56</v>
      </c>
      <c r="AE444" s="175">
        <v>216.56</v>
      </c>
      <c r="AF444" s="175">
        <v>225.09</v>
      </c>
      <c r="AG444" s="175">
        <v>238.57</v>
      </c>
      <c r="AH444" s="194" t="s">
        <v>676</v>
      </c>
      <c r="AI444" s="7"/>
      <c r="AJ444" s="13"/>
      <c r="AK444" s="7"/>
    </row>
    <row r="445" spans="1:37" x14ac:dyDescent="0.2">
      <c r="A445" s="126" t="s">
        <v>1582</v>
      </c>
      <c r="B445" s="126" t="s">
        <v>678</v>
      </c>
      <c r="C445" s="126"/>
      <c r="D445" s="123" t="s">
        <v>679</v>
      </c>
      <c r="E445" s="38" t="s">
        <v>1088</v>
      </c>
      <c r="F445" s="3" t="s">
        <v>1076</v>
      </c>
      <c r="G445" s="3"/>
      <c r="H445" s="173">
        <v>129.26</v>
      </c>
      <c r="I445" s="173">
        <v>131.57</v>
      </c>
      <c r="J445" s="173">
        <v>117</v>
      </c>
      <c r="K445" s="173">
        <v>117</v>
      </c>
      <c r="L445" s="173">
        <v>117</v>
      </c>
      <c r="M445" s="173">
        <v>127.53</v>
      </c>
      <c r="N445" s="173">
        <v>139.65</v>
      </c>
      <c r="O445" s="173">
        <v>152.22</v>
      </c>
      <c r="P445" s="173">
        <v>159.83000000000001</v>
      </c>
      <c r="Q445" s="173">
        <v>166.25</v>
      </c>
      <c r="R445" s="13">
        <v>170.37</v>
      </c>
      <c r="S445" s="13">
        <v>174.63</v>
      </c>
      <c r="T445" s="13">
        <v>181.44</v>
      </c>
      <c r="U445" s="13">
        <v>188.52</v>
      </c>
      <c r="V445" s="13">
        <v>188.52</v>
      </c>
      <c r="W445" s="13">
        <v>188.52</v>
      </c>
      <c r="X445" s="13">
        <v>188.52</v>
      </c>
      <c r="Y445" s="13">
        <v>188.52</v>
      </c>
      <c r="Z445" s="13">
        <v>188.52</v>
      </c>
      <c r="AA445" s="13">
        <v>188.52</v>
      </c>
      <c r="AB445" s="13">
        <v>193.52</v>
      </c>
      <c r="AC445" s="175">
        <v>198.52</v>
      </c>
      <c r="AD445" s="175">
        <v>204.46</v>
      </c>
      <c r="AE445" s="175">
        <v>210.57</v>
      </c>
      <c r="AF445" s="175">
        <v>215.57</v>
      </c>
      <c r="AG445" s="175">
        <v>220.57</v>
      </c>
      <c r="AH445" s="194" t="s">
        <v>678</v>
      </c>
      <c r="AI445" s="7"/>
      <c r="AJ445" s="13"/>
      <c r="AK445" s="7"/>
    </row>
    <row r="446" spans="1:37" x14ac:dyDescent="0.2">
      <c r="A446" s="126" t="s">
        <v>1583</v>
      </c>
      <c r="B446" s="126" t="s">
        <v>680</v>
      </c>
      <c r="C446" s="126"/>
      <c r="D446" s="123" t="s">
        <v>681</v>
      </c>
      <c r="E446" s="38" t="s">
        <v>1088</v>
      </c>
      <c r="F446" s="3" t="s">
        <v>1081</v>
      </c>
      <c r="G446" s="3"/>
      <c r="H446" s="173">
        <v>732.53</v>
      </c>
      <c r="I446" s="173">
        <v>758.5</v>
      </c>
      <c r="J446" s="173">
        <v>787.67</v>
      </c>
      <c r="K446" s="173">
        <v>827.51</v>
      </c>
      <c r="L446" s="173">
        <v>860.27</v>
      </c>
      <c r="M446" s="173">
        <v>923.12</v>
      </c>
      <c r="N446" s="173">
        <v>977.79</v>
      </c>
      <c r="O446" s="173">
        <v>1018.71</v>
      </c>
      <c r="P446" s="173">
        <v>1056.3699999999999</v>
      </c>
      <c r="Q446" s="173">
        <v>1101.8</v>
      </c>
      <c r="R446" s="13">
        <v>1156.78</v>
      </c>
      <c r="S446" s="13">
        <v>1211.73</v>
      </c>
      <c r="T446" s="13">
        <v>1266.26</v>
      </c>
      <c r="U446" s="13">
        <v>1320.08</v>
      </c>
      <c r="V446" s="13">
        <v>1362.98</v>
      </c>
      <c r="W446" s="13">
        <v>1362.98</v>
      </c>
      <c r="X446" s="13">
        <v>1362.98</v>
      </c>
      <c r="Y446" s="13">
        <v>1397.05</v>
      </c>
      <c r="Z446" s="13">
        <v>1397.05</v>
      </c>
      <c r="AA446" s="13">
        <v>1397.05</v>
      </c>
      <c r="AB446" s="13">
        <v>1449.44</v>
      </c>
      <c r="AC446" s="175">
        <v>1521.77</v>
      </c>
      <c r="AD446" s="175">
        <v>1597.71</v>
      </c>
      <c r="AE446" s="175">
        <v>1641.65</v>
      </c>
      <c r="AF446" s="175">
        <v>1690.73</v>
      </c>
      <c r="AG446" s="175">
        <v>1749.9</v>
      </c>
      <c r="AH446" s="194" t="s">
        <v>680</v>
      </c>
      <c r="AI446" s="7"/>
      <c r="AJ446" s="13"/>
      <c r="AK446" s="7"/>
    </row>
    <row r="447" spans="1:37" x14ac:dyDescent="0.2">
      <c r="A447" s="126" t="s">
        <v>886</v>
      </c>
      <c r="B447" s="18" t="s">
        <v>1046</v>
      </c>
      <c r="C447" s="18"/>
      <c r="D447" s="123" t="s">
        <v>1045</v>
      </c>
      <c r="E447" s="38" t="s">
        <v>1089</v>
      </c>
      <c r="F447" s="3" t="s">
        <v>1076</v>
      </c>
      <c r="G447" s="3"/>
      <c r="H447" s="173" t="s">
        <v>886</v>
      </c>
      <c r="I447" s="173" t="s">
        <v>886</v>
      </c>
      <c r="J447" s="173" t="s">
        <v>886</v>
      </c>
      <c r="K447" s="173" t="s">
        <v>886</v>
      </c>
      <c r="L447" s="173" t="s">
        <v>886</v>
      </c>
      <c r="M447" s="173" t="s">
        <v>886</v>
      </c>
      <c r="N447" s="173" t="s">
        <v>886</v>
      </c>
      <c r="O447" s="173" t="s">
        <v>886</v>
      </c>
      <c r="P447" s="173" t="s">
        <v>886</v>
      </c>
      <c r="Q447" s="173" t="s">
        <v>886</v>
      </c>
      <c r="R447" s="173" t="s">
        <v>886</v>
      </c>
      <c r="S447" s="173" t="s">
        <v>886</v>
      </c>
      <c r="T447" s="173" t="s">
        <v>886</v>
      </c>
      <c r="U447" s="173" t="s">
        <v>886</v>
      </c>
      <c r="V447" s="173" t="s">
        <v>886</v>
      </c>
      <c r="W447" s="173" t="s">
        <v>886</v>
      </c>
      <c r="X447" s="13" t="s">
        <v>886</v>
      </c>
      <c r="Y447" s="13" t="s">
        <v>886</v>
      </c>
      <c r="Z447" s="13" t="s">
        <v>886</v>
      </c>
      <c r="AA447" s="13" t="s">
        <v>886</v>
      </c>
      <c r="AB447" s="13" t="s">
        <v>886</v>
      </c>
      <c r="AC447" s="175" t="s">
        <v>886</v>
      </c>
      <c r="AD447" s="175" t="s">
        <v>886</v>
      </c>
      <c r="AE447" s="175" t="s">
        <v>886</v>
      </c>
      <c r="AF447" s="175" t="s">
        <v>886</v>
      </c>
      <c r="AG447" s="175" t="s">
        <v>886</v>
      </c>
      <c r="AH447" s="197" t="s">
        <v>1046</v>
      </c>
      <c r="AI447" s="7"/>
      <c r="AJ447" s="13"/>
      <c r="AK447" s="7"/>
    </row>
    <row r="448" spans="1:37" x14ac:dyDescent="0.2">
      <c r="A448" s="126" t="s">
        <v>1584</v>
      </c>
      <c r="B448" s="126" t="s">
        <v>682</v>
      </c>
      <c r="C448" s="126"/>
      <c r="D448" s="123" t="s">
        <v>683</v>
      </c>
      <c r="E448" s="38" t="s">
        <v>1088</v>
      </c>
      <c r="F448" s="3" t="s">
        <v>1082</v>
      </c>
      <c r="G448" s="3"/>
      <c r="H448" s="173">
        <v>700.01</v>
      </c>
      <c r="I448" s="173">
        <v>742.98</v>
      </c>
      <c r="J448" s="173">
        <v>753.41</v>
      </c>
      <c r="K448" s="173">
        <v>787.06</v>
      </c>
      <c r="L448" s="173">
        <v>833.92</v>
      </c>
      <c r="M448" s="173">
        <v>879.11</v>
      </c>
      <c r="N448" s="173">
        <v>918.7</v>
      </c>
      <c r="O448" s="173">
        <v>963.72</v>
      </c>
      <c r="P448" s="173">
        <v>974</v>
      </c>
      <c r="Q448" s="173">
        <v>1012</v>
      </c>
      <c r="R448" s="13">
        <v>1057.53</v>
      </c>
      <c r="S448" s="13">
        <v>1098.77</v>
      </c>
      <c r="T448" s="13">
        <v>1148.21</v>
      </c>
      <c r="U448" s="13">
        <v>1197.58</v>
      </c>
      <c r="V448" s="13">
        <v>1221.53</v>
      </c>
      <c r="W448" s="13">
        <v>1221.53</v>
      </c>
      <c r="X448" s="13">
        <v>1264.1600000000001</v>
      </c>
      <c r="Y448" s="13">
        <v>1288.18</v>
      </c>
      <c r="Z448" s="13">
        <v>1312.66</v>
      </c>
      <c r="AA448" s="13">
        <v>1337.6</v>
      </c>
      <c r="AB448" s="13">
        <v>1389.77</v>
      </c>
      <c r="AC448" s="175">
        <v>1457.87</v>
      </c>
      <c r="AD448" s="175">
        <v>1543.88</v>
      </c>
      <c r="AE448" s="175">
        <v>1588.65</v>
      </c>
      <c r="AF448" s="175">
        <v>1650.61</v>
      </c>
      <c r="AG448" s="175">
        <v>1714.98</v>
      </c>
      <c r="AH448" s="194" t="s">
        <v>682</v>
      </c>
      <c r="AI448" s="7"/>
      <c r="AJ448" s="13"/>
      <c r="AK448" s="7"/>
    </row>
    <row r="449" spans="1:37" x14ac:dyDescent="0.2">
      <c r="A449" s="126" t="s">
        <v>886</v>
      </c>
      <c r="B449" s="18" t="s">
        <v>1032</v>
      </c>
      <c r="C449" s="18"/>
      <c r="D449" s="35" t="s">
        <v>1071</v>
      </c>
      <c r="E449" s="38" t="s">
        <v>1089</v>
      </c>
      <c r="F449" s="3" t="s">
        <v>1076</v>
      </c>
      <c r="G449" s="3"/>
      <c r="H449" s="173" t="s">
        <v>886</v>
      </c>
      <c r="I449" s="173" t="s">
        <v>886</v>
      </c>
      <c r="J449" s="173" t="s">
        <v>886</v>
      </c>
      <c r="K449" s="173" t="s">
        <v>886</v>
      </c>
      <c r="L449" s="173" t="s">
        <v>886</v>
      </c>
      <c r="M449" s="173" t="s">
        <v>886</v>
      </c>
      <c r="N449" s="173" t="s">
        <v>886</v>
      </c>
      <c r="O449" s="173" t="s">
        <v>886</v>
      </c>
      <c r="P449" s="173" t="s">
        <v>886</v>
      </c>
      <c r="Q449" s="173" t="s">
        <v>886</v>
      </c>
      <c r="R449" s="13" t="s">
        <v>886</v>
      </c>
      <c r="S449" s="13" t="s">
        <v>886</v>
      </c>
      <c r="T449" s="13" t="s">
        <v>886</v>
      </c>
      <c r="U449" s="13" t="s">
        <v>886</v>
      </c>
      <c r="V449" s="13" t="s">
        <v>886</v>
      </c>
      <c r="W449" s="13" t="s">
        <v>886</v>
      </c>
      <c r="X449" s="13" t="s">
        <v>886</v>
      </c>
      <c r="Y449" s="13" t="s">
        <v>886</v>
      </c>
      <c r="Z449" s="13" t="s">
        <v>886</v>
      </c>
      <c r="AA449" s="13" t="s">
        <v>886</v>
      </c>
      <c r="AB449" s="13" t="s">
        <v>886</v>
      </c>
      <c r="AC449" s="175" t="s">
        <v>886</v>
      </c>
      <c r="AD449" s="175" t="s">
        <v>886</v>
      </c>
      <c r="AE449" s="175" t="s">
        <v>886</v>
      </c>
      <c r="AF449" s="175" t="s">
        <v>886</v>
      </c>
      <c r="AG449" s="175" t="s">
        <v>886</v>
      </c>
      <c r="AH449" s="197" t="s">
        <v>1032</v>
      </c>
      <c r="AI449" s="7"/>
      <c r="AJ449" s="13"/>
      <c r="AK449" s="7"/>
    </row>
    <row r="450" spans="1:37" x14ac:dyDescent="0.2">
      <c r="A450" s="126" t="s">
        <v>1585</v>
      </c>
      <c r="B450" s="126" t="s">
        <v>684</v>
      </c>
      <c r="C450" s="126"/>
      <c r="D450" s="123" t="s">
        <v>685</v>
      </c>
      <c r="E450" s="38" t="s">
        <v>1088</v>
      </c>
      <c r="F450" s="3" t="s">
        <v>1082</v>
      </c>
      <c r="G450" s="3"/>
      <c r="H450" s="173" t="s">
        <v>886</v>
      </c>
      <c r="I450" s="173">
        <v>589.9</v>
      </c>
      <c r="J450" s="173">
        <v>634.78</v>
      </c>
      <c r="K450" s="173">
        <v>672.11</v>
      </c>
      <c r="L450" s="173">
        <v>703.84</v>
      </c>
      <c r="M450" s="173">
        <v>758.68</v>
      </c>
      <c r="N450" s="173">
        <v>815.56</v>
      </c>
      <c r="O450" s="173">
        <v>902.62</v>
      </c>
      <c r="P450" s="173">
        <v>901.93</v>
      </c>
      <c r="Q450" s="173">
        <v>946.17</v>
      </c>
      <c r="R450" s="13">
        <v>992.52</v>
      </c>
      <c r="S450" s="13">
        <v>1041.1500000000001</v>
      </c>
      <c r="T450" s="13">
        <v>1069.25</v>
      </c>
      <c r="U450" s="13">
        <v>1111.48</v>
      </c>
      <c r="V450" s="13">
        <v>1143.55</v>
      </c>
      <c r="W450" s="13">
        <v>1143.55</v>
      </c>
      <c r="X450" s="13">
        <v>1183.46</v>
      </c>
      <c r="Y450" s="13">
        <v>1183.46</v>
      </c>
      <c r="Z450" s="13">
        <v>1183.46</v>
      </c>
      <c r="AA450" s="13">
        <v>1183.46</v>
      </c>
      <c r="AB450" s="13">
        <v>1183.46</v>
      </c>
      <c r="AC450" s="175">
        <v>1218.96</v>
      </c>
      <c r="AD450" s="175">
        <v>1267.72</v>
      </c>
      <c r="AE450" s="175">
        <v>1305.6199999999999</v>
      </c>
      <c r="AF450" s="175">
        <v>1357.71</v>
      </c>
      <c r="AG450" s="175">
        <v>1425.46</v>
      </c>
      <c r="AH450" s="194" t="s">
        <v>684</v>
      </c>
      <c r="AI450" s="7"/>
      <c r="AJ450" s="13"/>
      <c r="AK450" s="7"/>
    </row>
    <row r="451" spans="1:37" x14ac:dyDescent="0.2">
      <c r="A451" s="126" t="s">
        <v>1586</v>
      </c>
      <c r="B451" s="126" t="s">
        <v>686</v>
      </c>
      <c r="C451" s="126"/>
      <c r="D451" s="123" t="s">
        <v>687</v>
      </c>
      <c r="E451" s="38" t="s">
        <v>1088</v>
      </c>
      <c r="F451" s="3" t="s">
        <v>1076</v>
      </c>
      <c r="G451" s="3"/>
      <c r="H451" s="173">
        <v>63.09</v>
      </c>
      <c r="I451" s="173">
        <v>60.76</v>
      </c>
      <c r="J451" s="173">
        <v>57.72</v>
      </c>
      <c r="K451" s="173">
        <v>57.72</v>
      </c>
      <c r="L451" s="173">
        <v>57.73</v>
      </c>
      <c r="M451" s="173">
        <v>63.33</v>
      </c>
      <c r="N451" s="173">
        <v>65.23</v>
      </c>
      <c r="O451" s="173">
        <v>103.24</v>
      </c>
      <c r="P451" s="173">
        <v>106.8</v>
      </c>
      <c r="Q451" s="173">
        <v>110.78</v>
      </c>
      <c r="R451" s="13">
        <v>114.93</v>
      </c>
      <c r="S451" s="13">
        <v>118.98</v>
      </c>
      <c r="T451" s="13">
        <v>123.12</v>
      </c>
      <c r="U451" s="13">
        <v>127.43</v>
      </c>
      <c r="V451" s="13">
        <v>129.34</v>
      </c>
      <c r="W451" s="13">
        <v>129.34</v>
      </c>
      <c r="X451" s="13">
        <v>128.05000000000001</v>
      </c>
      <c r="Y451" s="13">
        <v>128.05000000000001</v>
      </c>
      <c r="Z451" s="13">
        <v>128.05000000000001</v>
      </c>
      <c r="AA451" s="13">
        <v>128.05000000000001</v>
      </c>
      <c r="AB451" s="13">
        <v>133.05000000000001</v>
      </c>
      <c r="AC451" s="175">
        <v>135.71</v>
      </c>
      <c r="AD451" s="175">
        <v>137.07</v>
      </c>
      <c r="AE451" s="175">
        <v>139.12</v>
      </c>
      <c r="AF451" s="175">
        <v>144.12</v>
      </c>
      <c r="AG451" s="175">
        <v>149.12</v>
      </c>
      <c r="AH451" s="194" t="s">
        <v>686</v>
      </c>
      <c r="AI451" s="7"/>
      <c r="AJ451" s="13"/>
      <c r="AK451" s="7"/>
    </row>
    <row r="452" spans="1:37" x14ac:dyDescent="0.2">
      <c r="A452" s="126" t="s">
        <v>1587</v>
      </c>
      <c r="B452" s="126" t="s">
        <v>688</v>
      </c>
      <c r="C452" s="126"/>
      <c r="D452" s="123" t="s">
        <v>689</v>
      </c>
      <c r="E452" s="38" t="s">
        <v>1088</v>
      </c>
      <c r="F452" s="3" t="s">
        <v>1076</v>
      </c>
      <c r="G452" s="3"/>
      <c r="H452" s="173">
        <v>121.24</v>
      </c>
      <c r="I452" s="173">
        <v>128.69</v>
      </c>
      <c r="J452" s="173">
        <v>135.36000000000001</v>
      </c>
      <c r="K452" s="173">
        <v>141.44</v>
      </c>
      <c r="L452" s="173">
        <v>146.19999999999999</v>
      </c>
      <c r="M452" s="173">
        <v>148.38999999999999</v>
      </c>
      <c r="N452" s="173">
        <v>152.1</v>
      </c>
      <c r="O452" s="173">
        <v>156.66</v>
      </c>
      <c r="P452" s="173">
        <v>160.58000000000001</v>
      </c>
      <c r="Q452" s="173">
        <v>164.57</v>
      </c>
      <c r="R452" s="13">
        <v>168.7</v>
      </c>
      <c r="S452" s="13">
        <v>172.92</v>
      </c>
      <c r="T452" s="13">
        <v>177.24</v>
      </c>
      <c r="U452" s="13">
        <v>183.44</v>
      </c>
      <c r="V452" s="13">
        <v>186.93</v>
      </c>
      <c r="W452" s="13">
        <v>186.93</v>
      </c>
      <c r="X452" s="13">
        <v>186.93</v>
      </c>
      <c r="Y452" s="13">
        <v>186.93</v>
      </c>
      <c r="Z452" s="13">
        <v>186.93</v>
      </c>
      <c r="AA452" s="13">
        <v>186.93</v>
      </c>
      <c r="AB452" s="13">
        <v>190.65</v>
      </c>
      <c r="AC452" s="175">
        <v>195.65</v>
      </c>
      <c r="AD452" s="175">
        <v>201.5</v>
      </c>
      <c r="AE452" s="175">
        <v>207.52</v>
      </c>
      <c r="AF452" s="175">
        <v>212.52</v>
      </c>
      <c r="AG452" s="175">
        <v>217.52</v>
      </c>
      <c r="AH452" s="194" t="s">
        <v>688</v>
      </c>
      <c r="AI452" s="7"/>
      <c r="AJ452" s="13"/>
      <c r="AK452" s="7"/>
    </row>
    <row r="453" spans="1:37" x14ac:dyDescent="0.2">
      <c r="A453" s="126" t="s">
        <v>1726</v>
      </c>
      <c r="B453" s="126" t="s">
        <v>690</v>
      </c>
      <c r="C453" s="126"/>
      <c r="D453" s="123" t="s">
        <v>691</v>
      </c>
      <c r="E453" s="38" t="s">
        <v>1088</v>
      </c>
      <c r="F453" s="3" t="s">
        <v>1077</v>
      </c>
      <c r="G453" s="3"/>
      <c r="H453" s="173">
        <v>466.29</v>
      </c>
      <c r="I453" s="173">
        <v>490.86</v>
      </c>
      <c r="J453" s="173">
        <v>539.91</v>
      </c>
      <c r="K453" s="173">
        <v>585.27</v>
      </c>
      <c r="L453" s="173">
        <v>627.75</v>
      </c>
      <c r="M453" s="173">
        <v>671.22</v>
      </c>
      <c r="N453" s="173">
        <v>751.41</v>
      </c>
      <c r="O453" s="173">
        <v>890.28</v>
      </c>
      <c r="P453" s="173">
        <v>924.48</v>
      </c>
      <c r="Q453" s="173">
        <v>947.97</v>
      </c>
      <c r="R453" s="13">
        <v>990.63</v>
      </c>
      <c r="S453" s="13">
        <v>1035.18</v>
      </c>
      <c r="T453" s="13">
        <v>1073.8800000000001</v>
      </c>
      <c r="U453" s="13">
        <v>1100.1600000000001</v>
      </c>
      <c r="V453" s="13">
        <v>1126.53</v>
      </c>
      <c r="W453" s="13">
        <v>1126.53</v>
      </c>
      <c r="X453" s="13">
        <v>1126.53</v>
      </c>
      <c r="Y453" s="13">
        <v>1126.53</v>
      </c>
      <c r="Z453" s="13">
        <v>1126.53</v>
      </c>
      <c r="AA453" s="13">
        <v>1126.53</v>
      </c>
      <c r="AB453" s="13">
        <v>1149.03</v>
      </c>
      <c r="AC453" s="175">
        <v>1183.5</v>
      </c>
      <c r="AD453" s="175">
        <v>1242.54</v>
      </c>
      <c r="AE453" s="175">
        <v>1292.1300000000001</v>
      </c>
      <c r="AF453" s="175">
        <v>1343.61</v>
      </c>
      <c r="AG453" s="175">
        <v>1397.16</v>
      </c>
      <c r="AH453" s="194" t="s">
        <v>690</v>
      </c>
      <c r="AI453" s="7"/>
      <c r="AJ453" s="13"/>
      <c r="AK453" s="7"/>
    </row>
    <row r="454" spans="1:37" x14ac:dyDescent="0.2">
      <c r="A454" s="126" t="s">
        <v>1693</v>
      </c>
      <c r="B454" s="126" t="s">
        <v>692</v>
      </c>
      <c r="C454" s="126"/>
      <c r="D454" s="123" t="s">
        <v>693</v>
      </c>
      <c r="E454" s="38" t="s">
        <v>1089</v>
      </c>
      <c r="F454" s="3" t="s">
        <v>1076</v>
      </c>
      <c r="G454" s="3"/>
      <c r="H454" s="173">
        <v>81.36</v>
      </c>
      <c r="I454" s="173">
        <v>83.16</v>
      </c>
      <c r="J454" s="173">
        <v>87.39</v>
      </c>
      <c r="K454" s="173">
        <v>90.99</v>
      </c>
      <c r="L454" s="173">
        <v>93.06</v>
      </c>
      <c r="M454" s="173">
        <v>97.47</v>
      </c>
      <c r="N454" s="173">
        <v>106.11</v>
      </c>
      <c r="O454" s="173">
        <v>114.3</v>
      </c>
      <c r="P454" s="173">
        <v>119.88</v>
      </c>
      <c r="Q454" s="173">
        <v>125.84</v>
      </c>
      <c r="R454" s="13">
        <v>132.03</v>
      </c>
      <c r="S454" s="13">
        <v>135.9</v>
      </c>
      <c r="T454" s="13">
        <v>141.21</v>
      </c>
      <c r="U454" s="13">
        <v>145.26</v>
      </c>
      <c r="V454" s="13">
        <v>149.4</v>
      </c>
      <c r="W454" s="13">
        <v>149.4</v>
      </c>
      <c r="X454" s="13">
        <v>149.4</v>
      </c>
      <c r="Y454" s="13">
        <v>149.4</v>
      </c>
      <c r="Z454" s="13">
        <v>149.4</v>
      </c>
      <c r="AA454" s="13">
        <v>149.4</v>
      </c>
      <c r="AB454" s="13">
        <v>152.37</v>
      </c>
      <c r="AC454" s="175">
        <v>157.32</v>
      </c>
      <c r="AD454" s="175">
        <v>162.27000000000001</v>
      </c>
      <c r="AE454" s="175" t="s">
        <v>886</v>
      </c>
      <c r="AF454" s="175" t="s">
        <v>886</v>
      </c>
      <c r="AG454" s="175" t="s">
        <v>886</v>
      </c>
      <c r="AH454" s="194" t="s">
        <v>692</v>
      </c>
      <c r="AI454" s="7"/>
      <c r="AJ454" s="13"/>
      <c r="AK454" s="7"/>
    </row>
    <row r="455" spans="1:37" x14ac:dyDescent="0.2">
      <c r="A455" s="126" t="s">
        <v>1588</v>
      </c>
      <c r="B455" s="126" t="s">
        <v>1202</v>
      </c>
      <c r="C455" s="126"/>
      <c r="D455" s="123" t="s">
        <v>695</v>
      </c>
      <c r="E455" s="38" t="s">
        <v>1088</v>
      </c>
      <c r="F455" s="3" t="s">
        <v>1174</v>
      </c>
      <c r="G455" s="3"/>
      <c r="H455" s="173">
        <v>45.09</v>
      </c>
      <c r="I455" s="173">
        <v>51.39</v>
      </c>
      <c r="J455" s="173">
        <v>52.38</v>
      </c>
      <c r="K455" s="173">
        <v>56.16</v>
      </c>
      <c r="L455" s="173">
        <v>61.11</v>
      </c>
      <c r="M455" s="46">
        <v>67.14</v>
      </c>
      <c r="N455" s="173">
        <v>82.08</v>
      </c>
      <c r="O455" s="173">
        <v>109.35</v>
      </c>
      <c r="P455" s="173">
        <v>119.7</v>
      </c>
      <c r="Q455" s="173">
        <v>125.01</v>
      </c>
      <c r="R455" s="13">
        <v>130.86000000000001</v>
      </c>
      <c r="S455" s="13">
        <v>137.34</v>
      </c>
      <c r="T455" s="13">
        <v>149.66999999999999</v>
      </c>
      <c r="U455" s="13">
        <v>156.06</v>
      </c>
      <c r="V455" s="13">
        <v>160.74</v>
      </c>
      <c r="W455" s="13">
        <v>160.74</v>
      </c>
      <c r="X455" s="13">
        <v>166.77</v>
      </c>
      <c r="Y455" s="13">
        <v>166.77</v>
      </c>
      <c r="Z455" s="13">
        <v>166.77</v>
      </c>
      <c r="AA455" s="13">
        <v>170.1</v>
      </c>
      <c r="AB455" s="13">
        <v>173.43</v>
      </c>
      <c r="AC455" s="175">
        <v>176.85</v>
      </c>
      <c r="AD455" s="175">
        <v>188.82</v>
      </c>
      <c r="AE455" s="175">
        <v>212.76</v>
      </c>
      <c r="AF455" s="175">
        <v>222.75</v>
      </c>
      <c r="AG455" s="175">
        <v>237.69</v>
      </c>
      <c r="AH455" s="194" t="s">
        <v>694</v>
      </c>
      <c r="AI455" s="7"/>
      <c r="AJ455" s="13"/>
      <c r="AK455" s="7"/>
    </row>
    <row r="456" spans="1:37" x14ac:dyDescent="0.2">
      <c r="A456" s="126" t="s">
        <v>1589</v>
      </c>
      <c r="B456" s="126" t="s">
        <v>696</v>
      </c>
      <c r="C456" s="126"/>
      <c r="D456" s="123" t="s">
        <v>697</v>
      </c>
      <c r="E456" s="38" t="s">
        <v>1088</v>
      </c>
      <c r="F456" s="3" t="s">
        <v>1081</v>
      </c>
      <c r="G456" s="3"/>
      <c r="H456" s="173">
        <v>583.99</v>
      </c>
      <c r="I456" s="173">
        <v>625.87</v>
      </c>
      <c r="J456" s="173">
        <v>683.36</v>
      </c>
      <c r="K456" s="173">
        <v>725.04</v>
      </c>
      <c r="L456" s="173">
        <v>757.43</v>
      </c>
      <c r="M456" s="173">
        <v>804.95</v>
      </c>
      <c r="N456" s="173">
        <v>861.3</v>
      </c>
      <c r="O456" s="173">
        <v>925.9</v>
      </c>
      <c r="P456" s="173">
        <v>971.27</v>
      </c>
      <c r="Q456" s="173">
        <v>1017.89</v>
      </c>
      <c r="R456" s="13">
        <v>1064.71</v>
      </c>
      <c r="S456" s="13">
        <v>1101.97</v>
      </c>
      <c r="T456" s="13">
        <v>1138.8699999999999</v>
      </c>
      <c r="U456" s="13">
        <v>1171.9000000000001</v>
      </c>
      <c r="V456" s="13">
        <v>1185.96</v>
      </c>
      <c r="W456" s="13">
        <v>1185.96</v>
      </c>
      <c r="X456" s="13">
        <v>1185.96</v>
      </c>
      <c r="Y456" s="13">
        <v>1185.96</v>
      </c>
      <c r="Z456" s="13">
        <v>1185.96</v>
      </c>
      <c r="AA456" s="13">
        <v>1185.96</v>
      </c>
      <c r="AB456" s="13">
        <v>1233.28</v>
      </c>
      <c r="AC456" s="175">
        <v>1294.82</v>
      </c>
      <c r="AD456" s="175">
        <v>1359.43</v>
      </c>
      <c r="AE456" s="175">
        <v>1413.68</v>
      </c>
      <c r="AF456" s="175">
        <v>1470.09</v>
      </c>
      <c r="AG456" s="175">
        <v>1543.44</v>
      </c>
      <c r="AH456" s="194" t="s">
        <v>696</v>
      </c>
      <c r="AI456" s="7"/>
      <c r="AJ456" s="13"/>
      <c r="AK456" s="7"/>
    </row>
    <row r="457" spans="1:37" x14ac:dyDescent="0.2">
      <c r="A457" s="126" t="s">
        <v>1727</v>
      </c>
      <c r="B457" s="126" t="s">
        <v>698</v>
      </c>
      <c r="C457" s="126"/>
      <c r="D457" s="123" t="s">
        <v>699</v>
      </c>
      <c r="E457" s="38" t="s">
        <v>1088</v>
      </c>
      <c r="F457" s="3" t="s">
        <v>1077</v>
      </c>
      <c r="G457" s="3"/>
      <c r="H457" s="173">
        <v>460.62</v>
      </c>
      <c r="I457" s="173">
        <v>488.52</v>
      </c>
      <c r="J457" s="173">
        <v>540.27</v>
      </c>
      <c r="K457" s="173">
        <v>585.09</v>
      </c>
      <c r="L457" s="173">
        <v>619.83000000000004</v>
      </c>
      <c r="M457" s="173">
        <v>648</v>
      </c>
      <c r="N457" s="173">
        <v>721.98</v>
      </c>
      <c r="O457" s="173">
        <v>851.49</v>
      </c>
      <c r="P457" s="173">
        <v>889.38</v>
      </c>
      <c r="Q457" s="173">
        <v>920.7</v>
      </c>
      <c r="R457" s="13">
        <v>966.69</v>
      </c>
      <c r="S457" s="13">
        <v>1009.62</v>
      </c>
      <c r="T457" s="13">
        <v>1058.04</v>
      </c>
      <c r="U457" s="13">
        <v>1089.18</v>
      </c>
      <c r="V457" s="13">
        <v>1116.3599999999999</v>
      </c>
      <c r="W457" s="13">
        <v>1116.3599999999999</v>
      </c>
      <c r="X457" s="13">
        <v>1149.6600000000001</v>
      </c>
      <c r="Y457" s="13">
        <v>1172.52</v>
      </c>
      <c r="Z457" s="13">
        <v>1195.83</v>
      </c>
      <c r="AA457" s="13">
        <v>1219.68</v>
      </c>
      <c r="AB457" s="13">
        <v>1268.28</v>
      </c>
      <c r="AC457" s="175">
        <v>1331.55</v>
      </c>
      <c r="AD457" s="175">
        <v>1411.29</v>
      </c>
      <c r="AE457" s="175">
        <v>1453.5</v>
      </c>
      <c r="AF457" s="175">
        <v>1511.46</v>
      </c>
      <c r="AG457" s="175">
        <v>1549.08</v>
      </c>
      <c r="AH457" s="194" t="s">
        <v>698</v>
      </c>
      <c r="AI457" s="7"/>
      <c r="AJ457" s="13"/>
      <c r="AK457" s="7"/>
    </row>
    <row r="458" spans="1:37" x14ac:dyDescent="0.2">
      <c r="A458" s="126" t="s">
        <v>1590</v>
      </c>
      <c r="B458" s="126" t="s">
        <v>700</v>
      </c>
      <c r="C458" s="126"/>
      <c r="D458" s="123" t="s">
        <v>701</v>
      </c>
      <c r="E458" s="38" t="s">
        <v>1088</v>
      </c>
      <c r="F458" s="3" t="s">
        <v>1076</v>
      </c>
      <c r="G458" s="3"/>
      <c r="H458" s="173">
        <v>81.42</v>
      </c>
      <c r="I458" s="173">
        <v>81.41</v>
      </c>
      <c r="J458" s="173">
        <v>90.11</v>
      </c>
      <c r="K458" s="173">
        <v>91.45</v>
      </c>
      <c r="L458" s="173">
        <v>95.79</v>
      </c>
      <c r="M458" s="173">
        <v>105.97</v>
      </c>
      <c r="N458" s="173">
        <v>123.71</v>
      </c>
      <c r="O458" s="173">
        <v>142.33000000000001</v>
      </c>
      <c r="P458" s="173">
        <v>150.26</v>
      </c>
      <c r="Q458" s="173">
        <v>157.54</v>
      </c>
      <c r="R458" s="13">
        <v>165.24</v>
      </c>
      <c r="S458" s="13">
        <v>169.06</v>
      </c>
      <c r="T458" s="13">
        <v>177.21</v>
      </c>
      <c r="U458" s="13">
        <v>185.76</v>
      </c>
      <c r="V458" s="13">
        <v>190.26</v>
      </c>
      <c r="W458" s="13">
        <v>190.26</v>
      </c>
      <c r="X458" s="13">
        <v>190.2</v>
      </c>
      <c r="Y458" s="13">
        <v>193.68</v>
      </c>
      <c r="Z458" s="13">
        <v>197.34</v>
      </c>
      <c r="AA458" s="13">
        <v>201.11</v>
      </c>
      <c r="AB458" s="13">
        <v>206.07</v>
      </c>
      <c r="AC458" s="175">
        <v>211.02</v>
      </c>
      <c r="AD458" s="175">
        <v>217.22</v>
      </c>
      <c r="AE458" s="175">
        <v>223.52</v>
      </c>
      <c r="AF458" s="175">
        <v>228.46</v>
      </c>
      <c r="AG458" s="175">
        <v>233.46</v>
      </c>
      <c r="AH458" s="194" t="s">
        <v>700</v>
      </c>
      <c r="AI458" s="7"/>
      <c r="AJ458" s="13"/>
      <c r="AK458" s="7"/>
    </row>
    <row r="459" spans="1:37" x14ac:dyDescent="0.2">
      <c r="A459" s="126" t="s">
        <v>1591</v>
      </c>
      <c r="B459" s="126" t="s">
        <v>1212</v>
      </c>
      <c r="C459" s="126"/>
      <c r="D459" s="146" t="s">
        <v>1054</v>
      </c>
      <c r="E459" s="38" t="s">
        <v>1088</v>
      </c>
      <c r="F459" s="3" t="s">
        <v>1174</v>
      </c>
      <c r="G459" s="3"/>
      <c r="H459" s="173">
        <v>42.93</v>
      </c>
      <c r="I459" s="173">
        <v>44.64</v>
      </c>
      <c r="J459" s="173">
        <v>66.06</v>
      </c>
      <c r="K459" s="173">
        <v>75.239999999999995</v>
      </c>
      <c r="L459" s="173">
        <v>79.41</v>
      </c>
      <c r="M459" s="46">
        <v>83.08</v>
      </c>
      <c r="N459" s="173">
        <v>96.44</v>
      </c>
      <c r="O459" s="173">
        <v>135.09</v>
      </c>
      <c r="P459" s="173">
        <v>147.06</v>
      </c>
      <c r="Q459" s="173">
        <v>154.26</v>
      </c>
      <c r="R459" s="13">
        <v>163.26</v>
      </c>
      <c r="S459" s="13">
        <v>171.27</v>
      </c>
      <c r="T459" s="13">
        <v>187.92</v>
      </c>
      <c r="U459" s="13">
        <v>193.86</v>
      </c>
      <c r="V459" s="13">
        <v>198.54</v>
      </c>
      <c r="W459" s="13">
        <v>198.54</v>
      </c>
      <c r="X459" s="13">
        <v>203.49</v>
      </c>
      <c r="Y459" s="13">
        <v>207.55</v>
      </c>
      <c r="Z459" s="13">
        <v>211.68</v>
      </c>
      <c r="AA459" s="13">
        <v>215.89</v>
      </c>
      <c r="AB459" s="13">
        <v>220.19</v>
      </c>
      <c r="AC459" s="175">
        <v>224.57</v>
      </c>
      <c r="AD459" s="175">
        <v>236.57</v>
      </c>
      <c r="AE459" s="175">
        <v>260.57</v>
      </c>
      <c r="AF459" s="175">
        <v>270.57</v>
      </c>
      <c r="AG459" s="175">
        <v>285.57</v>
      </c>
      <c r="AH459" s="194" t="s">
        <v>702</v>
      </c>
      <c r="AI459" s="7"/>
      <c r="AJ459" s="13"/>
      <c r="AK459" s="7"/>
    </row>
    <row r="460" spans="1:37" x14ac:dyDescent="0.2">
      <c r="A460" s="126" t="s">
        <v>1592</v>
      </c>
      <c r="B460" s="126" t="s">
        <v>1203</v>
      </c>
      <c r="C460" s="126"/>
      <c r="D460" s="123" t="s">
        <v>704</v>
      </c>
      <c r="E460" s="38" t="s">
        <v>1088</v>
      </c>
      <c r="F460" s="3" t="s">
        <v>1174</v>
      </c>
      <c r="G460" s="3"/>
      <c r="H460" s="173">
        <v>45.99</v>
      </c>
      <c r="I460" s="173">
        <v>51.66</v>
      </c>
      <c r="J460" s="173">
        <v>50.94</v>
      </c>
      <c r="K460" s="173">
        <v>53.19</v>
      </c>
      <c r="L460" s="173">
        <v>55.53</v>
      </c>
      <c r="M460" s="46">
        <v>59.13</v>
      </c>
      <c r="N460" s="173">
        <v>69.84</v>
      </c>
      <c r="O460" s="173">
        <v>97.74</v>
      </c>
      <c r="P460" s="173">
        <v>105.12</v>
      </c>
      <c r="Q460" s="173">
        <v>110.25</v>
      </c>
      <c r="R460" s="13">
        <v>115.74</v>
      </c>
      <c r="S460" s="13">
        <v>122.67</v>
      </c>
      <c r="T460" s="13">
        <v>128.69999999999999</v>
      </c>
      <c r="U460" s="13">
        <v>134.72999999999999</v>
      </c>
      <c r="V460" s="13">
        <v>138.41999999999999</v>
      </c>
      <c r="W460" s="13">
        <v>138.41999999999999</v>
      </c>
      <c r="X460" s="13">
        <v>138.41999999999999</v>
      </c>
      <c r="Y460" s="13">
        <v>138.41999999999999</v>
      </c>
      <c r="Z460" s="13">
        <v>141.12</v>
      </c>
      <c r="AA460" s="13">
        <v>143.91</v>
      </c>
      <c r="AB460" s="13">
        <v>148.91</v>
      </c>
      <c r="AC460" s="175">
        <v>153.91</v>
      </c>
      <c r="AD460" s="175">
        <v>165.91</v>
      </c>
      <c r="AE460" s="175">
        <v>189.91</v>
      </c>
      <c r="AF460" s="175">
        <v>199.91</v>
      </c>
      <c r="AG460" s="175">
        <v>214.91</v>
      </c>
      <c r="AH460" s="194" t="s">
        <v>703</v>
      </c>
      <c r="AI460" s="7"/>
      <c r="AJ460" s="13"/>
      <c r="AK460" s="7"/>
    </row>
    <row r="461" spans="1:37" x14ac:dyDescent="0.2">
      <c r="A461" s="126" t="s">
        <v>1593</v>
      </c>
      <c r="B461" s="126" t="s">
        <v>705</v>
      </c>
      <c r="C461" s="126"/>
      <c r="D461" s="123" t="s">
        <v>706</v>
      </c>
      <c r="E461" s="38" t="s">
        <v>1088</v>
      </c>
      <c r="F461" s="3" t="s">
        <v>1080</v>
      </c>
      <c r="G461" s="3"/>
      <c r="H461" s="173">
        <v>526.71</v>
      </c>
      <c r="I461" s="173">
        <v>551.75</v>
      </c>
      <c r="J461" s="173">
        <v>605.41</v>
      </c>
      <c r="K461" s="173">
        <v>643.61</v>
      </c>
      <c r="L461" s="173">
        <v>672.58</v>
      </c>
      <c r="M461" s="173">
        <v>721.76</v>
      </c>
      <c r="N461" s="173">
        <v>781.2</v>
      </c>
      <c r="O461" s="173">
        <v>874.14</v>
      </c>
      <c r="P461" s="173">
        <v>938.84</v>
      </c>
      <c r="Q461" s="173">
        <v>983.87</v>
      </c>
      <c r="R461" s="13">
        <v>1022.24</v>
      </c>
      <c r="S461" s="13">
        <v>1072.31</v>
      </c>
      <c r="T461" s="13">
        <v>1108.76</v>
      </c>
      <c r="U461" s="13">
        <v>1140.8900000000001</v>
      </c>
      <c r="V461" s="13">
        <v>1140.8900000000001</v>
      </c>
      <c r="W461" s="13">
        <v>1140.8900000000001</v>
      </c>
      <c r="X461" s="13">
        <v>1140.8900000000001</v>
      </c>
      <c r="Y461" s="13">
        <v>1140.8900000000001</v>
      </c>
      <c r="Z461" s="13">
        <v>1140.8900000000001</v>
      </c>
      <c r="AA461" s="13">
        <v>1163.5999999999999</v>
      </c>
      <c r="AB461" s="13">
        <v>1210.03</v>
      </c>
      <c r="AC461" s="175">
        <v>1258.31</v>
      </c>
      <c r="AD461" s="175">
        <v>1308.52</v>
      </c>
      <c r="AE461" s="175">
        <v>1373.81</v>
      </c>
      <c r="AF461" s="175">
        <v>1428.62</v>
      </c>
      <c r="AG461" s="175">
        <v>1492.9</v>
      </c>
      <c r="AH461" s="194" t="s">
        <v>705</v>
      </c>
      <c r="AI461" s="7"/>
      <c r="AJ461" s="13"/>
      <c r="AK461" s="7"/>
    </row>
    <row r="462" spans="1:37" x14ac:dyDescent="0.2">
      <c r="A462" s="126" t="s">
        <v>1594</v>
      </c>
      <c r="B462" s="126" t="s">
        <v>707</v>
      </c>
      <c r="C462" s="126"/>
      <c r="D462" s="123" t="s">
        <v>708</v>
      </c>
      <c r="E462" s="38" t="s">
        <v>1088</v>
      </c>
      <c r="F462" s="3" t="s">
        <v>1076</v>
      </c>
      <c r="G462" s="3"/>
      <c r="H462" s="173">
        <v>46.05</v>
      </c>
      <c r="I462" s="173">
        <v>69</v>
      </c>
      <c r="J462" s="173">
        <v>78.5</v>
      </c>
      <c r="K462" s="173">
        <v>81.75</v>
      </c>
      <c r="L462" s="173">
        <v>87.97</v>
      </c>
      <c r="M462" s="173">
        <v>110</v>
      </c>
      <c r="N462" s="173">
        <v>119.39</v>
      </c>
      <c r="O462" s="173">
        <v>115.45</v>
      </c>
      <c r="P462" s="173">
        <v>124.98</v>
      </c>
      <c r="Q462" s="173">
        <v>131.1</v>
      </c>
      <c r="R462" s="13">
        <v>137.65</v>
      </c>
      <c r="S462" s="13">
        <v>141.75</v>
      </c>
      <c r="T462" s="13">
        <v>148.77000000000001</v>
      </c>
      <c r="U462" s="13">
        <v>156.06</v>
      </c>
      <c r="V462" s="13">
        <v>159.93</v>
      </c>
      <c r="W462" s="13">
        <v>159.93</v>
      </c>
      <c r="X462" s="13">
        <v>159.93</v>
      </c>
      <c r="Y462" s="13">
        <v>159.93</v>
      </c>
      <c r="Z462" s="13">
        <v>159.93</v>
      </c>
      <c r="AA462" s="13">
        <v>159.93</v>
      </c>
      <c r="AB462" s="13">
        <v>159.93</v>
      </c>
      <c r="AC462" s="175">
        <v>164.88</v>
      </c>
      <c r="AD462" s="175">
        <v>169.83</v>
      </c>
      <c r="AE462" s="175">
        <v>174.42</v>
      </c>
      <c r="AF462" s="175">
        <v>179.37</v>
      </c>
      <c r="AG462" s="175">
        <v>184.32</v>
      </c>
      <c r="AH462" s="194" t="s">
        <v>707</v>
      </c>
      <c r="AI462" s="7"/>
      <c r="AJ462" s="13"/>
      <c r="AK462" s="7"/>
    </row>
    <row r="463" spans="1:37" x14ac:dyDescent="0.2">
      <c r="A463" s="126" t="s">
        <v>1595</v>
      </c>
      <c r="B463" s="126" t="s">
        <v>709</v>
      </c>
      <c r="C463" s="126"/>
      <c r="D463" s="123" t="s">
        <v>710</v>
      </c>
      <c r="E463" s="38" t="s">
        <v>1088</v>
      </c>
      <c r="F463" s="3" t="s">
        <v>1082</v>
      </c>
      <c r="G463" s="3"/>
      <c r="H463" s="173" t="s">
        <v>886</v>
      </c>
      <c r="I463" s="173">
        <v>536.82000000000005</v>
      </c>
      <c r="J463" s="173">
        <v>558.41</v>
      </c>
      <c r="K463" s="173">
        <v>613.86</v>
      </c>
      <c r="L463" s="173">
        <v>647.76</v>
      </c>
      <c r="M463" s="173">
        <v>691.8</v>
      </c>
      <c r="N463" s="173">
        <v>799.02</v>
      </c>
      <c r="O463" s="173">
        <v>918.97</v>
      </c>
      <c r="P463" s="173">
        <v>941.38</v>
      </c>
      <c r="Q463" s="173">
        <v>969.62</v>
      </c>
      <c r="R463" s="13">
        <v>1016.17</v>
      </c>
      <c r="S463" s="13">
        <v>1050.71</v>
      </c>
      <c r="T463" s="13">
        <v>1087.49</v>
      </c>
      <c r="U463" s="13">
        <v>1126.03</v>
      </c>
      <c r="V463" s="13">
        <v>1146.1099999999999</v>
      </c>
      <c r="W463" s="13">
        <v>1146.1099999999999</v>
      </c>
      <c r="X463" s="13">
        <v>1146.1099999999999</v>
      </c>
      <c r="Y463" s="13">
        <v>1146.0899999999999</v>
      </c>
      <c r="Z463" s="13">
        <v>1146.0899999999999</v>
      </c>
      <c r="AA463" s="13">
        <v>1146.0899999999999</v>
      </c>
      <c r="AB463" s="13">
        <v>1191.82</v>
      </c>
      <c r="AC463" s="175">
        <v>1251.29</v>
      </c>
      <c r="AD463" s="175">
        <v>1313.73</v>
      </c>
      <c r="AE463" s="175">
        <v>1366.15</v>
      </c>
      <c r="AF463" s="175">
        <v>1420.66</v>
      </c>
      <c r="AG463" s="175">
        <v>1491.55</v>
      </c>
      <c r="AH463" s="194" t="s">
        <v>709</v>
      </c>
      <c r="AI463" s="7"/>
      <c r="AJ463" s="13"/>
      <c r="AK463" s="7"/>
    </row>
    <row r="464" spans="1:37" x14ac:dyDescent="0.2">
      <c r="A464" s="126" t="s">
        <v>1596</v>
      </c>
      <c r="B464" s="126" t="s">
        <v>711</v>
      </c>
      <c r="C464" s="126"/>
      <c r="D464" s="123" t="s">
        <v>712</v>
      </c>
      <c r="E464" s="38" t="s">
        <v>1088</v>
      </c>
      <c r="F464" s="3" t="s">
        <v>1081</v>
      </c>
      <c r="G464" s="3"/>
      <c r="H464" s="173">
        <v>685.05</v>
      </c>
      <c r="I464" s="173">
        <v>733.82</v>
      </c>
      <c r="J464" s="173">
        <v>778.63</v>
      </c>
      <c r="K464" s="173">
        <v>809.05</v>
      </c>
      <c r="L464" s="173">
        <v>845.65</v>
      </c>
      <c r="M464" s="173">
        <v>892.22</v>
      </c>
      <c r="N464" s="173">
        <v>922.76</v>
      </c>
      <c r="O464" s="173">
        <v>957.68</v>
      </c>
      <c r="P464" s="173">
        <v>982.52</v>
      </c>
      <c r="Q464" s="173">
        <v>1029.18</v>
      </c>
      <c r="R464" s="13">
        <v>1057.3</v>
      </c>
      <c r="S464" s="13">
        <v>1086.1400000000001</v>
      </c>
      <c r="T464" s="13">
        <v>1112.3800000000001</v>
      </c>
      <c r="U464" s="13">
        <v>1147.42</v>
      </c>
      <c r="V464" s="13">
        <v>1168.76</v>
      </c>
      <c r="W464" s="13">
        <v>1168.76</v>
      </c>
      <c r="X464" s="13">
        <v>1168.76</v>
      </c>
      <c r="Y464" s="13">
        <v>1209.67</v>
      </c>
      <c r="Z464" s="13">
        <v>1209.67</v>
      </c>
      <c r="AA464" s="13">
        <v>1232.6500000000001</v>
      </c>
      <c r="AB464" s="13">
        <v>1281.83</v>
      </c>
      <c r="AC464" s="175">
        <v>1345.79</v>
      </c>
      <c r="AD464" s="175">
        <v>1412.94</v>
      </c>
      <c r="AE464" s="175">
        <v>1469.31</v>
      </c>
      <c r="AF464" s="175">
        <v>1527.93</v>
      </c>
      <c r="AG464" s="175">
        <v>1604.17</v>
      </c>
      <c r="AH464" s="194" t="s">
        <v>711</v>
      </c>
      <c r="AI464" s="7"/>
      <c r="AJ464" s="13"/>
      <c r="AK464" s="7"/>
    </row>
    <row r="465" spans="1:37" x14ac:dyDescent="0.2">
      <c r="A465" s="126" t="s">
        <v>1597</v>
      </c>
      <c r="B465" s="126" t="s">
        <v>713</v>
      </c>
      <c r="C465" s="126"/>
      <c r="D465" s="123" t="s">
        <v>714</v>
      </c>
      <c r="E465" s="38" t="s">
        <v>1088</v>
      </c>
      <c r="F465" s="3" t="s">
        <v>1076</v>
      </c>
      <c r="G465" s="3"/>
      <c r="H465" s="173">
        <v>71.09</v>
      </c>
      <c r="I465" s="173">
        <v>71.09</v>
      </c>
      <c r="J465" s="173">
        <v>74.64</v>
      </c>
      <c r="K465" s="173">
        <v>80.61</v>
      </c>
      <c r="L465" s="173">
        <v>85.4</v>
      </c>
      <c r="M465" s="173">
        <v>93.52</v>
      </c>
      <c r="N465" s="173">
        <v>99.97</v>
      </c>
      <c r="O465" s="173">
        <v>106.87</v>
      </c>
      <c r="P465" s="173">
        <v>114.87</v>
      </c>
      <c r="Q465" s="173">
        <v>120.65</v>
      </c>
      <c r="R465" s="13">
        <v>126.58</v>
      </c>
      <c r="S465" s="13">
        <v>132.78</v>
      </c>
      <c r="T465" s="13">
        <v>139.28</v>
      </c>
      <c r="U465" s="13">
        <v>145.55000000000001</v>
      </c>
      <c r="V465" s="13">
        <v>149.55000000000001</v>
      </c>
      <c r="W465" s="13">
        <v>149.55000000000001</v>
      </c>
      <c r="X465" s="13">
        <v>149.55000000000001</v>
      </c>
      <c r="Y465" s="13">
        <v>152.5</v>
      </c>
      <c r="Z465" s="13">
        <v>155.5</v>
      </c>
      <c r="AA465" s="13">
        <v>158.6</v>
      </c>
      <c r="AB465" s="13">
        <v>161.75</v>
      </c>
      <c r="AC465" s="175">
        <v>166.75</v>
      </c>
      <c r="AD465" s="175">
        <v>171.75</v>
      </c>
      <c r="AE465" s="175">
        <v>176.89</v>
      </c>
      <c r="AF465" s="175">
        <v>181.89</v>
      </c>
      <c r="AG465" s="175">
        <v>186.89</v>
      </c>
      <c r="AH465" s="194" t="s">
        <v>713</v>
      </c>
      <c r="AI465" s="7"/>
      <c r="AJ465" s="13"/>
      <c r="AK465" s="7"/>
    </row>
    <row r="466" spans="1:37" x14ac:dyDescent="0.2">
      <c r="A466" s="126" t="s">
        <v>1598</v>
      </c>
      <c r="B466" s="126" t="s">
        <v>715</v>
      </c>
      <c r="C466" s="126"/>
      <c r="D466" s="123" t="s">
        <v>716</v>
      </c>
      <c r="E466" s="38" t="s">
        <v>1088</v>
      </c>
      <c r="F466" s="3" t="s">
        <v>1076</v>
      </c>
      <c r="G466" s="3"/>
      <c r="H466" s="173">
        <v>88.96</v>
      </c>
      <c r="I466" s="173">
        <v>95.3</v>
      </c>
      <c r="J466" s="173">
        <v>100.83</v>
      </c>
      <c r="K466" s="173">
        <v>105.37</v>
      </c>
      <c r="L466" s="173">
        <v>105.36</v>
      </c>
      <c r="M466" s="173">
        <v>115.68</v>
      </c>
      <c r="N466" s="173">
        <v>127.01</v>
      </c>
      <c r="O466" s="173">
        <v>144.63999999999999</v>
      </c>
      <c r="P466" s="173">
        <v>151.26</v>
      </c>
      <c r="Q466" s="173">
        <v>158.58000000000001</v>
      </c>
      <c r="R466" s="13">
        <v>166.34</v>
      </c>
      <c r="S466" s="13">
        <v>173.66</v>
      </c>
      <c r="T466" s="13">
        <v>180.44</v>
      </c>
      <c r="U466" s="13">
        <v>188.93</v>
      </c>
      <c r="V466" s="13">
        <v>193.62</v>
      </c>
      <c r="W466" s="13">
        <v>193.62</v>
      </c>
      <c r="X466" s="13">
        <v>193.62</v>
      </c>
      <c r="Y466" s="13">
        <v>193.62</v>
      </c>
      <c r="Z466" s="13">
        <v>193.62</v>
      </c>
      <c r="AA466" s="13">
        <v>193.62</v>
      </c>
      <c r="AB466" s="13">
        <v>198.62</v>
      </c>
      <c r="AC466" s="175">
        <v>203.62</v>
      </c>
      <c r="AD466" s="175">
        <v>209.71</v>
      </c>
      <c r="AE466" s="175">
        <v>215.98</v>
      </c>
      <c r="AF466" s="175">
        <v>220.98</v>
      </c>
      <c r="AG466" s="175">
        <v>225.98</v>
      </c>
      <c r="AH466" s="194" t="s">
        <v>715</v>
      </c>
      <c r="AI466" s="7"/>
      <c r="AJ466" s="13"/>
      <c r="AK466" s="7"/>
    </row>
    <row r="467" spans="1:37" x14ac:dyDescent="0.2">
      <c r="A467" s="126" t="s">
        <v>1694</v>
      </c>
      <c r="B467" s="126" t="s">
        <v>717</v>
      </c>
      <c r="C467" s="126"/>
      <c r="D467" s="123" t="s">
        <v>718</v>
      </c>
      <c r="E467" s="38" t="s">
        <v>1089</v>
      </c>
      <c r="F467" s="3" t="s">
        <v>1076</v>
      </c>
      <c r="G467" s="3"/>
      <c r="H467" s="173">
        <v>66.180000000000007</v>
      </c>
      <c r="I467" s="173">
        <v>70.14</v>
      </c>
      <c r="J467" s="173">
        <v>87.85</v>
      </c>
      <c r="K467" s="173">
        <v>90.93</v>
      </c>
      <c r="L467" s="173">
        <v>92.33</v>
      </c>
      <c r="M467" s="173">
        <v>97.77</v>
      </c>
      <c r="N467" s="173">
        <v>107.57</v>
      </c>
      <c r="O467" s="173">
        <v>110.17</v>
      </c>
      <c r="P467" s="173">
        <v>117.3</v>
      </c>
      <c r="Q467" s="173">
        <v>122.57</v>
      </c>
      <c r="R467" s="13">
        <v>126.23</v>
      </c>
      <c r="S467" s="13">
        <v>128.75</v>
      </c>
      <c r="T467" s="13">
        <v>132.62</v>
      </c>
      <c r="U467" s="13">
        <v>132.65</v>
      </c>
      <c r="V467" s="13">
        <v>136.35</v>
      </c>
      <c r="W467" s="13">
        <v>136.35</v>
      </c>
      <c r="X467" s="13">
        <v>136.34</v>
      </c>
      <c r="Y467" s="13">
        <v>136.30000000000001</v>
      </c>
      <c r="Z467" s="13">
        <v>139</v>
      </c>
      <c r="AA467" s="13">
        <v>139</v>
      </c>
      <c r="AB467" s="13">
        <v>145.72999999999999</v>
      </c>
      <c r="AC467" s="175">
        <v>150.72</v>
      </c>
      <c r="AD467" s="175">
        <v>155.72</v>
      </c>
      <c r="AE467" s="175" t="s">
        <v>886</v>
      </c>
      <c r="AF467" s="175" t="s">
        <v>886</v>
      </c>
      <c r="AG467" s="175" t="s">
        <v>886</v>
      </c>
      <c r="AH467" s="194" t="s">
        <v>717</v>
      </c>
      <c r="AI467" s="7"/>
      <c r="AJ467" s="13"/>
      <c r="AK467" s="7"/>
    </row>
    <row r="468" spans="1:37" x14ac:dyDescent="0.2">
      <c r="A468" s="126" t="s">
        <v>1695</v>
      </c>
      <c r="B468" s="126" t="s">
        <v>719</v>
      </c>
      <c r="C468" s="126"/>
      <c r="D468" s="123" t="s">
        <v>720</v>
      </c>
      <c r="E468" s="38" t="s">
        <v>1089</v>
      </c>
      <c r="F468" s="3" t="s">
        <v>1076</v>
      </c>
      <c r="G468" s="3"/>
      <c r="H468" s="173">
        <v>113.83</v>
      </c>
      <c r="I468" s="173">
        <v>118.87</v>
      </c>
      <c r="J468" s="173">
        <v>114.16</v>
      </c>
      <c r="K468" s="173">
        <v>119.12</v>
      </c>
      <c r="L468" s="173">
        <v>128.66</v>
      </c>
      <c r="M468" s="173">
        <v>136.56</v>
      </c>
      <c r="N468" s="173">
        <v>152.4</v>
      </c>
      <c r="O468" s="173">
        <v>161.54</v>
      </c>
      <c r="P468" s="173">
        <v>177.52</v>
      </c>
      <c r="Q468" s="173">
        <v>186.18</v>
      </c>
      <c r="R468" s="13">
        <v>191.5</v>
      </c>
      <c r="S468" s="13">
        <v>200.88</v>
      </c>
      <c r="T468" s="13">
        <v>200.88</v>
      </c>
      <c r="U468" s="13" t="s">
        <v>886</v>
      </c>
      <c r="V468" s="13" t="s">
        <v>886</v>
      </c>
      <c r="W468" s="13" t="s">
        <v>886</v>
      </c>
      <c r="X468" s="13" t="s">
        <v>886</v>
      </c>
      <c r="Y468" s="13" t="s">
        <v>886</v>
      </c>
      <c r="Z468" s="13" t="s">
        <v>886</v>
      </c>
      <c r="AA468" s="13" t="s">
        <v>886</v>
      </c>
      <c r="AB468" s="13" t="s">
        <v>886</v>
      </c>
      <c r="AC468" s="175" t="s">
        <v>886</v>
      </c>
      <c r="AD468" s="175" t="s">
        <v>886</v>
      </c>
      <c r="AE468" s="175" t="s">
        <v>886</v>
      </c>
      <c r="AF468" s="175" t="s">
        <v>886</v>
      </c>
      <c r="AG468" s="175" t="s">
        <v>886</v>
      </c>
      <c r="AH468" s="194" t="s">
        <v>719</v>
      </c>
      <c r="AI468" s="7"/>
      <c r="AJ468" s="13"/>
      <c r="AK468" s="7"/>
    </row>
    <row r="469" spans="1:37" x14ac:dyDescent="0.2">
      <c r="A469" s="126" t="s">
        <v>1599</v>
      </c>
      <c r="B469" s="126" t="s">
        <v>1238</v>
      </c>
      <c r="C469" s="126"/>
      <c r="D469" s="123" t="s">
        <v>1237</v>
      </c>
      <c r="E469" s="38" t="s">
        <v>1088</v>
      </c>
      <c r="F469" s="123" t="s">
        <v>1235</v>
      </c>
      <c r="G469" s="3"/>
      <c r="H469" s="173" t="s">
        <v>886</v>
      </c>
      <c r="I469" s="173" t="s">
        <v>886</v>
      </c>
      <c r="J469" s="173" t="s">
        <v>886</v>
      </c>
      <c r="K469" s="173" t="s">
        <v>886</v>
      </c>
      <c r="L469" s="173" t="s">
        <v>886</v>
      </c>
      <c r="M469" s="173" t="s">
        <v>886</v>
      </c>
      <c r="N469" s="173" t="s">
        <v>886</v>
      </c>
      <c r="O469" s="173" t="s">
        <v>886</v>
      </c>
      <c r="P469" s="173" t="s">
        <v>886</v>
      </c>
      <c r="Q469" s="13" t="s">
        <v>886</v>
      </c>
      <c r="R469" s="173" t="s">
        <v>886</v>
      </c>
      <c r="S469" s="173" t="s">
        <v>886</v>
      </c>
      <c r="T469" s="173" t="s">
        <v>886</v>
      </c>
      <c r="U469" s="173" t="s">
        <v>886</v>
      </c>
      <c r="V469" s="173" t="s">
        <v>886</v>
      </c>
      <c r="W469" s="173" t="s">
        <v>886</v>
      </c>
      <c r="X469" s="173" t="s">
        <v>886</v>
      </c>
      <c r="Y469" s="173" t="s">
        <v>886</v>
      </c>
      <c r="Z469" s="173" t="s">
        <v>886</v>
      </c>
      <c r="AA469" s="13" t="s">
        <v>886</v>
      </c>
      <c r="AB469" s="175" t="s">
        <v>886</v>
      </c>
      <c r="AC469" s="175" t="s">
        <v>886</v>
      </c>
      <c r="AD469" s="175">
        <v>0</v>
      </c>
      <c r="AE469" s="175">
        <v>0</v>
      </c>
      <c r="AF469" s="175">
        <v>0</v>
      </c>
      <c r="AG469" s="175">
        <v>0</v>
      </c>
      <c r="AH469" s="194" t="s">
        <v>1238</v>
      </c>
      <c r="AI469" s="7"/>
      <c r="AJ469" s="13"/>
      <c r="AK469" s="7"/>
    </row>
    <row r="470" spans="1:37" x14ac:dyDescent="0.2">
      <c r="A470" s="126" t="s">
        <v>1600</v>
      </c>
      <c r="B470" s="126" t="s">
        <v>721</v>
      </c>
      <c r="C470" s="126"/>
      <c r="D470" s="123" t="s">
        <v>722</v>
      </c>
      <c r="E470" s="38" t="s">
        <v>1088</v>
      </c>
      <c r="F470" s="3" t="s">
        <v>1076</v>
      </c>
      <c r="G470" s="3"/>
      <c r="H470" s="173">
        <v>76.16</v>
      </c>
      <c r="I470" s="173">
        <v>85.72</v>
      </c>
      <c r="J470" s="173">
        <v>91.22</v>
      </c>
      <c r="K470" s="173">
        <v>95.21</v>
      </c>
      <c r="L470" s="173">
        <v>99.52</v>
      </c>
      <c r="M470" s="173">
        <v>105.49</v>
      </c>
      <c r="N470" s="173">
        <v>115.93</v>
      </c>
      <c r="O470" s="173">
        <v>126.13</v>
      </c>
      <c r="P470" s="173">
        <v>128.88999999999999</v>
      </c>
      <c r="Q470" s="173">
        <v>128.91999999999999</v>
      </c>
      <c r="R470" s="13">
        <v>132.07</v>
      </c>
      <c r="S470" s="13">
        <v>135.63999999999999</v>
      </c>
      <c r="T470" s="13">
        <v>142.29</v>
      </c>
      <c r="U470" s="13">
        <v>147.27000000000001</v>
      </c>
      <c r="V470" s="13">
        <v>150.16999999999999</v>
      </c>
      <c r="W470" s="13">
        <v>150.16999999999999</v>
      </c>
      <c r="X470" s="13">
        <v>150.16999999999999</v>
      </c>
      <c r="Y470" s="13">
        <v>150.16999999999999</v>
      </c>
      <c r="Z470" s="13">
        <v>150.16999999999999</v>
      </c>
      <c r="AA470" s="13">
        <v>150.16999999999999</v>
      </c>
      <c r="AB470" s="13">
        <v>155.16999999999999</v>
      </c>
      <c r="AC470" s="175">
        <v>160.16999999999999</v>
      </c>
      <c r="AD470" s="175">
        <v>165.17</v>
      </c>
      <c r="AE470" s="175">
        <v>170.17</v>
      </c>
      <c r="AF470" s="175">
        <v>175.17</v>
      </c>
      <c r="AG470" s="175">
        <v>180.17</v>
      </c>
      <c r="AH470" s="194" t="s">
        <v>721</v>
      </c>
      <c r="AI470" s="7"/>
      <c r="AJ470" s="13"/>
      <c r="AK470" s="7"/>
    </row>
    <row r="471" spans="1:37" x14ac:dyDescent="0.2">
      <c r="A471" s="126" t="s">
        <v>1601</v>
      </c>
      <c r="B471" s="126" t="s">
        <v>723</v>
      </c>
      <c r="C471" s="126"/>
      <c r="D471" s="123" t="s">
        <v>724</v>
      </c>
      <c r="E471" s="38" t="s">
        <v>1088</v>
      </c>
      <c r="F471" s="3" t="s">
        <v>1082</v>
      </c>
      <c r="G471" s="3"/>
      <c r="H471" s="173" t="s">
        <v>886</v>
      </c>
      <c r="I471" s="173" t="s">
        <v>886</v>
      </c>
      <c r="J471" s="173">
        <v>593.86</v>
      </c>
      <c r="K471" s="173">
        <v>652.78</v>
      </c>
      <c r="L471" s="173">
        <v>682.8</v>
      </c>
      <c r="M471" s="173">
        <v>778.37</v>
      </c>
      <c r="N471" s="173">
        <v>840.24</v>
      </c>
      <c r="O471" s="173">
        <v>881.41</v>
      </c>
      <c r="P471" s="173">
        <v>894.82</v>
      </c>
      <c r="Q471" s="173">
        <v>934.37</v>
      </c>
      <c r="R471" s="13">
        <v>980.08</v>
      </c>
      <c r="S471" s="13">
        <v>1008.5</v>
      </c>
      <c r="T471" s="13">
        <v>1051.8399999999999</v>
      </c>
      <c r="U471" s="13">
        <v>1078.1400000000001</v>
      </c>
      <c r="V471" s="13">
        <v>1098.6199999999999</v>
      </c>
      <c r="W471" s="13">
        <v>1098.6199999999999</v>
      </c>
      <c r="X471" s="13">
        <v>1126.0899999999999</v>
      </c>
      <c r="Y471" s="13">
        <v>1147.49</v>
      </c>
      <c r="Z471" s="13">
        <v>1147.49</v>
      </c>
      <c r="AA471" s="13">
        <v>1147.49</v>
      </c>
      <c r="AB471" s="13">
        <v>1184.21</v>
      </c>
      <c r="AC471" s="175">
        <v>1222.0999999999999</v>
      </c>
      <c r="AD471" s="175">
        <v>1261.2</v>
      </c>
      <c r="AE471" s="175">
        <v>1301.55</v>
      </c>
      <c r="AF471" s="175">
        <v>1353.48</v>
      </c>
      <c r="AG471" s="175">
        <v>1421.02</v>
      </c>
      <c r="AH471" s="194" t="s">
        <v>723</v>
      </c>
      <c r="AI471" s="7"/>
      <c r="AJ471" s="13"/>
      <c r="AK471" s="7"/>
    </row>
    <row r="472" spans="1:37" x14ac:dyDescent="0.2">
      <c r="A472" s="126" t="s">
        <v>1602</v>
      </c>
      <c r="B472" s="126" t="s">
        <v>725</v>
      </c>
      <c r="C472" s="126"/>
      <c r="D472" s="123" t="s">
        <v>726</v>
      </c>
      <c r="E472" s="38" t="s">
        <v>1088</v>
      </c>
      <c r="F472" s="3" t="s">
        <v>1076</v>
      </c>
      <c r="G472" s="3"/>
      <c r="H472" s="173">
        <v>75.98</v>
      </c>
      <c r="I472" s="173">
        <v>80.06</v>
      </c>
      <c r="J472" s="173">
        <v>86.12</v>
      </c>
      <c r="K472" s="173">
        <v>90.01</v>
      </c>
      <c r="L472" s="173">
        <v>94.05</v>
      </c>
      <c r="M472" s="173">
        <v>98.75</v>
      </c>
      <c r="N472" s="173">
        <v>108.13</v>
      </c>
      <c r="O472" s="173">
        <v>110.83</v>
      </c>
      <c r="P472" s="173">
        <v>120.36</v>
      </c>
      <c r="Q472" s="173">
        <v>125.93</v>
      </c>
      <c r="R472" s="13">
        <v>132.11000000000001</v>
      </c>
      <c r="S472" s="13">
        <v>138.58000000000001</v>
      </c>
      <c r="T472" s="13">
        <v>144.12</v>
      </c>
      <c r="U472" s="13">
        <v>149.88</v>
      </c>
      <c r="V472" s="13">
        <v>149.88</v>
      </c>
      <c r="W472" s="13">
        <v>149.13</v>
      </c>
      <c r="X472" s="13">
        <v>148.38</v>
      </c>
      <c r="Y472" s="13">
        <v>147.63999999999999</v>
      </c>
      <c r="Z472" s="13">
        <v>147.63999999999999</v>
      </c>
      <c r="AA472" s="13">
        <v>147.63999999999999</v>
      </c>
      <c r="AB472" s="13">
        <v>152.63999999999999</v>
      </c>
      <c r="AC472" s="175">
        <v>157.63999999999999</v>
      </c>
      <c r="AD472" s="175">
        <v>162.63999999999999</v>
      </c>
      <c r="AE472" s="175">
        <v>167.64</v>
      </c>
      <c r="AF472" s="175">
        <v>172.64</v>
      </c>
      <c r="AG472" s="175">
        <v>177.64</v>
      </c>
      <c r="AH472" s="194" t="s">
        <v>725</v>
      </c>
      <c r="AI472" s="7"/>
      <c r="AJ472" s="13"/>
      <c r="AK472" s="7"/>
    </row>
    <row r="473" spans="1:37" x14ac:dyDescent="0.2">
      <c r="A473" s="126" t="s">
        <v>1603</v>
      </c>
      <c r="B473" s="126" t="s">
        <v>727</v>
      </c>
      <c r="C473" s="126"/>
      <c r="D473" s="123" t="s">
        <v>728</v>
      </c>
      <c r="E473" s="38" t="s">
        <v>1088</v>
      </c>
      <c r="F473" s="3" t="s">
        <v>1076</v>
      </c>
      <c r="G473" s="3"/>
      <c r="H473" s="173">
        <v>62.58</v>
      </c>
      <c r="I473" s="173">
        <v>70.28</v>
      </c>
      <c r="J473" s="173">
        <v>77.89</v>
      </c>
      <c r="K473" s="173">
        <v>79.349999999999994</v>
      </c>
      <c r="L473" s="173">
        <v>81.040000000000006</v>
      </c>
      <c r="M473" s="173">
        <v>83.07</v>
      </c>
      <c r="N473" s="173">
        <v>88.9</v>
      </c>
      <c r="O473" s="173">
        <v>93.89</v>
      </c>
      <c r="P473" s="173">
        <v>101.61</v>
      </c>
      <c r="Q473" s="173">
        <v>105.64</v>
      </c>
      <c r="R473" s="13">
        <v>110.84</v>
      </c>
      <c r="S473" s="13">
        <v>115.28</v>
      </c>
      <c r="T473" s="13">
        <v>120.43</v>
      </c>
      <c r="U473" s="13">
        <v>125.62</v>
      </c>
      <c r="V473" s="13">
        <v>128.72</v>
      </c>
      <c r="W473" s="13">
        <v>128.32</v>
      </c>
      <c r="X473" s="13">
        <v>128.32</v>
      </c>
      <c r="Y473" s="13">
        <v>132.91999999999999</v>
      </c>
      <c r="Z473" s="13">
        <v>132.91</v>
      </c>
      <c r="AA473" s="13">
        <v>132.91</v>
      </c>
      <c r="AB473" s="13">
        <v>137.9</v>
      </c>
      <c r="AC473" s="175">
        <v>142.6</v>
      </c>
      <c r="AD473" s="175">
        <v>147.58000000000001</v>
      </c>
      <c r="AE473" s="175">
        <v>148.49</v>
      </c>
      <c r="AF473" s="175">
        <v>153.32</v>
      </c>
      <c r="AG473" s="175">
        <v>155.54</v>
      </c>
      <c r="AH473" s="194" t="s">
        <v>727</v>
      </c>
      <c r="AI473" s="7"/>
      <c r="AJ473" s="13"/>
      <c r="AK473" s="7"/>
    </row>
    <row r="474" spans="1:37" x14ac:dyDescent="0.2">
      <c r="A474" s="126" t="s">
        <v>1604</v>
      </c>
      <c r="B474" s="126" t="s">
        <v>729</v>
      </c>
      <c r="C474" s="126"/>
      <c r="D474" s="123" t="s">
        <v>730</v>
      </c>
      <c r="E474" s="38" t="s">
        <v>1088</v>
      </c>
      <c r="F474" s="3" t="s">
        <v>1076</v>
      </c>
      <c r="G474" s="3"/>
      <c r="H474" s="173">
        <v>0</v>
      </c>
      <c r="I474" s="173">
        <v>18</v>
      </c>
      <c r="J474" s="173">
        <v>33.1</v>
      </c>
      <c r="K474" s="173">
        <v>57.75</v>
      </c>
      <c r="L474" s="173">
        <v>61.31</v>
      </c>
      <c r="M474" s="173">
        <v>64.75</v>
      </c>
      <c r="N474" s="173">
        <v>74.23</v>
      </c>
      <c r="O474" s="173">
        <v>74.23</v>
      </c>
      <c r="P474" s="173">
        <v>76.33</v>
      </c>
      <c r="Q474" s="173">
        <v>80.16</v>
      </c>
      <c r="R474" s="13">
        <v>82.56</v>
      </c>
      <c r="S474" s="13">
        <v>86.69</v>
      </c>
      <c r="T474" s="13">
        <v>91.02</v>
      </c>
      <c r="U474" s="13">
        <v>95.57</v>
      </c>
      <c r="V474" s="13">
        <v>99.36</v>
      </c>
      <c r="W474" s="13">
        <v>99.36</v>
      </c>
      <c r="X474" s="13">
        <v>99.36</v>
      </c>
      <c r="Y474" s="13">
        <v>99.36</v>
      </c>
      <c r="Z474" s="13">
        <v>99.36</v>
      </c>
      <c r="AA474" s="13">
        <v>99.36</v>
      </c>
      <c r="AB474" s="13">
        <v>104.36</v>
      </c>
      <c r="AC474" s="175">
        <v>109.36</v>
      </c>
      <c r="AD474" s="175">
        <v>114.36</v>
      </c>
      <c r="AE474" s="175">
        <v>119.36</v>
      </c>
      <c r="AF474" s="175">
        <v>124.36</v>
      </c>
      <c r="AG474" s="175">
        <v>129.36000000000001</v>
      </c>
      <c r="AH474" s="194" t="s">
        <v>729</v>
      </c>
      <c r="AI474" s="7"/>
      <c r="AJ474" s="13"/>
      <c r="AK474" s="7"/>
    </row>
    <row r="475" spans="1:37" x14ac:dyDescent="0.2">
      <c r="A475" s="126" t="s">
        <v>1605</v>
      </c>
      <c r="B475" s="126" t="s">
        <v>1204</v>
      </c>
      <c r="C475" s="126"/>
      <c r="D475" s="123" t="s">
        <v>732</v>
      </c>
      <c r="E475" s="38" t="s">
        <v>1088</v>
      </c>
      <c r="F475" s="3" t="s">
        <v>1174</v>
      </c>
      <c r="G475" s="3"/>
      <c r="H475" s="173">
        <v>46.96</v>
      </c>
      <c r="I475" s="173">
        <v>52.79</v>
      </c>
      <c r="J475" s="173">
        <v>50.76</v>
      </c>
      <c r="K475" s="173">
        <v>56.53</v>
      </c>
      <c r="L475" s="173">
        <v>60.34</v>
      </c>
      <c r="M475" s="46">
        <v>64.489999999999995</v>
      </c>
      <c r="N475" s="173">
        <v>73.489999999999995</v>
      </c>
      <c r="O475" s="173">
        <v>106.24</v>
      </c>
      <c r="P475" s="173">
        <v>120.51</v>
      </c>
      <c r="Q475" s="173">
        <v>126.28</v>
      </c>
      <c r="R475" s="13">
        <v>132.58000000000001</v>
      </c>
      <c r="S475" s="13">
        <v>139.19</v>
      </c>
      <c r="T475" s="13">
        <v>144.76</v>
      </c>
      <c r="U475" s="13">
        <v>151.27000000000001</v>
      </c>
      <c r="V475" s="13">
        <v>154.30000000000001</v>
      </c>
      <c r="W475" s="13">
        <v>154.30000000000001</v>
      </c>
      <c r="X475" s="13">
        <v>154.30000000000001</v>
      </c>
      <c r="Y475" s="13">
        <v>157.38</v>
      </c>
      <c r="Z475" s="13">
        <v>160.51</v>
      </c>
      <c r="AA475" s="13">
        <v>163.69999999999999</v>
      </c>
      <c r="AB475" s="13">
        <v>166.96</v>
      </c>
      <c r="AC475" s="175">
        <v>170.28</v>
      </c>
      <c r="AD475" s="175">
        <v>182.28</v>
      </c>
      <c r="AE475" s="175">
        <v>206.28</v>
      </c>
      <c r="AF475" s="175">
        <v>216.28</v>
      </c>
      <c r="AG475" s="175">
        <v>231.28</v>
      </c>
      <c r="AH475" s="194" t="s">
        <v>731</v>
      </c>
      <c r="AI475" s="7"/>
      <c r="AJ475" s="13"/>
      <c r="AK475" s="7"/>
    </row>
    <row r="476" spans="1:37" x14ac:dyDescent="0.2">
      <c r="A476" s="126" t="s">
        <v>886</v>
      </c>
      <c r="B476" s="18" t="s">
        <v>938</v>
      </c>
      <c r="C476" s="18"/>
      <c r="D476" s="35" t="s">
        <v>882</v>
      </c>
      <c r="E476" s="38" t="s">
        <v>1089</v>
      </c>
      <c r="F476" s="3" t="s">
        <v>1076</v>
      </c>
      <c r="G476" s="3"/>
      <c r="H476" s="173" t="s">
        <v>886</v>
      </c>
      <c r="I476" s="173" t="s">
        <v>886</v>
      </c>
      <c r="J476" s="173" t="s">
        <v>886</v>
      </c>
      <c r="K476" s="173" t="s">
        <v>886</v>
      </c>
      <c r="L476" s="173" t="s">
        <v>886</v>
      </c>
      <c r="M476" s="173" t="s">
        <v>886</v>
      </c>
      <c r="N476" s="173" t="s">
        <v>886</v>
      </c>
      <c r="O476" s="173" t="s">
        <v>886</v>
      </c>
      <c r="P476" s="173" t="s">
        <v>886</v>
      </c>
      <c r="Q476" s="173" t="s">
        <v>886</v>
      </c>
      <c r="R476" s="13" t="s">
        <v>886</v>
      </c>
      <c r="S476" s="13" t="s">
        <v>886</v>
      </c>
      <c r="T476" s="13" t="s">
        <v>886</v>
      </c>
      <c r="U476" s="13" t="s">
        <v>886</v>
      </c>
      <c r="V476" s="13" t="s">
        <v>886</v>
      </c>
      <c r="W476" s="13" t="s">
        <v>886</v>
      </c>
      <c r="X476" s="13" t="s">
        <v>886</v>
      </c>
      <c r="Y476" s="13" t="s">
        <v>886</v>
      </c>
      <c r="Z476" s="13" t="s">
        <v>886</v>
      </c>
      <c r="AA476" s="13" t="s">
        <v>886</v>
      </c>
      <c r="AB476" s="13" t="s">
        <v>886</v>
      </c>
      <c r="AC476" s="175" t="s">
        <v>886</v>
      </c>
      <c r="AD476" s="175" t="s">
        <v>886</v>
      </c>
      <c r="AE476" s="175" t="s">
        <v>886</v>
      </c>
      <c r="AF476" s="175" t="s">
        <v>886</v>
      </c>
      <c r="AG476" s="175" t="s">
        <v>886</v>
      </c>
      <c r="AH476" s="197" t="s">
        <v>938</v>
      </c>
      <c r="AI476" s="7"/>
      <c r="AJ476" s="13"/>
      <c r="AK476" s="7"/>
    </row>
    <row r="477" spans="1:37" x14ac:dyDescent="0.2">
      <c r="A477" s="126" t="s">
        <v>1606</v>
      </c>
      <c r="B477" s="126" t="s">
        <v>733</v>
      </c>
      <c r="C477" s="126"/>
      <c r="D477" s="123" t="s">
        <v>734</v>
      </c>
      <c r="E477" s="38" t="s">
        <v>1088</v>
      </c>
      <c r="F477" s="3" t="s">
        <v>1076</v>
      </c>
      <c r="G477" s="3"/>
      <c r="H477" s="173">
        <v>119.52</v>
      </c>
      <c r="I477" s="173">
        <v>105.93</v>
      </c>
      <c r="J477" s="173">
        <v>108.51</v>
      </c>
      <c r="K477" s="173">
        <v>113.39</v>
      </c>
      <c r="L477" s="173">
        <v>124.73</v>
      </c>
      <c r="M477" s="173">
        <v>130.33000000000001</v>
      </c>
      <c r="N477" s="173">
        <v>144.72</v>
      </c>
      <c r="O477" s="173">
        <v>151.19999999999999</v>
      </c>
      <c r="P477" s="173">
        <v>165.51</v>
      </c>
      <c r="Q477" s="173">
        <v>172.87</v>
      </c>
      <c r="R477" s="13">
        <v>180.63</v>
      </c>
      <c r="S477" s="13">
        <v>188.64</v>
      </c>
      <c r="T477" s="13">
        <v>197.1</v>
      </c>
      <c r="U477" s="13">
        <v>204.93</v>
      </c>
      <c r="V477" s="13">
        <v>209.97</v>
      </c>
      <c r="W477" s="13">
        <v>209.97</v>
      </c>
      <c r="X477" s="13">
        <v>209.97</v>
      </c>
      <c r="Y477" s="13">
        <v>209.97</v>
      </c>
      <c r="Z477" s="13">
        <v>209.97</v>
      </c>
      <c r="AA477" s="13">
        <v>209.97</v>
      </c>
      <c r="AB477" s="13">
        <v>214.92</v>
      </c>
      <c r="AC477" s="175">
        <v>219.87</v>
      </c>
      <c r="AD477" s="175">
        <v>226.44</v>
      </c>
      <c r="AE477" s="175">
        <v>233.19</v>
      </c>
      <c r="AF477" s="175">
        <v>238.14</v>
      </c>
      <c r="AG477" s="175">
        <v>243.13</v>
      </c>
      <c r="AH477" s="194" t="s">
        <v>733</v>
      </c>
      <c r="AI477" s="7"/>
      <c r="AJ477" s="13"/>
      <c r="AK477" s="7"/>
    </row>
    <row r="478" spans="1:37" x14ac:dyDescent="0.2">
      <c r="A478" s="126" t="s">
        <v>886</v>
      </c>
      <c r="B478" s="122" t="s">
        <v>939</v>
      </c>
      <c r="C478" s="122"/>
      <c r="D478" s="123" t="s">
        <v>883</v>
      </c>
      <c r="E478" s="38" t="s">
        <v>1089</v>
      </c>
      <c r="F478" s="3" t="s">
        <v>1076</v>
      </c>
      <c r="G478" s="3"/>
      <c r="H478" s="173" t="s">
        <v>886</v>
      </c>
      <c r="I478" s="173">
        <v>113</v>
      </c>
      <c r="J478" s="173" t="s">
        <v>886</v>
      </c>
      <c r="K478" s="173" t="s">
        <v>886</v>
      </c>
      <c r="L478" s="173" t="s">
        <v>886</v>
      </c>
      <c r="M478" s="173" t="s">
        <v>886</v>
      </c>
      <c r="N478" s="173" t="s">
        <v>886</v>
      </c>
      <c r="O478" s="173" t="s">
        <v>886</v>
      </c>
      <c r="P478" s="173" t="s">
        <v>886</v>
      </c>
      <c r="Q478" s="173" t="s">
        <v>886</v>
      </c>
      <c r="R478" s="13" t="s">
        <v>886</v>
      </c>
      <c r="S478" s="13" t="s">
        <v>886</v>
      </c>
      <c r="T478" s="13" t="s">
        <v>886</v>
      </c>
      <c r="U478" s="13" t="s">
        <v>886</v>
      </c>
      <c r="V478" s="13" t="s">
        <v>886</v>
      </c>
      <c r="W478" s="13" t="s">
        <v>886</v>
      </c>
      <c r="X478" s="13" t="s">
        <v>886</v>
      </c>
      <c r="Y478" s="13" t="s">
        <v>886</v>
      </c>
      <c r="Z478" s="13" t="s">
        <v>886</v>
      </c>
      <c r="AA478" s="13" t="s">
        <v>886</v>
      </c>
      <c r="AB478" s="13" t="s">
        <v>886</v>
      </c>
      <c r="AC478" s="175" t="s">
        <v>886</v>
      </c>
      <c r="AD478" s="175" t="s">
        <v>886</v>
      </c>
      <c r="AE478" s="175" t="s">
        <v>886</v>
      </c>
      <c r="AF478" s="175" t="s">
        <v>886</v>
      </c>
      <c r="AG478" s="175" t="s">
        <v>886</v>
      </c>
      <c r="AH478" s="195" t="s">
        <v>939</v>
      </c>
      <c r="AI478" s="7"/>
      <c r="AJ478" s="13"/>
      <c r="AK478" s="7"/>
    </row>
    <row r="479" spans="1:37" x14ac:dyDescent="0.2">
      <c r="A479" s="126" t="s">
        <v>1608</v>
      </c>
      <c r="B479" s="126" t="s">
        <v>736</v>
      </c>
      <c r="C479" s="126"/>
      <c r="D479" s="123" t="s">
        <v>737</v>
      </c>
      <c r="E479" s="38" t="s">
        <v>1088</v>
      </c>
      <c r="F479" s="3" t="s">
        <v>1076</v>
      </c>
      <c r="G479" s="3"/>
      <c r="H479" s="173">
        <v>94.52</v>
      </c>
      <c r="I479" s="173">
        <v>100.39</v>
      </c>
      <c r="J479" s="173">
        <v>101.79</v>
      </c>
      <c r="K479" s="173">
        <v>104.51</v>
      </c>
      <c r="L479" s="173">
        <v>109.78</v>
      </c>
      <c r="M479" s="173">
        <v>117</v>
      </c>
      <c r="N479" s="173">
        <v>127.64</v>
      </c>
      <c r="O479" s="173">
        <v>148.12</v>
      </c>
      <c r="P479" s="173">
        <v>150.71</v>
      </c>
      <c r="Q479" s="173">
        <v>153.72</v>
      </c>
      <c r="R479" s="13">
        <v>156.63</v>
      </c>
      <c r="S479" s="13">
        <v>160.31</v>
      </c>
      <c r="T479" s="13">
        <v>154.21</v>
      </c>
      <c r="U479" s="13">
        <v>156.52000000000001</v>
      </c>
      <c r="V479" s="13">
        <v>155.74</v>
      </c>
      <c r="W479" s="13">
        <v>155.33000000000001</v>
      </c>
      <c r="X479" s="13">
        <v>154.30000000000001</v>
      </c>
      <c r="Y479" s="13">
        <v>154.30000000000001</v>
      </c>
      <c r="Z479" s="13">
        <v>154.22</v>
      </c>
      <c r="AA479" s="13">
        <v>154.05000000000001</v>
      </c>
      <c r="AB479" s="13">
        <v>158.9</v>
      </c>
      <c r="AC479" s="175">
        <v>163.9</v>
      </c>
      <c r="AD479" s="175">
        <v>168.9</v>
      </c>
      <c r="AE479" s="175">
        <v>173.9</v>
      </c>
      <c r="AF479" s="175">
        <v>178.9</v>
      </c>
      <c r="AG479" s="175">
        <v>183.9</v>
      </c>
      <c r="AH479" s="194" t="s">
        <v>736</v>
      </c>
      <c r="AI479" s="7"/>
      <c r="AJ479" s="13"/>
      <c r="AK479" s="7"/>
    </row>
    <row r="480" spans="1:37" x14ac:dyDescent="0.2">
      <c r="A480" s="126" t="s">
        <v>886</v>
      </c>
      <c r="B480" s="18" t="s">
        <v>1012</v>
      </c>
      <c r="C480" s="18"/>
      <c r="D480" s="35" t="s">
        <v>1013</v>
      </c>
      <c r="E480" s="38" t="s">
        <v>1089</v>
      </c>
      <c r="F480" s="3" t="s">
        <v>1076</v>
      </c>
      <c r="G480" s="3"/>
      <c r="H480" s="173">
        <v>97</v>
      </c>
      <c r="I480" s="173">
        <v>102</v>
      </c>
      <c r="J480" s="173" t="s">
        <v>886</v>
      </c>
      <c r="K480" s="173" t="s">
        <v>886</v>
      </c>
      <c r="L480" s="173" t="s">
        <v>886</v>
      </c>
      <c r="M480" s="173" t="s">
        <v>886</v>
      </c>
      <c r="N480" s="173" t="s">
        <v>886</v>
      </c>
      <c r="O480" s="173" t="s">
        <v>886</v>
      </c>
      <c r="P480" s="173" t="s">
        <v>886</v>
      </c>
      <c r="Q480" s="173" t="s">
        <v>886</v>
      </c>
      <c r="R480" s="13" t="s">
        <v>886</v>
      </c>
      <c r="S480" s="13" t="s">
        <v>886</v>
      </c>
      <c r="T480" s="13" t="s">
        <v>886</v>
      </c>
      <c r="U480" s="13" t="s">
        <v>886</v>
      </c>
      <c r="V480" s="13" t="s">
        <v>886</v>
      </c>
      <c r="W480" s="13" t="s">
        <v>886</v>
      </c>
      <c r="X480" s="13" t="s">
        <v>886</v>
      </c>
      <c r="Y480" s="13" t="s">
        <v>886</v>
      </c>
      <c r="Z480" s="13" t="s">
        <v>886</v>
      </c>
      <c r="AA480" s="13" t="s">
        <v>886</v>
      </c>
      <c r="AB480" s="13" t="s">
        <v>886</v>
      </c>
      <c r="AC480" s="175" t="s">
        <v>886</v>
      </c>
      <c r="AD480" s="175" t="s">
        <v>886</v>
      </c>
      <c r="AE480" s="175" t="s">
        <v>886</v>
      </c>
      <c r="AF480" s="175" t="s">
        <v>886</v>
      </c>
      <c r="AG480" s="175" t="s">
        <v>886</v>
      </c>
      <c r="AH480" s="197" t="s">
        <v>1012</v>
      </c>
      <c r="AI480" s="7"/>
      <c r="AJ480" s="13"/>
      <c r="AK480" s="7"/>
    </row>
    <row r="481" spans="1:37" x14ac:dyDescent="0.2">
      <c r="A481" s="126" t="s">
        <v>1609</v>
      </c>
      <c r="B481" s="126" t="s">
        <v>738</v>
      </c>
      <c r="C481" s="126"/>
      <c r="D481" s="123" t="s">
        <v>739</v>
      </c>
      <c r="E481" s="38" t="s">
        <v>1088</v>
      </c>
      <c r="F481" s="3" t="s">
        <v>1082</v>
      </c>
      <c r="G481" s="3"/>
      <c r="H481" s="173" t="s">
        <v>886</v>
      </c>
      <c r="I481" s="37" t="s">
        <v>886</v>
      </c>
      <c r="J481" s="173">
        <v>567.99</v>
      </c>
      <c r="K481" s="173">
        <v>607.41</v>
      </c>
      <c r="L481" s="173">
        <v>648.45000000000005</v>
      </c>
      <c r="M481" s="173">
        <v>698.4</v>
      </c>
      <c r="N481" s="173">
        <v>766.17</v>
      </c>
      <c r="O481" s="173">
        <v>916.56</v>
      </c>
      <c r="P481" s="173">
        <v>904.05</v>
      </c>
      <c r="Q481" s="173">
        <v>937.08</v>
      </c>
      <c r="R481" s="13">
        <v>974.25</v>
      </c>
      <c r="S481" s="13">
        <v>1011.78</v>
      </c>
      <c r="T481" s="13">
        <v>1037.07</v>
      </c>
      <c r="U481" s="13">
        <v>1073.43</v>
      </c>
      <c r="V481" s="13">
        <v>1105.56</v>
      </c>
      <c r="W481" s="13">
        <v>1102.77</v>
      </c>
      <c r="X481" s="13">
        <v>1102.77</v>
      </c>
      <c r="Y481" s="13">
        <v>1124.6400000000001</v>
      </c>
      <c r="Z481" s="13">
        <v>1124.6400000000001</v>
      </c>
      <c r="AA481" s="13">
        <v>1124.6400000000001</v>
      </c>
      <c r="AB481" s="13">
        <v>1169.46</v>
      </c>
      <c r="AC481" s="175">
        <v>1226.6099999999999</v>
      </c>
      <c r="AD481" s="175">
        <v>1287.81</v>
      </c>
      <c r="AE481" s="175">
        <v>1287.81</v>
      </c>
      <c r="AF481" s="175">
        <v>1332.81</v>
      </c>
      <c r="AG481" s="175">
        <v>1399.32</v>
      </c>
      <c r="AH481" s="194" t="s">
        <v>738</v>
      </c>
      <c r="AI481" s="7"/>
      <c r="AJ481" s="13"/>
      <c r="AK481" s="7"/>
    </row>
    <row r="482" spans="1:37" x14ac:dyDescent="0.2">
      <c r="A482" s="126" t="s">
        <v>1610</v>
      </c>
      <c r="B482" s="126" t="s">
        <v>740</v>
      </c>
      <c r="C482" s="126"/>
      <c r="D482" s="123" t="s">
        <v>741</v>
      </c>
      <c r="E482" s="38" t="s">
        <v>1088</v>
      </c>
      <c r="F482" s="3" t="s">
        <v>1076</v>
      </c>
      <c r="G482" s="3"/>
      <c r="H482" s="173">
        <v>78.27</v>
      </c>
      <c r="I482" s="173">
        <v>83.65</v>
      </c>
      <c r="J482" s="173">
        <v>91.11</v>
      </c>
      <c r="K482" s="173">
        <v>93.4</v>
      </c>
      <c r="L482" s="173">
        <v>96.67</v>
      </c>
      <c r="M482" s="173">
        <v>101.02</v>
      </c>
      <c r="N482" s="173">
        <v>116.17</v>
      </c>
      <c r="O482" s="173">
        <v>125.46</v>
      </c>
      <c r="P482" s="173">
        <v>131.66999999999999</v>
      </c>
      <c r="Q482" s="173">
        <v>138.01</v>
      </c>
      <c r="R482" s="13">
        <v>144.82</v>
      </c>
      <c r="S482" s="13">
        <v>151.97999999999999</v>
      </c>
      <c r="T482" s="13">
        <v>159.5</v>
      </c>
      <c r="U482" s="13">
        <v>167</v>
      </c>
      <c r="V482" s="13">
        <v>171.91</v>
      </c>
      <c r="W482" s="13">
        <v>171.91</v>
      </c>
      <c r="X482" s="13">
        <v>176.9</v>
      </c>
      <c r="Y482" s="13">
        <v>180.26</v>
      </c>
      <c r="Z482" s="13">
        <v>183.85</v>
      </c>
      <c r="AA482" s="13">
        <v>187.51</v>
      </c>
      <c r="AB482" s="13">
        <v>192.51</v>
      </c>
      <c r="AC482" s="175">
        <v>197.51</v>
      </c>
      <c r="AD482" s="175">
        <v>203.42</v>
      </c>
      <c r="AE482" s="175">
        <v>209.5</v>
      </c>
      <c r="AF482" s="175">
        <v>214.5</v>
      </c>
      <c r="AG482" s="175">
        <v>219.5</v>
      </c>
      <c r="AH482" s="194" t="s">
        <v>740</v>
      </c>
      <c r="AI482" s="7"/>
      <c r="AJ482" s="13"/>
      <c r="AK482" s="7"/>
    </row>
    <row r="483" spans="1:37" x14ac:dyDescent="0.2">
      <c r="A483" s="126" t="s">
        <v>886</v>
      </c>
      <c r="B483" s="18" t="s">
        <v>1014</v>
      </c>
      <c r="C483" s="18"/>
      <c r="D483" s="35" t="s">
        <v>1015</v>
      </c>
      <c r="E483" s="38" t="s">
        <v>1089</v>
      </c>
      <c r="F483" s="3" t="s">
        <v>1076</v>
      </c>
      <c r="G483" s="3"/>
      <c r="H483" s="173">
        <v>71</v>
      </c>
      <c r="I483" s="173">
        <v>74</v>
      </c>
      <c r="J483" s="173" t="s">
        <v>886</v>
      </c>
      <c r="K483" s="173" t="s">
        <v>886</v>
      </c>
      <c r="L483" s="173" t="s">
        <v>886</v>
      </c>
      <c r="M483" s="173" t="s">
        <v>886</v>
      </c>
      <c r="N483" s="173" t="s">
        <v>886</v>
      </c>
      <c r="O483" s="173" t="s">
        <v>886</v>
      </c>
      <c r="P483" s="173" t="s">
        <v>886</v>
      </c>
      <c r="Q483" s="173" t="s">
        <v>886</v>
      </c>
      <c r="R483" s="13" t="s">
        <v>886</v>
      </c>
      <c r="S483" s="13" t="s">
        <v>886</v>
      </c>
      <c r="T483" s="13" t="s">
        <v>886</v>
      </c>
      <c r="U483" s="13" t="s">
        <v>886</v>
      </c>
      <c r="V483" s="13" t="s">
        <v>886</v>
      </c>
      <c r="W483" s="13" t="s">
        <v>886</v>
      </c>
      <c r="X483" s="13" t="s">
        <v>886</v>
      </c>
      <c r="Y483" s="13" t="s">
        <v>886</v>
      </c>
      <c r="Z483" s="13" t="s">
        <v>886</v>
      </c>
      <c r="AA483" s="13" t="s">
        <v>886</v>
      </c>
      <c r="AB483" s="13" t="s">
        <v>886</v>
      </c>
      <c r="AC483" s="175" t="s">
        <v>886</v>
      </c>
      <c r="AD483" s="175" t="s">
        <v>886</v>
      </c>
      <c r="AE483" s="175" t="s">
        <v>886</v>
      </c>
      <c r="AF483" s="175" t="s">
        <v>886</v>
      </c>
      <c r="AG483" s="175" t="s">
        <v>886</v>
      </c>
      <c r="AH483" s="197" t="s">
        <v>1014</v>
      </c>
      <c r="AI483" s="7"/>
      <c r="AJ483" s="13"/>
      <c r="AK483" s="7"/>
    </row>
    <row r="484" spans="1:37" x14ac:dyDescent="0.2">
      <c r="A484" s="126" t="s">
        <v>1611</v>
      </c>
      <c r="B484" s="126" t="s">
        <v>742</v>
      </c>
      <c r="C484" s="126"/>
      <c r="D484" s="123" t="s">
        <v>743</v>
      </c>
      <c r="E484" s="38" t="s">
        <v>1088</v>
      </c>
      <c r="F484" s="3" t="s">
        <v>1082</v>
      </c>
      <c r="G484" s="3"/>
      <c r="H484" s="173" t="s">
        <v>886</v>
      </c>
      <c r="I484" s="37" t="s">
        <v>886</v>
      </c>
      <c r="J484" s="173">
        <v>596.96</v>
      </c>
      <c r="K484" s="173">
        <v>698.44</v>
      </c>
      <c r="L484" s="173">
        <v>732.67</v>
      </c>
      <c r="M484" s="173">
        <v>787.03</v>
      </c>
      <c r="N484" s="173">
        <v>873.18</v>
      </c>
      <c r="O484" s="173">
        <v>957.63</v>
      </c>
      <c r="P484" s="173">
        <v>985.94</v>
      </c>
      <c r="Q484" s="173">
        <v>1033.8699999999999</v>
      </c>
      <c r="R484" s="13">
        <v>1083.99</v>
      </c>
      <c r="S484" s="13">
        <v>1132.78</v>
      </c>
      <c r="T484" s="13">
        <v>1180.92</v>
      </c>
      <c r="U484" s="13">
        <v>1227.4000000000001</v>
      </c>
      <c r="V484" s="13">
        <v>1261.17</v>
      </c>
      <c r="W484" s="13">
        <v>1261.17</v>
      </c>
      <c r="X484" s="13">
        <v>1261.17</v>
      </c>
      <c r="Y484" s="13">
        <v>1261.17</v>
      </c>
      <c r="Z484" s="13">
        <v>1261.17</v>
      </c>
      <c r="AA484" s="13">
        <v>1261.17</v>
      </c>
      <c r="AB484" s="13">
        <v>1311.49</v>
      </c>
      <c r="AC484" s="175">
        <v>1376.93</v>
      </c>
      <c r="AD484" s="175">
        <v>1459.4</v>
      </c>
      <c r="AE484" s="175">
        <v>1503.04</v>
      </c>
      <c r="AF484" s="175">
        <v>1563.01</v>
      </c>
      <c r="AG484" s="175">
        <v>1641</v>
      </c>
      <c r="AH484" s="194" t="s">
        <v>742</v>
      </c>
      <c r="AI484" s="7"/>
      <c r="AJ484" s="13"/>
      <c r="AK484" s="7"/>
    </row>
    <row r="485" spans="1:37" x14ac:dyDescent="0.2">
      <c r="A485" s="126" t="s">
        <v>1612</v>
      </c>
      <c r="B485" s="126" t="s">
        <v>744</v>
      </c>
      <c r="C485" s="126"/>
      <c r="D485" s="123" t="s">
        <v>745</v>
      </c>
      <c r="E485" s="38" t="s">
        <v>1088</v>
      </c>
      <c r="F485" s="3" t="s">
        <v>1076</v>
      </c>
      <c r="G485" s="3"/>
      <c r="H485" s="173">
        <v>38.880000000000003</v>
      </c>
      <c r="I485" s="173">
        <v>76.64</v>
      </c>
      <c r="J485" s="173">
        <v>86.32</v>
      </c>
      <c r="K485" s="173">
        <v>90.21</v>
      </c>
      <c r="L485" s="173">
        <v>93.82</v>
      </c>
      <c r="M485" s="173">
        <v>97.57</v>
      </c>
      <c r="N485" s="173">
        <v>103.92</v>
      </c>
      <c r="O485" s="173">
        <v>109.12</v>
      </c>
      <c r="P485" s="173">
        <v>116.22</v>
      </c>
      <c r="Q485" s="173">
        <v>122.06</v>
      </c>
      <c r="R485" s="13">
        <v>128.13</v>
      </c>
      <c r="S485" s="13">
        <v>134.52000000000001</v>
      </c>
      <c r="T485" s="13">
        <v>140.16999999999999</v>
      </c>
      <c r="U485" s="13">
        <v>140.16999999999999</v>
      </c>
      <c r="V485" s="13">
        <v>142.97</v>
      </c>
      <c r="W485" s="13">
        <v>142.97</v>
      </c>
      <c r="X485" s="13">
        <v>142.97</v>
      </c>
      <c r="Y485" s="13">
        <v>142.97</v>
      </c>
      <c r="Z485" s="13">
        <v>145.76</v>
      </c>
      <c r="AA485" s="13">
        <v>145.76</v>
      </c>
      <c r="AB485" s="13">
        <v>148.66</v>
      </c>
      <c r="AC485" s="175">
        <v>153.66</v>
      </c>
      <c r="AD485" s="175">
        <v>158.66</v>
      </c>
      <c r="AE485" s="175">
        <v>163.66</v>
      </c>
      <c r="AF485" s="175">
        <v>168.66</v>
      </c>
      <c r="AG485" s="175">
        <v>173.66</v>
      </c>
      <c r="AH485" s="194" t="s">
        <v>744</v>
      </c>
      <c r="AI485" s="7"/>
      <c r="AJ485" s="13"/>
      <c r="AK485" s="7"/>
    </row>
    <row r="486" spans="1:37" x14ac:dyDescent="0.2">
      <c r="A486" s="126" t="s">
        <v>1613</v>
      </c>
      <c r="B486" s="126" t="s">
        <v>746</v>
      </c>
      <c r="C486" s="126"/>
      <c r="D486" s="123" t="s">
        <v>747</v>
      </c>
      <c r="E486" s="38" t="s">
        <v>1088</v>
      </c>
      <c r="F486" s="3" t="s">
        <v>1083</v>
      </c>
      <c r="G486" s="3"/>
      <c r="H486" s="173">
        <v>556.86</v>
      </c>
      <c r="I486" s="173">
        <v>545.16999999999996</v>
      </c>
      <c r="J486" s="173">
        <v>545.16999999999996</v>
      </c>
      <c r="K486" s="173">
        <v>553.83000000000004</v>
      </c>
      <c r="L486" s="173">
        <v>586.70000000000005</v>
      </c>
      <c r="M486" s="173">
        <v>629.67999999999995</v>
      </c>
      <c r="N486" s="173">
        <v>642.27</v>
      </c>
      <c r="O486" s="173">
        <v>732.22</v>
      </c>
      <c r="P486" s="173">
        <v>766.69</v>
      </c>
      <c r="Q486" s="173">
        <v>797.28</v>
      </c>
      <c r="R486" s="13">
        <v>797.28</v>
      </c>
      <c r="S486" s="13">
        <v>836.37</v>
      </c>
      <c r="T486" s="13">
        <v>865.64</v>
      </c>
      <c r="U486" s="13">
        <v>885.52</v>
      </c>
      <c r="V486" s="13">
        <v>885.52</v>
      </c>
      <c r="W486" s="13">
        <v>885.52</v>
      </c>
      <c r="X486" s="13">
        <v>885.52</v>
      </c>
      <c r="Y486" s="13">
        <v>885.52</v>
      </c>
      <c r="Z486" s="13">
        <v>885.52</v>
      </c>
      <c r="AA486" s="13">
        <v>885.52</v>
      </c>
      <c r="AB486" s="13">
        <v>920.85</v>
      </c>
      <c r="AC486" s="175">
        <v>966.8</v>
      </c>
      <c r="AD486" s="175">
        <v>986.14</v>
      </c>
      <c r="AE486" s="175">
        <v>1019.67</v>
      </c>
      <c r="AF486" s="175">
        <v>1060.3499999999999</v>
      </c>
      <c r="AG486" s="175">
        <v>1113.26</v>
      </c>
      <c r="AH486" s="194" t="s">
        <v>746</v>
      </c>
      <c r="AI486" s="7"/>
      <c r="AJ486" s="13"/>
      <c r="AK486" s="7"/>
    </row>
    <row r="487" spans="1:37" x14ac:dyDescent="0.2">
      <c r="A487" s="126" t="s">
        <v>1614</v>
      </c>
      <c r="B487" s="126" t="s">
        <v>748</v>
      </c>
      <c r="C487" s="126"/>
      <c r="D487" s="123" t="s">
        <v>749</v>
      </c>
      <c r="E487" s="38" t="s">
        <v>1088</v>
      </c>
      <c r="F487" s="3" t="s">
        <v>1081</v>
      </c>
      <c r="G487" s="3"/>
      <c r="H487" s="173">
        <v>520.71</v>
      </c>
      <c r="I487" s="173">
        <v>539.69000000000005</v>
      </c>
      <c r="J487" s="173">
        <v>573.42999999999995</v>
      </c>
      <c r="K487" s="173">
        <v>600.08000000000004</v>
      </c>
      <c r="L487" s="173">
        <v>630.46</v>
      </c>
      <c r="M487" s="173">
        <v>675.66</v>
      </c>
      <c r="N487" s="173">
        <v>715.53</v>
      </c>
      <c r="O487" s="173">
        <v>790.65</v>
      </c>
      <c r="P487" s="173">
        <v>849.16</v>
      </c>
      <c r="Q487" s="173">
        <v>895.78</v>
      </c>
      <c r="R487" s="13">
        <v>940.44</v>
      </c>
      <c r="S487" s="13">
        <v>986.52</v>
      </c>
      <c r="T487" s="13">
        <v>1035.25</v>
      </c>
      <c r="U487" s="13">
        <v>1084.8399999999999</v>
      </c>
      <c r="V487" s="13">
        <v>1105.23</v>
      </c>
      <c r="W487" s="13">
        <v>1105.23</v>
      </c>
      <c r="X487" s="13">
        <v>1105.23</v>
      </c>
      <c r="Y487" s="13">
        <v>1105.23</v>
      </c>
      <c r="Z487" s="13">
        <v>1105.23</v>
      </c>
      <c r="AA487" s="13">
        <v>1105.23</v>
      </c>
      <c r="AB487" s="13">
        <v>1127.33</v>
      </c>
      <c r="AC487" s="175">
        <v>1183.58</v>
      </c>
      <c r="AD487" s="175">
        <v>1242.6400000000001</v>
      </c>
      <c r="AE487" s="175">
        <v>1292.22</v>
      </c>
      <c r="AF487" s="175">
        <v>1343.78</v>
      </c>
      <c r="AG487" s="175">
        <v>1410.83</v>
      </c>
      <c r="AH487" s="194" t="s">
        <v>748</v>
      </c>
      <c r="AI487" s="7"/>
      <c r="AJ487" s="13"/>
      <c r="AK487" s="7"/>
    </row>
    <row r="488" spans="1:37" x14ac:dyDescent="0.2">
      <c r="A488" s="126" t="s">
        <v>1615</v>
      </c>
      <c r="B488" s="126" t="s">
        <v>750</v>
      </c>
      <c r="C488" s="126"/>
      <c r="D488" s="123" t="s">
        <v>751</v>
      </c>
      <c r="E488" s="38" t="s">
        <v>1088</v>
      </c>
      <c r="F488" s="3" t="s">
        <v>1076</v>
      </c>
      <c r="G488" s="3"/>
      <c r="H488" s="173">
        <v>68.36</v>
      </c>
      <c r="I488" s="173">
        <v>75.55</v>
      </c>
      <c r="J488" s="173">
        <v>81.12</v>
      </c>
      <c r="K488" s="173">
        <v>83.83</v>
      </c>
      <c r="L488" s="173">
        <v>85.42</v>
      </c>
      <c r="M488" s="173">
        <v>88.61</v>
      </c>
      <c r="N488" s="173">
        <v>92.19</v>
      </c>
      <c r="O488" s="173">
        <v>101.54</v>
      </c>
      <c r="P488" s="173">
        <v>110.92</v>
      </c>
      <c r="Q488" s="173">
        <v>116.45</v>
      </c>
      <c r="R488" s="13">
        <v>122.27</v>
      </c>
      <c r="S488" s="13">
        <v>128.38</v>
      </c>
      <c r="T488" s="13">
        <v>134.79</v>
      </c>
      <c r="U488" s="13">
        <v>141.51</v>
      </c>
      <c r="V488" s="13">
        <v>145.04</v>
      </c>
      <c r="W488" s="13">
        <v>145.04</v>
      </c>
      <c r="X488" s="13">
        <v>149.83000000000001</v>
      </c>
      <c r="Y488" s="13">
        <v>152.63</v>
      </c>
      <c r="Z488" s="13">
        <v>155.53</v>
      </c>
      <c r="AA488" s="13">
        <v>158.63</v>
      </c>
      <c r="AB488" s="13">
        <v>163.61000000000001</v>
      </c>
      <c r="AC488" s="175">
        <v>168.59</v>
      </c>
      <c r="AD488" s="175">
        <v>173.57</v>
      </c>
      <c r="AE488" s="175">
        <v>178.76</v>
      </c>
      <c r="AF488" s="175">
        <v>183.76</v>
      </c>
      <c r="AG488" s="175">
        <v>188.75</v>
      </c>
      <c r="AH488" s="194" t="s">
        <v>750</v>
      </c>
      <c r="AI488" s="7"/>
      <c r="AJ488" s="13"/>
      <c r="AK488" s="7"/>
    </row>
    <row r="489" spans="1:37" x14ac:dyDescent="0.2">
      <c r="A489" s="126" t="s">
        <v>1616</v>
      </c>
      <c r="B489" s="126" t="s">
        <v>752</v>
      </c>
      <c r="C489" s="126"/>
      <c r="D489" s="123" t="s">
        <v>753</v>
      </c>
      <c r="E489" s="38" t="s">
        <v>1088</v>
      </c>
      <c r="F489" s="3" t="s">
        <v>1085</v>
      </c>
      <c r="G489" s="3"/>
      <c r="H489" s="173">
        <v>22.3</v>
      </c>
      <c r="I489" s="173">
        <v>25.56</v>
      </c>
      <c r="J489" s="173">
        <v>29.26</v>
      </c>
      <c r="K489" s="173">
        <v>39.75</v>
      </c>
      <c r="L489" s="173">
        <v>46.55</v>
      </c>
      <c r="M489" s="173">
        <v>50.56</v>
      </c>
      <c r="N489" s="173">
        <v>54.34</v>
      </c>
      <c r="O489" s="173">
        <v>58.94</v>
      </c>
      <c r="P489" s="173">
        <v>62.32</v>
      </c>
      <c r="Q489" s="173">
        <v>65.38</v>
      </c>
      <c r="R489" s="13">
        <v>68.290000000000006</v>
      </c>
      <c r="S489" s="13">
        <v>69.930000000000007</v>
      </c>
      <c r="T489" s="13">
        <v>71.61</v>
      </c>
      <c r="U489" s="13">
        <v>72.5</v>
      </c>
      <c r="V489" s="13">
        <v>73.16</v>
      </c>
      <c r="W489" s="13">
        <v>73.16</v>
      </c>
      <c r="X489" s="13">
        <v>73.16</v>
      </c>
      <c r="Y489" s="13">
        <v>73.16</v>
      </c>
      <c r="Z489" s="13">
        <v>73.16</v>
      </c>
      <c r="AA489" s="13">
        <v>74.62</v>
      </c>
      <c r="AB489" s="13">
        <v>76.11</v>
      </c>
      <c r="AC489" s="175">
        <v>77.62</v>
      </c>
      <c r="AD489" s="175">
        <v>79.94</v>
      </c>
      <c r="AE489" s="175">
        <v>82.33</v>
      </c>
      <c r="AF489" s="175">
        <v>83.97</v>
      </c>
      <c r="AG489" s="175">
        <v>85.64</v>
      </c>
      <c r="AH489" s="194" t="s">
        <v>752</v>
      </c>
      <c r="AI489" s="7"/>
      <c r="AJ489" s="13"/>
      <c r="AK489" s="7"/>
    </row>
    <row r="490" spans="1:37" x14ac:dyDescent="0.2">
      <c r="A490" s="126" t="s">
        <v>1696</v>
      </c>
      <c r="B490" s="126" t="s">
        <v>754</v>
      </c>
      <c r="C490" s="126"/>
      <c r="D490" s="123" t="s">
        <v>755</v>
      </c>
      <c r="E490" s="38" t="s">
        <v>1089</v>
      </c>
      <c r="F490" s="3" t="s">
        <v>1076</v>
      </c>
      <c r="G490" s="3"/>
      <c r="H490" s="173">
        <v>88.02</v>
      </c>
      <c r="I490" s="173">
        <v>102.27</v>
      </c>
      <c r="J490" s="173">
        <v>108.05</v>
      </c>
      <c r="K490" s="173">
        <v>112.91</v>
      </c>
      <c r="L490" s="173">
        <v>117.99</v>
      </c>
      <c r="M490" s="173">
        <v>123.3</v>
      </c>
      <c r="N490" s="173">
        <v>131.93</v>
      </c>
      <c r="O490" s="173">
        <v>144.16</v>
      </c>
      <c r="P490" s="173">
        <v>147.76</v>
      </c>
      <c r="Q490" s="173">
        <v>152.94999999999999</v>
      </c>
      <c r="R490" s="13">
        <v>155.99</v>
      </c>
      <c r="S490" s="13">
        <v>158.33000000000001</v>
      </c>
      <c r="T490" s="13">
        <v>160.69999999999999</v>
      </c>
      <c r="U490" s="13" t="s">
        <v>886</v>
      </c>
      <c r="V490" s="13" t="s">
        <v>886</v>
      </c>
      <c r="W490" s="13" t="s">
        <v>886</v>
      </c>
      <c r="X490" s="13" t="s">
        <v>886</v>
      </c>
      <c r="Y490" s="13" t="s">
        <v>886</v>
      </c>
      <c r="Z490" s="13" t="s">
        <v>886</v>
      </c>
      <c r="AA490" s="13" t="s">
        <v>886</v>
      </c>
      <c r="AB490" s="13" t="s">
        <v>886</v>
      </c>
      <c r="AC490" s="175" t="s">
        <v>886</v>
      </c>
      <c r="AD490" s="175" t="s">
        <v>886</v>
      </c>
      <c r="AE490" s="175" t="s">
        <v>886</v>
      </c>
      <c r="AF490" s="175" t="s">
        <v>886</v>
      </c>
      <c r="AG490" s="175" t="s">
        <v>886</v>
      </c>
      <c r="AH490" s="194" t="s">
        <v>754</v>
      </c>
      <c r="AI490" s="7"/>
      <c r="AJ490" s="13"/>
      <c r="AK490" s="7"/>
    </row>
    <row r="491" spans="1:37" x14ac:dyDescent="0.2">
      <c r="A491" s="126" t="s">
        <v>1617</v>
      </c>
      <c r="B491" s="126" t="s">
        <v>756</v>
      </c>
      <c r="C491" s="126"/>
      <c r="D491" s="123" t="s">
        <v>757</v>
      </c>
      <c r="E491" s="38" t="s">
        <v>1088</v>
      </c>
      <c r="F491" s="3" t="s">
        <v>1076</v>
      </c>
      <c r="G491" s="3"/>
      <c r="H491" s="173">
        <v>60.85</v>
      </c>
      <c r="I491" s="173">
        <v>72.94</v>
      </c>
      <c r="J491" s="173">
        <v>86.98</v>
      </c>
      <c r="K491" s="173">
        <v>89.17</v>
      </c>
      <c r="L491" s="173">
        <v>91.38</v>
      </c>
      <c r="M491" s="173">
        <v>94.94</v>
      </c>
      <c r="N491" s="173">
        <v>101.11</v>
      </c>
      <c r="O491" s="173">
        <v>108.69</v>
      </c>
      <c r="P491" s="173">
        <v>116.82</v>
      </c>
      <c r="Q491" s="173">
        <v>122.06</v>
      </c>
      <c r="R491" s="13">
        <v>127.53</v>
      </c>
      <c r="S491" s="13">
        <v>130.13999999999999</v>
      </c>
      <c r="T491" s="13">
        <v>136.62</v>
      </c>
      <c r="U491" s="13">
        <v>143.28</v>
      </c>
      <c r="V491" s="13">
        <v>147.41999999999999</v>
      </c>
      <c r="W491" s="13">
        <v>147.41999999999999</v>
      </c>
      <c r="X491" s="13">
        <v>147.41999999999999</v>
      </c>
      <c r="Y491" s="13">
        <v>145.94999999999999</v>
      </c>
      <c r="Z491" s="13">
        <v>143.03</v>
      </c>
      <c r="AA491" s="13">
        <v>138.74</v>
      </c>
      <c r="AB491" s="13">
        <v>140.13</v>
      </c>
      <c r="AC491" s="175">
        <v>142.93</v>
      </c>
      <c r="AD491" s="175">
        <v>147.19999999999999</v>
      </c>
      <c r="AE491" s="175">
        <v>151.61000000000001</v>
      </c>
      <c r="AF491" s="175">
        <v>156.61000000000001</v>
      </c>
      <c r="AG491" s="175">
        <v>161.61000000000001</v>
      </c>
      <c r="AH491" s="194" t="s">
        <v>756</v>
      </c>
      <c r="AI491" s="7"/>
      <c r="AJ491" s="13"/>
      <c r="AK491" s="7"/>
    </row>
    <row r="492" spans="1:37" x14ac:dyDescent="0.2">
      <c r="A492" s="126" t="s">
        <v>1618</v>
      </c>
      <c r="B492" s="126" t="s">
        <v>758</v>
      </c>
      <c r="C492" s="126"/>
      <c r="D492" s="123" t="s">
        <v>759</v>
      </c>
      <c r="E492" s="38" t="s">
        <v>1088</v>
      </c>
      <c r="F492" s="3" t="s">
        <v>1076</v>
      </c>
      <c r="G492" s="3"/>
      <c r="H492" s="173">
        <v>31.48</v>
      </c>
      <c r="I492" s="173">
        <v>49</v>
      </c>
      <c r="J492" s="173">
        <v>58.79</v>
      </c>
      <c r="K492" s="173">
        <v>63.84</v>
      </c>
      <c r="L492" s="173">
        <v>69.37</v>
      </c>
      <c r="M492" s="173">
        <v>74.05</v>
      </c>
      <c r="N492" s="173">
        <v>78.87</v>
      </c>
      <c r="O492" s="173">
        <v>83.59</v>
      </c>
      <c r="P492" s="173">
        <v>88.19</v>
      </c>
      <c r="Q492" s="173">
        <v>92.61</v>
      </c>
      <c r="R492" s="13">
        <v>97.22</v>
      </c>
      <c r="S492" s="13">
        <v>102.07</v>
      </c>
      <c r="T492" s="13">
        <v>107.16</v>
      </c>
      <c r="U492" s="13">
        <v>112.31</v>
      </c>
      <c r="V492" s="13">
        <v>116.69</v>
      </c>
      <c r="W492" s="13">
        <v>116.69</v>
      </c>
      <c r="X492" s="13">
        <v>116.69</v>
      </c>
      <c r="Y492" s="13">
        <v>116.69</v>
      </c>
      <c r="Z492" s="13">
        <v>116.69</v>
      </c>
      <c r="AA492" s="13">
        <v>116.69</v>
      </c>
      <c r="AB492" s="13">
        <v>116.69</v>
      </c>
      <c r="AC492" s="175">
        <v>121.69</v>
      </c>
      <c r="AD492" s="175">
        <v>126.69</v>
      </c>
      <c r="AE492" s="175">
        <v>131.69</v>
      </c>
      <c r="AF492" s="175">
        <v>136.69</v>
      </c>
      <c r="AG492" s="175">
        <v>141.69</v>
      </c>
      <c r="AH492" s="194" t="s">
        <v>758</v>
      </c>
      <c r="AI492" s="7"/>
      <c r="AJ492" s="13"/>
      <c r="AK492" s="7"/>
    </row>
    <row r="493" spans="1:37" x14ac:dyDescent="0.2">
      <c r="A493" s="126" t="s">
        <v>1697</v>
      </c>
      <c r="B493" s="126" t="s">
        <v>760</v>
      </c>
      <c r="C493" s="126"/>
      <c r="D493" s="123" t="s">
        <v>761</v>
      </c>
      <c r="E493" s="38" t="s">
        <v>1089</v>
      </c>
      <c r="F493" s="3" t="s">
        <v>1076</v>
      </c>
      <c r="G493" s="3"/>
      <c r="H493" s="173">
        <v>85.99</v>
      </c>
      <c r="I493" s="173">
        <v>88.84</v>
      </c>
      <c r="J493" s="173">
        <v>93.29</v>
      </c>
      <c r="K493" s="173">
        <v>97.49</v>
      </c>
      <c r="L493" s="173">
        <v>103.34</v>
      </c>
      <c r="M493" s="173">
        <v>110.57</v>
      </c>
      <c r="N493" s="173">
        <v>119.42</v>
      </c>
      <c r="O493" s="173">
        <v>124.67</v>
      </c>
      <c r="P493" s="173">
        <v>130.65</v>
      </c>
      <c r="Q493" s="173">
        <v>136.78</v>
      </c>
      <c r="R493" s="13">
        <v>142.54</v>
      </c>
      <c r="S493" s="13">
        <v>146.82</v>
      </c>
      <c r="T493" s="13">
        <v>151.22</v>
      </c>
      <c r="U493" s="13" t="s">
        <v>886</v>
      </c>
      <c r="V493" s="13" t="s">
        <v>886</v>
      </c>
      <c r="W493" s="13" t="s">
        <v>886</v>
      </c>
      <c r="X493" s="13" t="s">
        <v>886</v>
      </c>
      <c r="Y493" s="13" t="s">
        <v>886</v>
      </c>
      <c r="Z493" s="13" t="s">
        <v>886</v>
      </c>
      <c r="AA493" s="13" t="s">
        <v>886</v>
      </c>
      <c r="AB493" s="13" t="s">
        <v>886</v>
      </c>
      <c r="AC493" s="175" t="s">
        <v>886</v>
      </c>
      <c r="AD493" s="175" t="s">
        <v>886</v>
      </c>
      <c r="AE493" s="175" t="s">
        <v>886</v>
      </c>
      <c r="AF493" s="175" t="s">
        <v>886</v>
      </c>
      <c r="AG493" s="175" t="s">
        <v>886</v>
      </c>
      <c r="AH493" s="194" t="s">
        <v>760</v>
      </c>
      <c r="AI493" s="7"/>
      <c r="AJ493" s="13"/>
      <c r="AK493" s="7"/>
    </row>
    <row r="494" spans="1:37" x14ac:dyDescent="0.2">
      <c r="A494" s="126" t="s">
        <v>1619</v>
      </c>
      <c r="B494" s="126" t="s">
        <v>762</v>
      </c>
      <c r="C494" s="126"/>
      <c r="D494" s="123" t="s">
        <v>763</v>
      </c>
      <c r="E494" s="38" t="s">
        <v>1088</v>
      </c>
      <c r="F494" s="3" t="s">
        <v>1081</v>
      </c>
      <c r="G494" s="3"/>
      <c r="H494" s="173">
        <v>515.21</v>
      </c>
      <c r="I494" s="173">
        <v>562.11</v>
      </c>
      <c r="J494" s="173">
        <v>636.04</v>
      </c>
      <c r="K494" s="173">
        <v>663.38</v>
      </c>
      <c r="L494" s="173">
        <v>699.16</v>
      </c>
      <c r="M494" s="173">
        <v>731.5</v>
      </c>
      <c r="N494" s="173">
        <v>770.63</v>
      </c>
      <c r="O494" s="173">
        <v>863.15</v>
      </c>
      <c r="P494" s="173">
        <v>888.17</v>
      </c>
      <c r="Q494" s="173">
        <v>921.01</v>
      </c>
      <c r="R494" s="13">
        <v>953.26</v>
      </c>
      <c r="S494" s="13">
        <v>986.62</v>
      </c>
      <c r="T494" s="13">
        <v>1035.49</v>
      </c>
      <c r="U494" s="13">
        <v>1074.79</v>
      </c>
      <c r="V494" s="13">
        <v>1100.5899999999999</v>
      </c>
      <c r="W494" s="13">
        <v>1100.5899999999999</v>
      </c>
      <c r="X494" s="13">
        <v>1100.5899999999999</v>
      </c>
      <c r="Y494" s="13">
        <v>1116.55</v>
      </c>
      <c r="Z494" s="13">
        <v>1138.77</v>
      </c>
      <c r="AA494" s="13">
        <v>1161.43</v>
      </c>
      <c r="AB494" s="13">
        <v>1207.77</v>
      </c>
      <c r="AC494" s="175">
        <v>1268.04</v>
      </c>
      <c r="AD494" s="175">
        <v>1331.31</v>
      </c>
      <c r="AE494" s="175">
        <v>1384.43</v>
      </c>
      <c r="AF494" s="175">
        <v>1439.67</v>
      </c>
      <c r="AG494" s="175">
        <v>1497.11</v>
      </c>
      <c r="AH494" s="194" t="s">
        <v>762</v>
      </c>
      <c r="AI494" s="7"/>
      <c r="AJ494" s="13"/>
      <c r="AK494" s="7"/>
    </row>
    <row r="495" spans="1:37" x14ac:dyDescent="0.2">
      <c r="A495" s="126" t="s">
        <v>1620</v>
      </c>
      <c r="B495" s="126" t="s">
        <v>764</v>
      </c>
      <c r="C495" s="126"/>
      <c r="D495" s="123" t="s">
        <v>765</v>
      </c>
      <c r="E495" s="38" t="s">
        <v>1088</v>
      </c>
      <c r="F495" s="3" t="s">
        <v>1081</v>
      </c>
      <c r="G495" s="3"/>
      <c r="H495" s="173">
        <v>519.45000000000005</v>
      </c>
      <c r="I495" s="173">
        <v>584.57000000000005</v>
      </c>
      <c r="J495" s="173">
        <v>666.57</v>
      </c>
      <c r="K495" s="173">
        <v>723.55</v>
      </c>
      <c r="L495" s="173">
        <v>774.05</v>
      </c>
      <c r="M495" s="173">
        <v>835.91</v>
      </c>
      <c r="N495" s="173">
        <v>902.38</v>
      </c>
      <c r="O495" s="173">
        <v>1082.27</v>
      </c>
      <c r="P495" s="173">
        <v>1113.6600000000001</v>
      </c>
      <c r="Q495" s="173">
        <v>1156.94</v>
      </c>
      <c r="R495" s="13">
        <v>1200.17</v>
      </c>
      <c r="S495" s="13">
        <v>1246.8699999999999</v>
      </c>
      <c r="T495" s="13">
        <v>1283.01</v>
      </c>
      <c r="U495" s="13">
        <v>1332.66</v>
      </c>
      <c r="V495" s="13">
        <v>1384.64</v>
      </c>
      <c r="W495" s="13">
        <v>1384.64</v>
      </c>
      <c r="X495" s="13">
        <v>1384.64</v>
      </c>
      <c r="Y495" s="13">
        <v>1410.26</v>
      </c>
      <c r="Z495" s="13">
        <v>1410.26</v>
      </c>
      <c r="AA495" s="13">
        <v>1438.32</v>
      </c>
      <c r="AB495" s="13">
        <v>1495.71</v>
      </c>
      <c r="AC495" s="175">
        <v>1570.35</v>
      </c>
      <c r="AD495" s="175">
        <v>1648.71</v>
      </c>
      <c r="AE495" s="175">
        <v>1714.49</v>
      </c>
      <c r="AF495" s="175">
        <v>1782.9</v>
      </c>
      <c r="AG495" s="175">
        <v>1871.87</v>
      </c>
      <c r="AH495" s="194" t="s">
        <v>764</v>
      </c>
      <c r="AI495" s="7"/>
      <c r="AJ495" s="13"/>
      <c r="AK495" s="7"/>
    </row>
    <row r="496" spans="1:37" x14ac:dyDescent="0.2">
      <c r="A496" s="126" t="s">
        <v>1621</v>
      </c>
      <c r="B496" s="126" t="s">
        <v>766</v>
      </c>
      <c r="C496" s="126"/>
      <c r="D496" s="123" t="s">
        <v>767</v>
      </c>
      <c r="E496" s="38" t="s">
        <v>1088</v>
      </c>
      <c r="F496" s="3" t="s">
        <v>1080</v>
      </c>
      <c r="G496" s="3"/>
      <c r="H496" s="173">
        <v>667.48</v>
      </c>
      <c r="I496" s="173">
        <v>744.89</v>
      </c>
      <c r="J496" s="173">
        <v>717.34</v>
      </c>
      <c r="K496" s="173">
        <v>735.28</v>
      </c>
      <c r="L496" s="173">
        <v>754.61</v>
      </c>
      <c r="M496" s="173">
        <v>777.22</v>
      </c>
      <c r="N496" s="173">
        <v>805.09</v>
      </c>
      <c r="O496" s="173">
        <v>946.14</v>
      </c>
      <c r="P496" s="173">
        <v>1003.37</v>
      </c>
      <c r="Q496" s="173">
        <v>1049.99</v>
      </c>
      <c r="R496" s="13">
        <v>1076.25</v>
      </c>
      <c r="S496" s="13">
        <v>1103.1600000000001</v>
      </c>
      <c r="T496" s="13">
        <v>1130.73</v>
      </c>
      <c r="U496" s="13">
        <v>1152.21</v>
      </c>
      <c r="V496" s="13">
        <v>1152.21</v>
      </c>
      <c r="W496" s="13">
        <v>1152.21</v>
      </c>
      <c r="X496" s="13">
        <v>1152.21</v>
      </c>
      <c r="Y496" s="13">
        <v>1152.21</v>
      </c>
      <c r="Z496" s="13">
        <v>1152.21</v>
      </c>
      <c r="AA496" s="13">
        <v>1152.21</v>
      </c>
      <c r="AB496" s="13">
        <v>1198.18</v>
      </c>
      <c r="AC496" s="175">
        <v>1257.97</v>
      </c>
      <c r="AD496" s="175">
        <v>1320.74</v>
      </c>
      <c r="AE496" s="175">
        <v>1373.44</v>
      </c>
      <c r="AF496" s="175">
        <v>1428.24</v>
      </c>
      <c r="AG496" s="175">
        <v>1499.51</v>
      </c>
      <c r="AH496" s="194" t="s">
        <v>766</v>
      </c>
      <c r="AI496" s="7"/>
      <c r="AJ496" s="13"/>
      <c r="AK496" s="7"/>
    </row>
    <row r="497" spans="1:37" x14ac:dyDescent="0.2">
      <c r="A497" s="126" t="s">
        <v>1622</v>
      </c>
      <c r="B497" s="126" t="s">
        <v>768</v>
      </c>
      <c r="C497" s="126"/>
      <c r="D497" s="123" t="s">
        <v>769</v>
      </c>
      <c r="E497" s="38" t="s">
        <v>1088</v>
      </c>
      <c r="F497" s="3" t="s">
        <v>1083</v>
      </c>
      <c r="G497" s="3"/>
      <c r="H497" s="173">
        <v>345.27</v>
      </c>
      <c r="I497" s="173">
        <v>321.87</v>
      </c>
      <c r="J497" s="173">
        <v>208.42</v>
      </c>
      <c r="K497" s="173">
        <v>253.19</v>
      </c>
      <c r="L497" s="173">
        <v>261.31</v>
      </c>
      <c r="M497" s="173">
        <v>304.92</v>
      </c>
      <c r="N497" s="173">
        <v>228.68</v>
      </c>
      <c r="O497" s="173">
        <v>359.63</v>
      </c>
      <c r="P497" s="173">
        <v>359.63</v>
      </c>
      <c r="Q497" s="173">
        <v>359.63</v>
      </c>
      <c r="R497" s="13">
        <v>359.63</v>
      </c>
      <c r="S497" s="13">
        <v>377.25</v>
      </c>
      <c r="T497" s="13">
        <v>377.25</v>
      </c>
      <c r="U497" s="13">
        <v>377.25</v>
      </c>
      <c r="V497" s="13">
        <v>377.06</v>
      </c>
      <c r="W497" s="13">
        <v>377.06</v>
      </c>
      <c r="X497" s="13">
        <v>377</v>
      </c>
      <c r="Y497" s="13">
        <v>388.54</v>
      </c>
      <c r="Z497" s="13">
        <v>388.42</v>
      </c>
      <c r="AA497" s="13">
        <v>388.42</v>
      </c>
      <c r="AB497" s="13">
        <v>403.91</v>
      </c>
      <c r="AC497" s="175">
        <v>420.02</v>
      </c>
      <c r="AD497" s="175">
        <v>428.42</v>
      </c>
      <c r="AE497" s="175">
        <v>449.8</v>
      </c>
      <c r="AF497" s="175">
        <v>467.75</v>
      </c>
      <c r="AG497" s="175">
        <v>481.78</v>
      </c>
      <c r="AH497" s="194" t="s">
        <v>768</v>
      </c>
      <c r="AI497" s="7"/>
      <c r="AJ497" s="13"/>
      <c r="AK497" s="7"/>
    </row>
    <row r="498" spans="1:37" x14ac:dyDescent="0.2">
      <c r="A498" s="126" t="s">
        <v>1698</v>
      </c>
      <c r="B498" s="126" t="s">
        <v>770</v>
      </c>
      <c r="C498" s="126"/>
      <c r="D498" s="123" t="s">
        <v>771</v>
      </c>
      <c r="E498" s="38" t="s">
        <v>1089</v>
      </c>
      <c r="F498" s="3" t="s">
        <v>1076</v>
      </c>
      <c r="G498" s="3"/>
      <c r="H498" s="173">
        <v>119.06</v>
      </c>
      <c r="I498" s="173">
        <v>154.11000000000001</v>
      </c>
      <c r="J498" s="173">
        <v>130.11000000000001</v>
      </c>
      <c r="K498" s="173">
        <v>135.96</v>
      </c>
      <c r="L498" s="173">
        <v>142.08000000000001</v>
      </c>
      <c r="M498" s="173">
        <v>152.41</v>
      </c>
      <c r="N498" s="173">
        <v>155.18</v>
      </c>
      <c r="O498" s="173">
        <v>155.18</v>
      </c>
      <c r="P498" s="173">
        <v>159.06</v>
      </c>
      <c r="Q498" s="173">
        <v>163.84</v>
      </c>
      <c r="R498" s="13">
        <v>166.29</v>
      </c>
      <c r="S498" s="13">
        <v>170.45</v>
      </c>
      <c r="T498" s="13">
        <v>170.45</v>
      </c>
      <c r="U498" s="13" t="s">
        <v>886</v>
      </c>
      <c r="V498" s="13" t="s">
        <v>886</v>
      </c>
      <c r="W498" s="13" t="s">
        <v>886</v>
      </c>
      <c r="X498" s="13" t="s">
        <v>886</v>
      </c>
      <c r="Y498" s="13" t="s">
        <v>886</v>
      </c>
      <c r="Z498" s="13" t="s">
        <v>886</v>
      </c>
      <c r="AA498" s="13" t="s">
        <v>886</v>
      </c>
      <c r="AB498" s="13" t="s">
        <v>886</v>
      </c>
      <c r="AC498" s="175" t="s">
        <v>886</v>
      </c>
      <c r="AD498" s="175" t="s">
        <v>886</v>
      </c>
      <c r="AE498" s="175" t="s">
        <v>886</v>
      </c>
      <c r="AF498" s="175" t="s">
        <v>886</v>
      </c>
      <c r="AG498" s="175" t="s">
        <v>886</v>
      </c>
      <c r="AH498" s="194" t="s">
        <v>770</v>
      </c>
      <c r="AI498" s="7"/>
      <c r="AJ498" s="13"/>
      <c r="AK498" s="7"/>
    </row>
    <row r="499" spans="1:37" x14ac:dyDescent="0.2">
      <c r="A499" s="126" t="s">
        <v>886</v>
      </c>
      <c r="B499" s="122" t="s">
        <v>940</v>
      </c>
      <c r="C499" s="122"/>
      <c r="D499" s="122" t="s">
        <v>884</v>
      </c>
      <c r="E499" s="38" t="s">
        <v>1089</v>
      </c>
      <c r="F499" s="3" t="s">
        <v>1076</v>
      </c>
      <c r="G499" s="3"/>
      <c r="H499" s="173" t="s">
        <v>886</v>
      </c>
      <c r="I499" s="173" t="s">
        <v>886</v>
      </c>
      <c r="J499" s="173" t="s">
        <v>886</v>
      </c>
      <c r="K499" s="173" t="s">
        <v>886</v>
      </c>
      <c r="L499" s="173" t="s">
        <v>886</v>
      </c>
      <c r="M499" s="173" t="s">
        <v>886</v>
      </c>
      <c r="N499" s="173" t="s">
        <v>886</v>
      </c>
      <c r="O499" s="173" t="s">
        <v>886</v>
      </c>
      <c r="P499" s="173" t="s">
        <v>886</v>
      </c>
      <c r="Q499" s="173" t="s">
        <v>886</v>
      </c>
      <c r="R499" s="13" t="s">
        <v>886</v>
      </c>
      <c r="S499" s="13" t="s">
        <v>886</v>
      </c>
      <c r="T499" s="13" t="s">
        <v>886</v>
      </c>
      <c r="U499" s="13" t="s">
        <v>886</v>
      </c>
      <c r="V499" s="13" t="s">
        <v>886</v>
      </c>
      <c r="W499" s="13" t="s">
        <v>886</v>
      </c>
      <c r="X499" s="13" t="s">
        <v>886</v>
      </c>
      <c r="Y499" s="13" t="s">
        <v>886</v>
      </c>
      <c r="Z499" s="13" t="s">
        <v>886</v>
      </c>
      <c r="AA499" s="13" t="s">
        <v>886</v>
      </c>
      <c r="AB499" s="13" t="s">
        <v>886</v>
      </c>
      <c r="AC499" s="175" t="s">
        <v>886</v>
      </c>
      <c r="AD499" s="175" t="s">
        <v>886</v>
      </c>
      <c r="AE499" s="175" t="s">
        <v>886</v>
      </c>
      <c r="AF499" s="175" t="s">
        <v>886</v>
      </c>
      <c r="AG499" s="175" t="s">
        <v>886</v>
      </c>
      <c r="AH499" s="195" t="s">
        <v>940</v>
      </c>
      <c r="AI499" s="7"/>
      <c r="AJ499" s="13"/>
      <c r="AK499" s="7"/>
    </row>
    <row r="500" spans="1:37" x14ac:dyDescent="0.2">
      <c r="A500" s="126" t="s">
        <v>886</v>
      </c>
      <c r="B500" s="18" t="s">
        <v>1016</v>
      </c>
      <c r="C500" s="18"/>
      <c r="D500" s="35" t="s">
        <v>1017</v>
      </c>
      <c r="E500" s="38" t="s">
        <v>1089</v>
      </c>
      <c r="F500" s="3" t="s">
        <v>1076</v>
      </c>
      <c r="G500" s="3"/>
      <c r="H500" s="173" t="s">
        <v>886</v>
      </c>
      <c r="I500" s="173">
        <v>99</v>
      </c>
      <c r="J500" s="173" t="s">
        <v>886</v>
      </c>
      <c r="K500" s="173" t="s">
        <v>886</v>
      </c>
      <c r="L500" s="173" t="s">
        <v>886</v>
      </c>
      <c r="M500" s="173" t="s">
        <v>886</v>
      </c>
      <c r="N500" s="173" t="s">
        <v>886</v>
      </c>
      <c r="O500" s="173" t="s">
        <v>886</v>
      </c>
      <c r="P500" s="173" t="s">
        <v>886</v>
      </c>
      <c r="Q500" s="173" t="s">
        <v>886</v>
      </c>
      <c r="R500" s="13" t="s">
        <v>886</v>
      </c>
      <c r="S500" s="13" t="s">
        <v>886</v>
      </c>
      <c r="T500" s="13" t="s">
        <v>886</v>
      </c>
      <c r="U500" s="13" t="s">
        <v>886</v>
      </c>
      <c r="V500" s="13" t="s">
        <v>886</v>
      </c>
      <c r="W500" s="13" t="s">
        <v>886</v>
      </c>
      <c r="X500" s="13" t="s">
        <v>886</v>
      </c>
      <c r="Y500" s="13" t="s">
        <v>886</v>
      </c>
      <c r="Z500" s="13" t="s">
        <v>886</v>
      </c>
      <c r="AA500" s="13" t="s">
        <v>886</v>
      </c>
      <c r="AB500" s="13" t="s">
        <v>886</v>
      </c>
      <c r="AC500" s="175" t="s">
        <v>886</v>
      </c>
      <c r="AD500" s="175" t="s">
        <v>886</v>
      </c>
      <c r="AE500" s="175" t="s">
        <v>886</v>
      </c>
      <c r="AF500" s="175" t="s">
        <v>886</v>
      </c>
      <c r="AG500" s="175" t="s">
        <v>886</v>
      </c>
      <c r="AH500" s="197" t="s">
        <v>1016</v>
      </c>
      <c r="AI500" s="7"/>
      <c r="AJ500" s="13"/>
      <c r="AK500" s="7"/>
    </row>
    <row r="501" spans="1:37" x14ac:dyDescent="0.2">
      <c r="A501" s="126" t="s">
        <v>1759</v>
      </c>
      <c r="B501" s="126" t="s">
        <v>772</v>
      </c>
      <c r="C501" s="126"/>
      <c r="D501" s="123" t="s">
        <v>773</v>
      </c>
      <c r="E501" s="38" t="s">
        <v>1088</v>
      </c>
      <c r="F501" s="3" t="s">
        <v>1082</v>
      </c>
      <c r="G501" s="3"/>
      <c r="H501" s="173" t="s">
        <v>886</v>
      </c>
      <c r="I501" s="173" t="s">
        <v>886</v>
      </c>
      <c r="J501" s="173">
        <v>634.49</v>
      </c>
      <c r="K501" s="173">
        <v>661.78</v>
      </c>
      <c r="L501" s="173">
        <v>700.89</v>
      </c>
      <c r="M501" s="173">
        <v>742.23</v>
      </c>
      <c r="N501" s="173">
        <v>801.6</v>
      </c>
      <c r="O501" s="173">
        <v>889.1</v>
      </c>
      <c r="P501" s="173">
        <v>881.9</v>
      </c>
      <c r="Q501" s="173">
        <v>925.1</v>
      </c>
      <c r="R501" s="13">
        <v>970.92</v>
      </c>
      <c r="S501" s="13">
        <v>1019.43</v>
      </c>
      <c r="T501" s="13">
        <v>1067.31</v>
      </c>
      <c r="U501" s="13">
        <v>1110</v>
      </c>
      <c r="V501" s="13">
        <v>1136.6400000000001</v>
      </c>
      <c r="W501" s="13">
        <v>1136.6400000000001</v>
      </c>
      <c r="X501" s="13">
        <v>1136.6400000000001</v>
      </c>
      <c r="Y501" s="13">
        <v>1159.1400000000001</v>
      </c>
      <c r="Z501" s="13">
        <v>1182.0899999999999</v>
      </c>
      <c r="AA501" s="13">
        <v>1205.5</v>
      </c>
      <c r="AB501" s="13">
        <v>1253.48</v>
      </c>
      <c r="AC501" s="175">
        <v>1315.9</v>
      </c>
      <c r="AD501" s="175">
        <v>1394.59</v>
      </c>
      <c r="AE501" s="175">
        <v>1436.15</v>
      </c>
      <c r="AF501" s="175">
        <v>1493.31</v>
      </c>
      <c r="AG501" s="175">
        <v>1567.67</v>
      </c>
      <c r="AH501" s="194" t="s">
        <v>772</v>
      </c>
      <c r="AI501" s="7"/>
      <c r="AJ501" s="13"/>
      <c r="AK501" s="7"/>
    </row>
    <row r="502" spans="1:37" x14ac:dyDescent="0.2">
      <c r="A502" s="126" t="s">
        <v>1623</v>
      </c>
      <c r="B502" s="126" t="s">
        <v>774</v>
      </c>
      <c r="C502" s="126"/>
      <c r="D502" s="123" t="s">
        <v>775</v>
      </c>
      <c r="E502" s="38" t="s">
        <v>1088</v>
      </c>
      <c r="F502" s="3" t="s">
        <v>1076</v>
      </c>
      <c r="G502" s="3"/>
      <c r="H502" s="173">
        <v>75.62</v>
      </c>
      <c r="I502" s="173">
        <v>81</v>
      </c>
      <c r="J502" s="173">
        <v>86.76</v>
      </c>
      <c r="K502" s="173">
        <v>80.78</v>
      </c>
      <c r="L502" s="173">
        <v>84.42</v>
      </c>
      <c r="M502" s="173">
        <v>90.04</v>
      </c>
      <c r="N502" s="173">
        <v>99.94</v>
      </c>
      <c r="O502" s="173">
        <v>105.74</v>
      </c>
      <c r="P502" s="173">
        <v>114.29</v>
      </c>
      <c r="Q502" s="173">
        <v>119.94</v>
      </c>
      <c r="R502" s="13">
        <v>125.87</v>
      </c>
      <c r="S502" s="13">
        <v>132.09</v>
      </c>
      <c r="T502" s="13">
        <v>138.03</v>
      </c>
      <c r="U502" s="13">
        <v>143.28</v>
      </c>
      <c r="V502" s="13">
        <v>146.86000000000001</v>
      </c>
      <c r="W502" s="13">
        <v>146.86000000000001</v>
      </c>
      <c r="X502" s="13">
        <v>146.86000000000001</v>
      </c>
      <c r="Y502" s="13">
        <v>146.86000000000001</v>
      </c>
      <c r="Z502" s="13">
        <v>146.86000000000001</v>
      </c>
      <c r="AA502" s="13">
        <v>146.86000000000001</v>
      </c>
      <c r="AB502" s="13">
        <v>151.86000000000001</v>
      </c>
      <c r="AC502" s="175">
        <v>156.86000000000001</v>
      </c>
      <c r="AD502" s="175">
        <v>161.86000000000001</v>
      </c>
      <c r="AE502" s="175">
        <v>166.86</v>
      </c>
      <c r="AF502" s="175">
        <v>171.86</v>
      </c>
      <c r="AG502" s="175">
        <v>176.86</v>
      </c>
      <c r="AH502" s="194" t="s">
        <v>774</v>
      </c>
      <c r="AI502" s="7"/>
      <c r="AJ502" s="13"/>
      <c r="AK502" s="7"/>
    </row>
    <row r="503" spans="1:37" x14ac:dyDescent="0.2">
      <c r="A503" s="126" t="s">
        <v>1728</v>
      </c>
      <c r="B503" s="126" t="s">
        <v>776</v>
      </c>
      <c r="C503" s="126"/>
      <c r="D503" s="123" t="s">
        <v>777</v>
      </c>
      <c r="E503" s="38" t="s">
        <v>1088</v>
      </c>
      <c r="F503" s="3" t="s">
        <v>1077</v>
      </c>
      <c r="G503" s="3"/>
      <c r="H503" s="173">
        <v>522.83000000000004</v>
      </c>
      <c r="I503" s="173">
        <v>552.25</v>
      </c>
      <c r="J503" s="173">
        <v>595.98</v>
      </c>
      <c r="K503" s="173">
        <v>642.36</v>
      </c>
      <c r="L503" s="173">
        <v>677.68</v>
      </c>
      <c r="M503" s="173">
        <v>713.6</v>
      </c>
      <c r="N503" s="173">
        <v>801.04</v>
      </c>
      <c r="O503" s="173">
        <v>865.14</v>
      </c>
      <c r="P503" s="173">
        <v>922.21</v>
      </c>
      <c r="Q503" s="173">
        <v>949.5</v>
      </c>
      <c r="R503" s="13">
        <v>996.28</v>
      </c>
      <c r="S503" s="13">
        <v>1045.21</v>
      </c>
      <c r="T503" s="13">
        <v>1085.98</v>
      </c>
      <c r="U503" s="13">
        <v>1128.18</v>
      </c>
      <c r="V503" s="13">
        <v>1155.25</v>
      </c>
      <c r="W503" s="13">
        <v>1155.25</v>
      </c>
      <c r="X503" s="13">
        <v>1155.25</v>
      </c>
      <c r="Y503" s="13">
        <v>1155.25</v>
      </c>
      <c r="Z503" s="13">
        <v>1178.19</v>
      </c>
      <c r="AA503" s="13">
        <v>1201.1400000000001</v>
      </c>
      <c r="AB503" s="13">
        <v>1249.02</v>
      </c>
      <c r="AC503" s="175">
        <v>1298.8800000000001</v>
      </c>
      <c r="AD503" s="175">
        <v>1363.68</v>
      </c>
      <c r="AE503" s="175">
        <v>1431.81</v>
      </c>
      <c r="AF503" s="175">
        <v>1488.87</v>
      </c>
      <c r="AG503" s="175">
        <v>1533.51</v>
      </c>
      <c r="AH503" s="194" t="s">
        <v>776</v>
      </c>
      <c r="AI503" s="7"/>
      <c r="AJ503" s="13"/>
      <c r="AK503" s="7"/>
    </row>
    <row r="504" spans="1:37" x14ac:dyDescent="0.2">
      <c r="A504" s="126" t="s">
        <v>1624</v>
      </c>
      <c r="B504" s="126" t="s">
        <v>1205</v>
      </c>
      <c r="C504" s="126"/>
      <c r="D504" s="123" t="s">
        <v>779</v>
      </c>
      <c r="E504" s="38" t="s">
        <v>1088</v>
      </c>
      <c r="F504" s="3" t="s">
        <v>1174</v>
      </c>
      <c r="G504" s="3"/>
      <c r="H504" s="173">
        <v>46.7</v>
      </c>
      <c r="I504" s="173">
        <v>52.24</v>
      </c>
      <c r="J504" s="173">
        <v>62.09</v>
      </c>
      <c r="K504" s="173">
        <v>71.180000000000007</v>
      </c>
      <c r="L504" s="173">
        <v>77.569999999999993</v>
      </c>
      <c r="M504" s="46">
        <v>85.17</v>
      </c>
      <c r="N504" s="173">
        <v>101.78</v>
      </c>
      <c r="O504" s="173">
        <v>117.3</v>
      </c>
      <c r="P504" s="173">
        <v>126.55</v>
      </c>
      <c r="Q504" s="173">
        <v>132.52000000000001</v>
      </c>
      <c r="R504" s="13">
        <v>138.94999999999999</v>
      </c>
      <c r="S504" s="13">
        <v>145.9</v>
      </c>
      <c r="T504" s="13">
        <v>164.68</v>
      </c>
      <c r="U504" s="13">
        <v>171.22</v>
      </c>
      <c r="V504" s="13">
        <v>174.1</v>
      </c>
      <c r="W504" s="13">
        <v>174.1</v>
      </c>
      <c r="X504" s="13">
        <v>180.96</v>
      </c>
      <c r="Y504" s="13">
        <v>180.96</v>
      </c>
      <c r="Z504" s="13">
        <v>184.56</v>
      </c>
      <c r="AA504" s="13">
        <v>188.23</v>
      </c>
      <c r="AB504" s="13">
        <v>191.98</v>
      </c>
      <c r="AC504" s="175">
        <v>191.98</v>
      </c>
      <c r="AD504" s="175">
        <v>203.98</v>
      </c>
      <c r="AE504" s="175">
        <v>227.98</v>
      </c>
      <c r="AF504" s="175">
        <v>237.97</v>
      </c>
      <c r="AG504" s="175">
        <v>252.96</v>
      </c>
      <c r="AH504" s="194" t="s">
        <v>778</v>
      </c>
      <c r="AI504" s="7"/>
      <c r="AJ504" s="13"/>
      <c r="AK504" s="7"/>
    </row>
    <row r="505" spans="1:37" x14ac:dyDescent="0.2">
      <c r="A505" s="126" t="s">
        <v>1625</v>
      </c>
      <c r="B505" s="126" t="s">
        <v>780</v>
      </c>
      <c r="C505" s="126"/>
      <c r="D505" s="123" t="s">
        <v>781</v>
      </c>
      <c r="E505" s="38" t="s">
        <v>1088</v>
      </c>
      <c r="F505" s="3" t="s">
        <v>1076</v>
      </c>
      <c r="G505" s="3"/>
      <c r="H505" s="173">
        <v>169.68</v>
      </c>
      <c r="I505" s="173">
        <v>177.48</v>
      </c>
      <c r="J505" s="173">
        <v>180.05</v>
      </c>
      <c r="K505" s="173">
        <v>186.57</v>
      </c>
      <c r="L505" s="173">
        <v>186.57</v>
      </c>
      <c r="M505" s="173">
        <v>197.76</v>
      </c>
      <c r="N505" s="173">
        <v>217.34</v>
      </c>
      <c r="O505" s="173">
        <v>225.9</v>
      </c>
      <c r="P505" s="173">
        <v>231.93</v>
      </c>
      <c r="Q505" s="173">
        <v>236.35</v>
      </c>
      <c r="R505" s="13">
        <v>238.7</v>
      </c>
      <c r="S505" s="13">
        <v>244.9</v>
      </c>
      <c r="T505" s="13">
        <v>251</v>
      </c>
      <c r="U505" s="13">
        <v>253.5</v>
      </c>
      <c r="V505" s="13">
        <v>249.84</v>
      </c>
      <c r="W505" s="13">
        <v>249.84</v>
      </c>
      <c r="X505" s="13">
        <v>249.84</v>
      </c>
      <c r="Y505" s="13">
        <v>249.84</v>
      </c>
      <c r="Z505" s="13">
        <v>249.84</v>
      </c>
      <c r="AA505" s="13">
        <v>249.84</v>
      </c>
      <c r="AB505" s="13">
        <v>249.84</v>
      </c>
      <c r="AC505" s="175">
        <v>254.84</v>
      </c>
      <c r="AD505" s="175">
        <v>262.45999999999998</v>
      </c>
      <c r="AE505" s="175">
        <v>268.23</v>
      </c>
      <c r="AF505" s="175">
        <v>273.58999999999997</v>
      </c>
      <c r="AG505" s="175">
        <v>278.24</v>
      </c>
      <c r="AH505" s="194" t="s">
        <v>780</v>
      </c>
      <c r="AI505" s="7"/>
      <c r="AJ505" s="13"/>
      <c r="AK505" s="7"/>
    </row>
    <row r="506" spans="1:37" x14ac:dyDescent="0.2">
      <c r="A506" s="126" t="s">
        <v>1699</v>
      </c>
      <c r="B506" s="126" t="s">
        <v>782</v>
      </c>
      <c r="C506" s="126"/>
      <c r="D506" s="123" t="s">
        <v>783</v>
      </c>
      <c r="E506" s="38" t="s">
        <v>1089</v>
      </c>
      <c r="F506" s="3" t="s">
        <v>1076</v>
      </c>
      <c r="G506" s="3"/>
      <c r="H506" s="173">
        <v>79.48</v>
      </c>
      <c r="I506" s="173">
        <v>77.7</v>
      </c>
      <c r="J506" s="173">
        <v>79.44</v>
      </c>
      <c r="K506" s="173">
        <v>84.94</v>
      </c>
      <c r="L506" s="173">
        <v>91.78</v>
      </c>
      <c r="M506" s="173">
        <v>95.35</v>
      </c>
      <c r="N506" s="173">
        <v>100.2</v>
      </c>
      <c r="O506" s="173">
        <v>116.04</v>
      </c>
      <c r="P506" s="173">
        <v>121.53</v>
      </c>
      <c r="Q506" s="173">
        <v>126.77</v>
      </c>
      <c r="R506" s="13">
        <v>133.1</v>
      </c>
      <c r="S506" s="13">
        <v>136.25</v>
      </c>
      <c r="T506" s="13">
        <v>138.41999999999999</v>
      </c>
      <c r="U506" s="13">
        <v>143.47999999999999</v>
      </c>
      <c r="V506" s="13">
        <v>147.51</v>
      </c>
      <c r="W506" s="13">
        <v>147.51</v>
      </c>
      <c r="X506" s="13">
        <v>147.51</v>
      </c>
      <c r="Y506" s="13">
        <v>147.51</v>
      </c>
      <c r="Z506" s="13">
        <v>147.51</v>
      </c>
      <c r="AA506" s="13">
        <v>147.51</v>
      </c>
      <c r="AB506" s="13">
        <v>152.46</v>
      </c>
      <c r="AC506" s="175">
        <v>157.41</v>
      </c>
      <c r="AD506" s="175">
        <v>162.27000000000001</v>
      </c>
      <c r="AE506" s="175" t="s">
        <v>886</v>
      </c>
      <c r="AF506" s="175" t="s">
        <v>886</v>
      </c>
      <c r="AG506" s="175" t="s">
        <v>886</v>
      </c>
      <c r="AH506" s="194" t="s">
        <v>782</v>
      </c>
      <c r="AI506" s="7"/>
      <c r="AJ506" s="13"/>
      <c r="AK506" s="7"/>
    </row>
    <row r="507" spans="1:37" x14ac:dyDescent="0.2">
      <c r="A507" s="126" t="s">
        <v>1626</v>
      </c>
      <c r="B507" s="126" t="s">
        <v>784</v>
      </c>
      <c r="C507" s="126"/>
      <c r="D507" s="123" t="s">
        <v>785</v>
      </c>
      <c r="E507" s="38" t="s">
        <v>1088</v>
      </c>
      <c r="F507" s="3" t="s">
        <v>1076</v>
      </c>
      <c r="G507" s="3"/>
      <c r="H507" s="173">
        <v>85.38</v>
      </c>
      <c r="I507" s="173">
        <v>91.17</v>
      </c>
      <c r="J507" s="173">
        <v>97.2</v>
      </c>
      <c r="K507" s="173">
        <v>99.99</v>
      </c>
      <c r="L507" s="173">
        <v>103.74</v>
      </c>
      <c r="M507" s="173">
        <v>107.68</v>
      </c>
      <c r="N507" s="173">
        <v>114.3</v>
      </c>
      <c r="O507" s="173">
        <v>124.56</v>
      </c>
      <c r="P507" s="173">
        <v>132.30000000000001</v>
      </c>
      <c r="Q507" s="173">
        <v>138.72999999999999</v>
      </c>
      <c r="R507" s="13">
        <v>142.11000000000001</v>
      </c>
      <c r="S507" s="13">
        <v>145.88999999999999</v>
      </c>
      <c r="T507" s="13">
        <v>152.28</v>
      </c>
      <c r="U507" s="13">
        <v>158.13</v>
      </c>
      <c r="V507" s="13">
        <v>161.91</v>
      </c>
      <c r="W507" s="13">
        <v>161.91</v>
      </c>
      <c r="X507" s="13">
        <v>161.91</v>
      </c>
      <c r="Y507" s="13">
        <v>161.91</v>
      </c>
      <c r="Z507" s="13">
        <v>161.91</v>
      </c>
      <c r="AA507" s="13">
        <v>161.91</v>
      </c>
      <c r="AB507" s="13">
        <v>166.91</v>
      </c>
      <c r="AC507" s="175">
        <v>171.91</v>
      </c>
      <c r="AD507" s="175">
        <v>177.04</v>
      </c>
      <c r="AE507" s="175">
        <v>182.33</v>
      </c>
      <c r="AF507" s="175">
        <v>185.79</v>
      </c>
      <c r="AG507" s="175">
        <v>190.79</v>
      </c>
      <c r="AH507" s="194" t="s">
        <v>784</v>
      </c>
      <c r="AI507" s="7"/>
      <c r="AJ507" s="13"/>
      <c r="AK507" s="7"/>
    </row>
    <row r="508" spans="1:37" x14ac:dyDescent="0.2">
      <c r="A508" s="126" t="s">
        <v>1627</v>
      </c>
      <c r="B508" s="126" t="s">
        <v>786</v>
      </c>
      <c r="C508" s="126"/>
      <c r="D508" s="123" t="s">
        <v>787</v>
      </c>
      <c r="E508" s="38" t="s">
        <v>1088</v>
      </c>
      <c r="F508" s="3" t="s">
        <v>1076</v>
      </c>
      <c r="G508" s="3"/>
      <c r="H508" s="173">
        <v>82.93</v>
      </c>
      <c r="I508" s="173">
        <v>87.85</v>
      </c>
      <c r="J508" s="173">
        <v>99.53</v>
      </c>
      <c r="K508" s="173">
        <v>104</v>
      </c>
      <c r="L508" s="173">
        <v>108.84</v>
      </c>
      <c r="M508" s="173">
        <v>115.24</v>
      </c>
      <c r="N508" s="173">
        <v>123.95</v>
      </c>
      <c r="O508" s="173">
        <v>130.31</v>
      </c>
      <c r="P508" s="173">
        <v>138.03</v>
      </c>
      <c r="Q508" s="173">
        <v>144.25</v>
      </c>
      <c r="R508" s="13">
        <v>150.71</v>
      </c>
      <c r="S508" s="13">
        <v>157.03</v>
      </c>
      <c r="T508" s="13">
        <v>163.63</v>
      </c>
      <c r="U508" s="13">
        <v>169.41</v>
      </c>
      <c r="V508" s="13">
        <v>174.06</v>
      </c>
      <c r="W508" s="13">
        <v>174.06</v>
      </c>
      <c r="X508" s="13">
        <v>174.06</v>
      </c>
      <c r="Y508" s="13">
        <v>174.06</v>
      </c>
      <c r="Z508" s="13">
        <v>174.06</v>
      </c>
      <c r="AA508" s="13">
        <v>174.06</v>
      </c>
      <c r="AB508" s="13">
        <v>177.44</v>
      </c>
      <c r="AC508" s="175">
        <v>182.44</v>
      </c>
      <c r="AD508" s="175">
        <v>187.44</v>
      </c>
      <c r="AE508" s="175">
        <v>192.44</v>
      </c>
      <c r="AF508" s="175">
        <v>197.44</v>
      </c>
      <c r="AG508" s="175">
        <v>197.44</v>
      </c>
      <c r="AH508" s="194" t="s">
        <v>786</v>
      </c>
      <c r="AI508" s="7"/>
      <c r="AJ508" s="13"/>
      <c r="AK508" s="7"/>
    </row>
    <row r="509" spans="1:37" x14ac:dyDescent="0.2">
      <c r="A509" s="126" t="s">
        <v>1700</v>
      </c>
      <c r="B509" s="126" t="s">
        <v>788</v>
      </c>
      <c r="C509" s="126"/>
      <c r="D509" s="123" t="s">
        <v>789</v>
      </c>
      <c r="E509" s="38" t="s">
        <v>1089</v>
      </c>
      <c r="F509" s="3" t="s">
        <v>1076</v>
      </c>
      <c r="G509" s="3"/>
      <c r="H509" s="173">
        <v>182.99</v>
      </c>
      <c r="I509" s="173">
        <v>189.36</v>
      </c>
      <c r="J509" s="173">
        <v>150.47999999999999</v>
      </c>
      <c r="K509" s="173">
        <v>154.99</v>
      </c>
      <c r="L509" s="173">
        <v>159.63999999999999</v>
      </c>
      <c r="M509" s="173">
        <v>166.03</v>
      </c>
      <c r="N509" s="173">
        <v>180.97</v>
      </c>
      <c r="O509" s="173">
        <v>180.98</v>
      </c>
      <c r="P509" s="173">
        <v>184.77</v>
      </c>
      <c r="Q509" s="173">
        <v>191.42</v>
      </c>
      <c r="R509" s="13">
        <v>197.07</v>
      </c>
      <c r="S509" s="13">
        <v>201.8</v>
      </c>
      <c r="T509" s="13">
        <v>201.8</v>
      </c>
      <c r="U509" s="13" t="s">
        <v>886</v>
      </c>
      <c r="V509" s="13" t="s">
        <v>886</v>
      </c>
      <c r="W509" s="13" t="s">
        <v>886</v>
      </c>
      <c r="X509" s="13" t="s">
        <v>886</v>
      </c>
      <c r="Y509" s="13" t="s">
        <v>886</v>
      </c>
      <c r="Z509" s="13" t="s">
        <v>886</v>
      </c>
      <c r="AA509" s="13" t="s">
        <v>886</v>
      </c>
      <c r="AB509" s="13" t="s">
        <v>886</v>
      </c>
      <c r="AC509" s="175" t="s">
        <v>886</v>
      </c>
      <c r="AD509" s="175" t="s">
        <v>886</v>
      </c>
      <c r="AE509" s="175" t="s">
        <v>886</v>
      </c>
      <c r="AF509" s="175" t="s">
        <v>886</v>
      </c>
      <c r="AG509" s="175" t="s">
        <v>886</v>
      </c>
      <c r="AH509" s="194" t="s">
        <v>788</v>
      </c>
      <c r="AI509" s="7"/>
      <c r="AJ509" s="13"/>
      <c r="AK509" s="7"/>
    </row>
    <row r="510" spans="1:37" x14ac:dyDescent="0.2">
      <c r="A510" s="126" t="s">
        <v>1628</v>
      </c>
      <c r="B510" s="126" t="s">
        <v>790</v>
      </c>
      <c r="C510" s="126"/>
      <c r="D510" s="123" t="s">
        <v>791</v>
      </c>
      <c r="E510" s="38" t="s">
        <v>1089</v>
      </c>
      <c r="F510" s="3" t="s">
        <v>1076</v>
      </c>
      <c r="G510" s="3"/>
      <c r="H510" s="173">
        <v>-45.74</v>
      </c>
      <c r="I510" s="173">
        <v>19.98</v>
      </c>
      <c r="J510" s="173">
        <v>19.98</v>
      </c>
      <c r="K510" s="173">
        <v>19.98</v>
      </c>
      <c r="L510" s="173">
        <v>39.979999999999997</v>
      </c>
      <c r="M510" s="173">
        <v>64.98</v>
      </c>
      <c r="N510" s="173">
        <v>90.97</v>
      </c>
      <c r="O510" s="173">
        <v>95.86</v>
      </c>
      <c r="P510" s="173">
        <v>105.04</v>
      </c>
      <c r="Q510" s="173">
        <v>109.97</v>
      </c>
      <c r="R510" s="13">
        <v>115.56</v>
      </c>
      <c r="S510" s="13">
        <v>121.22</v>
      </c>
      <c r="T510" s="13">
        <v>126.34</v>
      </c>
      <c r="U510" s="13">
        <v>126.37</v>
      </c>
      <c r="V510" s="13">
        <v>130.04</v>
      </c>
      <c r="W510" s="13">
        <v>130.04</v>
      </c>
      <c r="X510" s="13">
        <v>129.94999999999999</v>
      </c>
      <c r="Y510" s="13">
        <v>128.66</v>
      </c>
      <c r="Z510" s="13">
        <v>131.22</v>
      </c>
      <c r="AA510" s="13">
        <v>131.22</v>
      </c>
      <c r="AB510" s="13">
        <v>136.09</v>
      </c>
      <c r="AC510" s="175">
        <v>141.06</v>
      </c>
      <c r="AD510" s="175">
        <v>146.05000000000001</v>
      </c>
      <c r="AE510" s="175">
        <v>151.05000000000001</v>
      </c>
      <c r="AF510" s="175">
        <v>155.88</v>
      </c>
      <c r="AG510" s="175" t="s">
        <v>886</v>
      </c>
      <c r="AH510" s="194" t="s">
        <v>790</v>
      </c>
      <c r="AI510" s="7"/>
      <c r="AJ510" s="13"/>
      <c r="AK510" s="7"/>
    </row>
    <row r="511" spans="1:37" x14ac:dyDescent="0.2">
      <c r="A511" s="126" t="s">
        <v>1629</v>
      </c>
      <c r="B511" s="126" t="s">
        <v>792</v>
      </c>
      <c r="C511" s="126"/>
      <c r="D511" s="123" t="s">
        <v>793</v>
      </c>
      <c r="E511" s="38" t="s">
        <v>1088</v>
      </c>
      <c r="F511" s="3" t="s">
        <v>1076</v>
      </c>
      <c r="G511" s="3"/>
      <c r="H511" s="173">
        <v>93.91</v>
      </c>
      <c r="I511" s="173">
        <v>102.73</v>
      </c>
      <c r="J511" s="173">
        <v>106.78</v>
      </c>
      <c r="K511" s="173">
        <v>112.04</v>
      </c>
      <c r="L511" s="173">
        <v>118.83</v>
      </c>
      <c r="M511" s="173">
        <v>125.47</v>
      </c>
      <c r="N511" s="173">
        <v>133.24</v>
      </c>
      <c r="O511" s="173">
        <v>155.63999999999999</v>
      </c>
      <c r="P511" s="173">
        <v>166.25</v>
      </c>
      <c r="Q511" s="173">
        <v>174.27</v>
      </c>
      <c r="R511" s="13">
        <v>182.67</v>
      </c>
      <c r="S511" s="13">
        <v>187.92</v>
      </c>
      <c r="T511" s="13">
        <v>191.83</v>
      </c>
      <c r="U511" s="13">
        <v>196.61</v>
      </c>
      <c r="V511" s="13">
        <v>196.61</v>
      </c>
      <c r="W511" s="13">
        <v>196.61</v>
      </c>
      <c r="X511" s="13">
        <v>196.61</v>
      </c>
      <c r="Y511" s="13">
        <v>196.61</v>
      </c>
      <c r="Z511" s="13">
        <v>196.61</v>
      </c>
      <c r="AA511" s="13">
        <v>196.61</v>
      </c>
      <c r="AB511" s="13">
        <v>196.61</v>
      </c>
      <c r="AC511" s="175">
        <v>201.61</v>
      </c>
      <c r="AD511" s="175">
        <v>206.61</v>
      </c>
      <c r="AE511" s="175">
        <v>211.77</v>
      </c>
      <c r="AF511" s="175">
        <v>214.92</v>
      </c>
      <c r="AG511" s="175">
        <v>219.15</v>
      </c>
      <c r="AH511" s="194" t="s">
        <v>792</v>
      </c>
      <c r="AI511" s="7"/>
      <c r="AJ511" s="13"/>
      <c r="AK511" s="7"/>
    </row>
    <row r="512" spans="1:37" x14ac:dyDescent="0.2">
      <c r="A512" s="126" t="s">
        <v>1630</v>
      </c>
      <c r="B512" s="126" t="s">
        <v>794</v>
      </c>
      <c r="C512" s="126"/>
      <c r="D512" s="123" t="s">
        <v>795</v>
      </c>
      <c r="E512" s="38" t="s">
        <v>1088</v>
      </c>
      <c r="F512" s="3" t="s">
        <v>1082</v>
      </c>
      <c r="G512" s="3"/>
      <c r="H512" s="173" t="s">
        <v>886</v>
      </c>
      <c r="I512" s="173" t="s">
        <v>886</v>
      </c>
      <c r="J512" s="173">
        <v>744.03</v>
      </c>
      <c r="K512" s="173">
        <v>736.8</v>
      </c>
      <c r="L512" s="173">
        <v>786.2</v>
      </c>
      <c r="M512" s="173">
        <v>838.8</v>
      </c>
      <c r="N512" s="173">
        <v>910.18</v>
      </c>
      <c r="O512" s="173">
        <v>987.52</v>
      </c>
      <c r="P512" s="173">
        <v>1023.17</v>
      </c>
      <c r="Q512" s="173">
        <v>1063.45</v>
      </c>
      <c r="R512" s="13">
        <v>1094.28</v>
      </c>
      <c r="S512" s="13">
        <v>1124.79</v>
      </c>
      <c r="T512" s="13">
        <v>1169.25</v>
      </c>
      <c r="U512" s="13">
        <v>1215.17</v>
      </c>
      <c r="V512" s="13">
        <v>1238.79</v>
      </c>
      <c r="W512" s="13">
        <v>1238.79</v>
      </c>
      <c r="X512" s="13">
        <v>1238.79</v>
      </c>
      <c r="Y512" s="13">
        <v>1263.44</v>
      </c>
      <c r="Z512" s="13">
        <v>1263.44</v>
      </c>
      <c r="AA512" s="13">
        <v>1263.44</v>
      </c>
      <c r="AB512" s="13">
        <v>1313.85</v>
      </c>
      <c r="AC512" s="175">
        <v>1378.91</v>
      </c>
      <c r="AD512" s="175">
        <v>1461.51</v>
      </c>
      <c r="AE512" s="175">
        <v>1505.21</v>
      </c>
      <c r="AF512" s="175">
        <v>1565.26</v>
      </c>
      <c r="AG512" s="175">
        <v>1596.51</v>
      </c>
      <c r="AH512" s="194" t="s">
        <v>794</v>
      </c>
      <c r="AI512" s="7"/>
      <c r="AJ512" s="13"/>
      <c r="AK512" s="7"/>
    </row>
    <row r="513" spans="1:37" x14ac:dyDescent="0.2">
      <c r="A513" s="126" t="s">
        <v>1631</v>
      </c>
      <c r="B513" s="126" t="s">
        <v>796</v>
      </c>
      <c r="C513" s="126"/>
      <c r="D513" s="123" t="s">
        <v>797</v>
      </c>
      <c r="E513" s="38" t="s">
        <v>1088</v>
      </c>
      <c r="F513" s="3" t="s">
        <v>1076</v>
      </c>
      <c r="G513" s="3"/>
      <c r="H513" s="173">
        <v>86.68</v>
      </c>
      <c r="I513" s="173">
        <v>93.76</v>
      </c>
      <c r="J513" s="173">
        <v>106.31</v>
      </c>
      <c r="K513" s="173">
        <v>109.22</v>
      </c>
      <c r="L513" s="173">
        <v>114.13</v>
      </c>
      <c r="M513" s="173">
        <v>124.26</v>
      </c>
      <c r="N513" s="173">
        <v>134.19999999999999</v>
      </c>
      <c r="O513" s="173">
        <v>137.69</v>
      </c>
      <c r="P513" s="173">
        <v>150.69999999999999</v>
      </c>
      <c r="Q513" s="173">
        <v>158.15</v>
      </c>
      <c r="R513" s="13">
        <v>165.89</v>
      </c>
      <c r="S513" s="13">
        <v>174.01</v>
      </c>
      <c r="T513" s="13">
        <v>181.84</v>
      </c>
      <c r="U513" s="13">
        <v>187.3</v>
      </c>
      <c r="V513" s="13">
        <v>192.15</v>
      </c>
      <c r="W513" s="13">
        <v>192.15</v>
      </c>
      <c r="X513" s="13">
        <v>196.95</v>
      </c>
      <c r="Y513" s="13">
        <v>200.69</v>
      </c>
      <c r="Z513" s="13">
        <v>204.5</v>
      </c>
      <c r="AA513" s="13">
        <v>208.39</v>
      </c>
      <c r="AB513" s="13">
        <v>213.39</v>
      </c>
      <c r="AC513" s="175">
        <v>218.39</v>
      </c>
      <c r="AD513" s="175">
        <v>224.91</v>
      </c>
      <c r="AE513" s="175">
        <v>231.63</v>
      </c>
      <c r="AF513" s="175">
        <v>236.63</v>
      </c>
      <c r="AG513" s="175">
        <v>241.63</v>
      </c>
      <c r="AH513" s="194" t="s">
        <v>796</v>
      </c>
      <c r="AI513" s="7"/>
      <c r="AJ513" s="13"/>
      <c r="AK513" s="7"/>
    </row>
    <row r="514" spans="1:37" x14ac:dyDescent="0.2">
      <c r="A514" s="126" t="s">
        <v>1701</v>
      </c>
      <c r="B514" s="126" t="s">
        <v>798</v>
      </c>
      <c r="C514" s="126"/>
      <c r="D514" s="123" t="s">
        <v>799</v>
      </c>
      <c r="E514" s="38" t="s">
        <v>1089</v>
      </c>
      <c r="F514" s="3" t="s">
        <v>1076</v>
      </c>
      <c r="G514" s="3"/>
      <c r="H514" s="173">
        <v>50.12</v>
      </c>
      <c r="I514" s="173">
        <v>57.82</v>
      </c>
      <c r="J514" s="173">
        <v>63</v>
      </c>
      <c r="K514" s="173">
        <v>67.5</v>
      </c>
      <c r="L514" s="173">
        <v>71.099999999999994</v>
      </c>
      <c r="M514" s="173">
        <v>76.5</v>
      </c>
      <c r="N514" s="173">
        <v>83.97</v>
      </c>
      <c r="O514" s="173">
        <v>98.01</v>
      </c>
      <c r="P514" s="173">
        <v>105.74</v>
      </c>
      <c r="Q514" s="173">
        <v>110.69</v>
      </c>
      <c r="R514" s="13">
        <v>113.4</v>
      </c>
      <c r="S514" s="13">
        <v>116.1</v>
      </c>
      <c r="T514" s="13">
        <v>120.6</v>
      </c>
      <c r="U514" s="13">
        <v>123.57</v>
      </c>
      <c r="V514" s="13">
        <v>124.8</v>
      </c>
      <c r="W514" s="13">
        <v>124.8</v>
      </c>
      <c r="X514" s="13">
        <v>124.8</v>
      </c>
      <c r="Y514" s="13">
        <v>124.8</v>
      </c>
      <c r="Z514" s="13">
        <v>127.28</v>
      </c>
      <c r="AA514" s="13">
        <v>129.75</v>
      </c>
      <c r="AB514" s="13">
        <v>134.75</v>
      </c>
      <c r="AC514" s="175">
        <v>139.75</v>
      </c>
      <c r="AD514" s="175">
        <v>144.75</v>
      </c>
      <c r="AE514" s="175" t="s">
        <v>886</v>
      </c>
      <c r="AF514" s="175" t="s">
        <v>886</v>
      </c>
      <c r="AG514" s="175" t="s">
        <v>886</v>
      </c>
      <c r="AH514" s="194" t="s">
        <v>798</v>
      </c>
      <c r="AI514" s="7"/>
      <c r="AJ514" s="13"/>
      <c r="AK514" s="7"/>
    </row>
    <row r="515" spans="1:37" x14ac:dyDescent="0.2">
      <c r="A515" s="126" t="s">
        <v>1632</v>
      </c>
      <c r="B515" s="126" t="s">
        <v>800</v>
      </c>
      <c r="C515" s="126"/>
      <c r="D515" s="123" t="s">
        <v>801</v>
      </c>
      <c r="E515" s="38" t="s">
        <v>1088</v>
      </c>
      <c r="F515" s="3" t="s">
        <v>1076</v>
      </c>
      <c r="G515" s="3"/>
      <c r="H515" s="173">
        <v>106.22</v>
      </c>
      <c r="I515" s="173">
        <v>105.73</v>
      </c>
      <c r="J515" s="173">
        <v>105.31</v>
      </c>
      <c r="K515" s="173">
        <v>117.26</v>
      </c>
      <c r="L515" s="173">
        <v>122.31</v>
      </c>
      <c r="M515" s="173">
        <v>140.34</v>
      </c>
      <c r="N515" s="173">
        <v>148.56</v>
      </c>
      <c r="O515" s="173">
        <v>155.84</v>
      </c>
      <c r="P515" s="173">
        <v>158.96</v>
      </c>
      <c r="Q515" s="173">
        <v>163.65</v>
      </c>
      <c r="R515" s="13">
        <v>168.07</v>
      </c>
      <c r="S515" s="13">
        <v>174.12</v>
      </c>
      <c r="T515" s="13">
        <v>179.95</v>
      </c>
      <c r="U515" s="13">
        <v>183.55</v>
      </c>
      <c r="V515" s="13">
        <v>183.55</v>
      </c>
      <c r="W515" s="13">
        <v>183.55</v>
      </c>
      <c r="X515" s="13">
        <v>183.55</v>
      </c>
      <c r="Y515" s="13">
        <v>183.55</v>
      </c>
      <c r="Z515" s="13">
        <v>183.55</v>
      </c>
      <c r="AA515" s="13">
        <v>183.55</v>
      </c>
      <c r="AB515" s="13">
        <v>186.76</v>
      </c>
      <c r="AC515" s="175">
        <v>191.76</v>
      </c>
      <c r="AD515" s="175">
        <v>197.49</v>
      </c>
      <c r="AE515" s="175">
        <v>203.39</v>
      </c>
      <c r="AF515" s="175">
        <v>208.39</v>
      </c>
      <c r="AG515" s="175">
        <v>213.39</v>
      </c>
      <c r="AH515" s="194" t="s">
        <v>800</v>
      </c>
      <c r="AI515" s="7"/>
      <c r="AJ515" s="13"/>
      <c r="AK515" s="7"/>
    </row>
    <row r="516" spans="1:37" x14ac:dyDescent="0.2">
      <c r="A516" s="126" t="s">
        <v>1633</v>
      </c>
      <c r="B516" s="126" t="s">
        <v>802</v>
      </c>
      <c r="C516" s="126"/>
      <c r="D516" s="123" t="s">
        <v>803</v>
      </c>
      <c r="E516" s="38" t="s">
        <v>1088</v>
      </c>
      <c r="F516" s="3" t="s">
        <v>1076</v>
      </c>
      <c r="G516" s="3"/>
      <c r="H516" s="173">
        <v>88.71</v>
      </c>
      <c r="I516" s="173">
        <v>108.89</v>
      </c>
      <c r="J516" s="173">
        <v>108.89</v>
      </c>
      <c r="K516" s="173">
        <v>108.89</v>
      </c>
      <c r="L516" s="173">
        <v>108.89</v>
      </c>
      <c r="M516" s="173">
        <v>117.02</v>
      </c>
      <c r="N516" s="173">
        <v>127.88</v>
      </c>
      <c r="O516" s="173">
        <v>147.04</v>
      </c>
      <c r="P516" s="173">
        <v>161.55000000000001</v>
      </c>
      <c r="Q516" s="173">
        <v>169.55</v>
      </c>
      <c r="R516" s="13">
        <v>174.51</v>
      </c>
      <c r="S516" s="13">
        <v>179.55</v>
      </c>
      <c r="T516" s="13">
        <v>184.68</v>
      </c>
      <c r="U516" s="13">
        <v>187.65</v>
      </c>
      <c r="V516" s="13">
        <v>188.55</v>
      </c>
      <c r="W516" s="13">
        <v>188.55</v>
      </c>
      <c r="X516" s="13">
        <v>188.55</v>
      </c>
      <c r="Y516" s="13">
        <v>191.34</v>
      </c>
      <c r="Z516" s="13">
        <v>191.34</v>
      </c>
      <c r="AA516" s="13">
        <v>191.34</v>
      </c>
      <c r="AB516" s="13">
        <v>196.29</v>
      </c>
      <c r="AC516" s="175">
        <v>201.24</v>
      </c>
      <c r="AD516" s="175">
        <v>207.27</v>
      </c>
      <c r="AE516" s="175">
        <v>213.47</v>
      </c>
      <c r="AF516" s="175">
        <v>217.74</v>
      </c>
      <c r="AG516" s="175">
        <v>222.74</v>
      </c>
      <c r="AH516" s="194" t="s">
        <v>802</v>
      </c>
      <c r="AI516" s="7"/>
      <c r="AJ516" s="13"/>
      <c r="AK516" s="7"/>
    </row>
    <row r="517" spans="1:37" x14ac:dyDescent="0.2">
      <c r="A517" s="126" t="s">
        <v>1634</v>
      </c>
      <c r="B517" s="126" t="s">
        <v>1206</v>
      </c>
      <c r="C517" s="126"/>
      <c r="D517" s="123" t="s">
        <v>805</v>
      </c>
      <c r="E517" s="38" t="s">
        <v>1088</v>
      </c>
      <c r="F517" s="3" t="s">
        <v>1174</v>
      </c>
      <c r="G517" s="3"/>
      <c r="H517" s="173">
        <v>45.34</v>
      </c>
      <c r="I517" s="173">
        <v>50.87</v>
      </c>
      <c r="J517" s="173">
        <v>53.64</v>
      </c>
      <c r="K517" s="173">
        <v>59</v>
      </c>
      <c r="L517" s="173">
        <v>74.06</v>
      </c>
      <c r="M517" s="46">
        <v>78.5</v>
      </c>
      <c r="N517" s="173">
        <v>104.5</v>
      </c>
      <c r="O517" s="173">
        <v>119.8</v>
      </c>
      <c r="P517" s="173">
        <v>137.69</v>
      </c>
      <c r="Q517" s="173">
        <v>143.16999999999999</v>
      </c>
      <c r="R517" s="13">
        <v>150.24</v>
      </c>
      <c r="S517" s="13">
        <v>157.66</v>
      </c>
      <c r="T517" s="13">
        <v>165.45</v>
      </c>
      <c r="U517" s="13">
        <v>173.62</v>
      </c>
      <c r="V517" s="13">
        <v>178.72</v>
      </c>
      <c r="W517" s="13">
        <v>178.72</v>
      </c>
      <c r="X517" s="13">
        <v>178.72</v>
      </c>
      <c r="Y517" s="13">
        <v>178.72</v>
      </c>
      <c r="Z517" s="13">
        <v>182.28</v>
      </c>
      <c r="AA517" s="13">
        <v>185.9</v>
      </c>
      <c r="AB517" s="13">
        <v>189.6</v>
      </c>
      <c r="AC517" s="175">
        <v>189.6</v>
      </c>
      <c r="AD517" s="175">
        <v>197.07</v>
      </c>
      <c r="AE517" s="175">
        <v>216.66</v>
      </c>
      <c r="AF517" s="175">
        <v>225.2</v>
      </c>
      <c r="AG517" s="175">
        <v>240.19</v>
      </c>
      <c r="AH517" s="194" t="s">
        <v>804</v>
      </c>
      <c r="AI517" s="7"/>
      <c r="AJ517" s="13"/>
      <c r="AK517" s="7"/>
    </row>
    <row r="518" spans="1:37" x14ac:dyDescent="0.2">
      <c r="A518" s="126" t="s">
        <v>1635</v>
      </c>
      <c r="B518" s="126" t="s">
        <v>806</v>
      </c>
      <c r="C518" s="126"/>
      <c r="D518" s="123" t="s">
        <v>807</v>
      </c>
      <c r="E518" s="38" t="s">
        <v>1088</v>
      </c>
      <c r="F518" s="3" t="s">
        <v>1085</v>
      </c>
      <c r="G518" s="3"/>
      <c r="H518" s="173">
        <v>22.76</v>
      </c>
      <c r="I518" s="173">
        <v>24.4</v>
      </c>
      <c r="J518" s="173">
        <v>25.62</v>
      </c>
      <c r="K518" s="173">
        <v>28.18</v>
      </c>
      <c r="L518" s="173">
        <v>29.02</v>
      </c>
      <c r="M518" s="173">
        <v>30.43</v>
      </c>
      <c r="N518" s="173">
        <v>33.17</v>
      </c>
      <c r="O518" s="173">
        <v>36.49</v>
      </c>
      <c r="P518" s="173">
        <v>39.32</v>
      </c>
      <c r="Q518" s="173">
        <v>41.21</v>
      </c>
      <c r="R518" s="13">
        <v>43.18</v>
      </c>
      <c r="S518" s="13">
        <v>44.43</v>
      </c>
      <c r="T518" s="13">
        <v>45.74</v>
      </c>
      <c r="U518" s="13">
        <v>46.9</v>
      </c>
      <c r="V518" s="13">
        <v>47.83</v>
      </c>
      <c r="W518" s="13">
        <v>47.83</v>
      </c>
      <c r="X518" s="13">
        <v>47.83</v>
      </c>
      <c r="Y518" s="13">
        <v>52.82</v>
      </c>
      <c r="Z518" s="13">
        <v>53.87</v>
      </c>
      <c r="AA518" s="13">
        <v>54.94</v>
      </c>
      <c r="AB518" s="13">
        <v>56.03</v>
      </c>
      <c r="AC518" s="175">
        <v>57.14</v>
      </c>
      <c r="AD518" s="175">
        <v>58.84</v>
      </c>
      <c r="AE518" s="175">
        <v>60.6</v>
      </c>
      <c r="AF518" s="175">
        <v>61.81</v>
      </c>
      <c r="AG518" s="175">
        <v>63.04</v>
      </c>
      <c r="AH518" s="194" t="s">
        <v>806</v>
      </c>
      <c r="AI518" s="7"/>
      <c r="AJ518" s="13"/>
      <c r="AK518" s="7"/>
    </row>
    <row r="519" spans="1:37" x14ac:dyDescent="0.2">
      <c r="A519" s="126" t="s">
        <v>1636</v>
      </c>
      <c r="B519" s="126" t="s">
        <v>1207</v>
      </c>
      <c r="C519" s="126"/>
      <c r="D519" s="123" t="s">
        <v>809</v>
      </c>
      <c r="E519" s="38" t="s">
        <v>1088</v>
      </c>
      <c r="F519" s="3" t="s">
        <v>1174</v>
      </c>
      <c r="G519" s="3"/>
      <c r="H519" s="173">
        <v>45.65</v>
      </c>
      <c r="I519" s="173">
        <v>53.2</v>
      </c>
      <c r="J519" s="173">
        <v>48.99</v>
      </c>
      <c r="K519" s="173">
        <v>51.19</v>
      </c>
      <c r="L519" s="173">
        <v>54.77</v>
      </c>
      <c r="M519" s="173">
        <v>57.21</v>
      </c>
      <c r="N519" s="173">
        <v>61.88</v>
      </c>
      <c r="O519" s="173">
        <v>71.16</v>
      </c>
      <c r="P519" s="173">
        <v>80.08</v>
      </c>
      <c r="Q519" s="173">
        <v>83.68</v>
      </c>
      <c r="R519" s="13">
        <v>87.55</v>
      </c>
      <c r="S519" s="13">
        <v>91.47</v>
      </c>
      <c r="T519" s="13">
        <v>94.67</v>
      </c>
      <c r="U519" s="13">
        <v>97.98</v>
      </c>
      <c r="V519" s="13">
        <v>99.45</v>
      </c>
      <c r="W519" s="13">
        <v>99.45</v>
      </c>
      <c r="X519" s="13">
        <v>99.45</v>
      </c>
      <c r="Y519" s="13">
        <v>102.43</v>
      </c>
      <c r="Z519" s="13">
        <v>104.47</v>
      </c>
      <c r="AA519" s="13">
        <v>106.55</v>
      </c>
      <c r="AB519" s="13">
        <v>111.55</v>
      </c>
      <c r="AC519" s="175">
        <v>116.55</v>
      </c>
      <c r="AD519" s="175">
        <v>128.55000000000001</v>
      </c>
      <c r="AE519" s="175">
        <v>152.55000000000001</v>
      </c>
      <c r="AF519" s="175">
        <v>162.55000000000001</v>
      </c>
      <c r="AG519" s="175">
        <v>177.55</v>
      </c>
      <c r="AH519" s="194" t="s">
        <v>808</v>
      </c>
      <c r="AI519" s="7"/>
      <c r="AJ519" s="13"/>
      <c r="AK519" s="7"/>
    </row>
    <row r="520" spans="1:37" x14ac:dyDescent="0.2">
      <c r="A520" s="126" t="s">
        <v>1637</v>
      </c>
      <c r="B520" s="126" t="s">
        <v>1240</v>
      </c>
      <c r="C520" s="126"/>
      <c r="D520" s="123" t="s">
        <v>1239</v>
      </c>
      <c r="E520" s="38" t="s">
        <v>1088</v>
      </c>
      <c r="F520" s="123" t="s">
        <v>1235</v>
      </c>
      <c r="G520" s="3"/>
      <c r="H520" s="173" t="s">
        <v>886</v>
      </c>
      <c r="I520" s="173" t="s">
        <v>886</v>
      </c>
      <c r="J520" s="173" t="s">
        <v>886</v>
      </c>
      <c r="K520" s="173" t="s">
        <v>886</v>
      </c>
      <c r="L520" s="173" t="s">
        <v>886</v>
      </c>
      <c r="M520" s="173" t="s">
        <v>886</v>
      </c>
      <c r="N520" s="173" t="s">
        <v>886</v>
      </c>
      <c r="O520" s="173" t="s">
        <v>886</v>
      </c>
      <c r="P520" s="173" t="s">
        <v>886</v>
      </c>
      <c r="Q520" s="173" t="s">
        <v>886</v>
      </c>
      <c r="R520" s="13" t="s">
        <v>886</v>
      </c>
      <c r="S520" s="173" t="s">
        <v>886</v>
      </c>
      <c r="T520" s="173" t="s">
        <v>886</v>
      </c>
      <c r="U520" s="173" t="s">
        <v>886</v>
      </c>
      <c r="V520" s="173" t="s">
        <v>886</v>
      </c>
      <c r="W520" s="173" t="s">
        <v>886</v>
      </c>
      <c r="X520" s="173" t="s">
        <v>886</v>
      </c>
      <c r="Y520" s="173" t="s">
        <v>886</v>
      </c>
      <c r="Z520" s="173" t="s">
        <v>886</v>
      </c>
      <c r="AA520" s="173" t="s">
        <v>886</v>
      </c>
      <c r="AB520" s="173" t="s">
        <v>886</v>
      </c>
      <c r="AC520" s="13" t="s">
        <v>886</v>
      </c>
      <c r="AD520" s="175"/>
      <c r="AE520" s="175">
        <v>0</v>
      </c>
      <c r="AF520" s="175">
        <v>0</v>
      </c>
      <c r="AG520" s="175">
        <v>0</v>
      </c>
      <c r="AH520" s="194" t="s">
        <v>1240</v>
      </c>
      <c r="AI520" s="7"/>
      <c r="AJ520" s="13"/>
      <c r="AK520" s="7"/>
    </row>
    <row r="521" spans="1:37" x14ac:dyDescent="0.2">
      <c r="A521" s="126" t="s">
        <v>1775</v>
      </c>
      <c r="B521" s="126" t="s">
        <v>1772</v>
      </c>
      <c r="C521" s="126"/>
      <c r="D521" s="123" t="s">
        <v>1771</v>
      </c>
      <c r="E521" s="38" t="s">
        <v>1088</v>
      </c>
      <c r="F521" s="123" t="s">
        <v>1082</v>
      </c>
      <c r="G521" s="3"/>
      <c r="H521" s="173" t="s">
        <v>886</v>
      </c>
      <c r="I521" s="173" t="s">
        <v>886</v>
      </c>
      <c r="J521" s="173" t="s">
        <v>886</v>
      </c>
      <c r="K521" s="173" t="s">
        <v>886</v>
      </c>
      <c r="L521" s="173" t="s">
        <v>886</v>
      </c>
      <c r="M521" s="173" t="s">
        <v>886</v>
      </c>
      <c r="N521" s="173" t="s">
        <v>886</v>
      </c>
      <c r="O521" s="173" t="s">
        <v>886</v>
      </c>
      <c r="P521" s="173" t="s">
        <v>886</v>
      </c>
      <c r="Q521" s="173" t="s">
        <v>886</v>
      </c>
      <c r="R521" s="173" t="s">
        <v>886</v>
      </c>
      <c r="S521" s="173" t="s">
        <v>886</v>
      </c>
      <c r="T521" s="173" t="s">
        <v>886</v>
      </c>
      <c r="U521" s="173" t="s">
        <v>886</v>
      </c>
      <c r="V521" s="173" t="s">
        <v>886</v>
      </c>
      <c r="W521" s="173" t="s">
        <v>886</v>
      </c>
      <c r="X521" s="173" t="s">
        <v>886</v>
      </c>
      <c r="Y521" s="173" t="s">
        <v>886</v>
      </c>
      <c r="Z521" s="173" t="s">
        <v>886</v>
      </c>
      <c r="AA521" s="173" t="s">
        <v>886</v>
      </c>
      <c r="AB521" s="173" t="s">
        <v>886</v>
      </c>
      <c r="AC521" s="173" t="s">
        <v>886</v>
      </c>
      <c r="AD521" s="173" t="s">
        <v>886</v>
      </c>
      <c r="AE521" s="173" t="s">
        <v>886</v>
      </c>
      <c r="AF521" s="175" t="s">
        <v>886</v>
      </c>
      <c r="AG521" s="175">
        <v>1566.39</v>
      </c>
      <c r="AH521" s="194" t="s">
        <v>1772</v>
      </c>
      <c r="AI521" s="7"/>
      <c r="AJ521" s="13"/>
      <c r="AK521" s="7"/>
    </row>
    <row r="522" spans="1:37" x14ac:dyDescent="0.2">
      <c r="A522" s="126" t="s">
        <v>1638</v>
      </c>
      <c r="B522" s="11" t="s">
        <v>810</v>
      </c>
      <c r="C522" s="11"/>
      <c r="D522" s="3" t="s">
        <v>811</v>
      </c>
      <c r="E522" s="38" t="s">
        <v>1088</v>
      </c>
      <c r="F522" s="3" t="s">
        <v>1076</v>
      </c>
      <c r="G522" s="3"/>
      <c r="H522" s="173">
        <v>0</v>
      </c>
      <c r="I522" s="173">
        <v>21.26</v>
      </c>
      <c r="J522" s="173">
        <v>35</v>
      </c>
      <c r="K522" s="173">
        <v>35</v>
      </c>
      <c r="L522" s="173">
        <v>40</v>
      </c>
      <c r="M522" s="173">
        <v>40</v>
      </c>
      <c r="N522" s="173">
        <v>40</v>
      </c>
      <c r="O522" s="173">
        <v>60</v>
      </c>
      <c r="P522" s="173">
        <v>63</v>
      </c>
      <c r="Q522" s="173">
        <v>66.02</v>
      </c>
      <c r="R522" s="13">
        <v>68</v>
      </c>
      <c r="S522" s="13">
        <v>71.36</v>
      </c>
      <c r="T522" s="13">
        <v>74.88</v>
      </c>
      <c r="U522" s="13">
        <v>78.569999999999993</v>
      </c>
      <c r="V522" s="13">
        <v>81.63</v>
      </c>
      <c r="W522" s="13">
        <v>81.63</v>
      </c>
      <c r="X522" s="13">
        <v>81.63</v>
      </c>
      <c r="Y522" s="13">
        <v>81.63</v>
      </c>
      <c r="Z522" s="13">
        <v>81.63</v>
      </c>
      <c r="AA522" s="13">
        <v>81.63</v>
      </c>
      <c r="AB522" s="13">
        <v>86.63</v>
      </c>
      <c r="AC522" s="175">
        <v>91.63</v>
      </c>
      <c r="AD522" s="175">
        <v>94.38</v>
      </c>
      <c r="AE522" s="175">
        <v>99.38</v>
      </c>
      <c r="AF522" s="175">
        <v>104.38</v>
      </c>
      <c r="AG522" s="175">
        <v>109.38</v>
      </c>
      <c r="AH522" s="194" t="s">
        <v>810</v>
      </c>
      <c r="AI522" s="7"/>
      <c r="AJ522" s="13"/>
      <c r="AK522" s="7"/>
    </row>
    <row r="523" spans="1:37" x14ac:dyDescent="0.2">
      <c r="A523" s="126" t="s">
        <v>1702</v>
      </c>
      <c r="B523" s="11" t="s">
        <v>812</v>
      </c>
      <c r="C523" s="11"/>
      <c r="D523" s="3" t="s">
        <v>813</v>
      </c>
      <c r="E523" s="38" t="s">
        <v>1089</v>
      </c>
      <c r="F523" s="3" t="s">
        <v>1076</v>
      </c>
      <c r="G523" s="3"/>
      <c r="H523" s="173">
        <v>81.22</v>
      </c>
      <c r="I523" s="173">
        <v>76.650000000000006</v>
      </c>
      <c r="J523" s="173">
        <v>88.61</v>
      </c>
      <c r="K523" s="173">
        <v>92.59</v>
      </c>
      <c r="L523" s="173">
        <v>96.92</v>
      </c>
      <c r="M523" s="173">
        <v>99.71</v>
      </c>
      <c r="N523" s="173">
        <v>102.02</v>
      </c>
      <c r="O523" s="173">
        <v>105.08</v>
      </c>
      <c r="P523" s="173">
        <v>108.07</v>
      </c>
      <c r="Q523" s="173">
        <v>111.29</v>
      </c>
      <c r="R523" s="13">
        <v>114</v>
      </c>
      <c r="S523" s="13">
        <v>117.14</v>
      </c>
      <c r="T523" s="13">
        <v>123</v>
      </c>
      <c r="U523" s="13">
        <v>129.03</v>
      </c>
      <c r="V523" s="13">
        <v>132.9</v>
      </c>
      <c r="W523" s="13">
        <v>132.9</v>
      </c>
      <c r="X523" s="13">
        <v>132.9</v>
      </c>
      <c r="Y523" s="13">
        <v>137.82</v>
      </c>
      <c r="Z523" s="13">
        <v>137.82</v>
      </c>
      <c r="AA523" s="13">
        <v>140.56</v>
      </c>
      <c r="AB523" s="13">
        <v>147.32</v>
      </c>
      <c r="AC523" s="175">
        <v>152.32</v>
      </c>
      <c r="AD523" s="175">
        <v>157.32</v>
      </c>
      <c r="AE523" s="175" t="s">
        <v>886</v>
      </c>
      <c r="AF523" s="175" t="s">
        <v>886</v>
      </c>
      <c r="AG523" s="175" t="s">
        <v>886</v>
      </c>
      <c r="AH523" s="194" t="s">
        <v>812</v>
      </c>
      <c r="AI523" s="7"/>
      <c r="AJ523" s="13"/>
      <c r="AK523" s="7"/>
    </row>
    <row r="524" spans="1:37" x14ac:dyDescent="0.2">
      <c r="A524" s="126" t="s">
        <v>1639</v>
      </c>
      <c r="B524" s="126" t="s">
        <v>1267</v>
      </c>
      <c r="C524" s="126"/>
      <c r="D524" s="123" t="s">
        <v>1266</v>
      </c>
      <c r="E524" s="38" t="s">
        <v>1088</v>
      </c>
      <c r="F524" s="123" t="s">
        <v>1076</v>
      </c>
      <c r="G524" s="3"/>
      <c r="H524" s="173" t="s">
        <v>886</v>
      </c>
      <c r="I524" s="173" t="s">
        <v>886</v>
      </c>
      <c r="J524" s="173" t="s">
        <v>886</v>
      </c>
      <c r="K524" s="173" t="s">
        <v>886</v>
      </c>
      <c r="L524" s="173" t="s">
        <v>886</v>
      </c>
      <c r="M524" s="173" t="s">
        <v>886</v>
      </c>
      <c r="N524" s="173" t="s">
        <v>886</v>
      </c>
      <c r="O524" s="173" t="s">
        <v>886</v>
      </c>
      <c r="P524" s="173" t="s">
        <v>886</v>
      </c>
      <c r="Q524" s="173" t="s">
        <v>886</v>
      </c>
      <c r="R524" s="13" t="s">
        <v>886</v>
      </c>
      <c r="S524" s="13" t="s">
        <v>886</v>
      </c>
      <c r="T524" s="13" t="s">
        <v>886</v>
      </c>
      <c r="U524" s="13" t="s">
        <v>886</v>
      </c>
      <c r="V524" s="13" t="s">
        <v>886</v>
      </c>
      <c r="W524" s="13" t="s">
        <v>886</v>
      </c>
      <c r="X524" s="13" t="s">
        <v>886</v>
      </c>
      <c r="Y524" s="13" t="s">
        <v>886</v>
      </c>
      <c r="Z524" s="13" t="s">
        <v>886</v>
      </c>
      <c r="AA524" s="13" t="s">
        <v>886</v>
      </c>
      <c r="AB524" s="175" t="s">
        <v>886</v>
      </c>
      <c r="AC524" s="175" t="s">
        <v>886</v>
      </c>
      <c r="AD524" s="175" t="s">
        <v>886</v>
      </c>
      <c r="AE524" s="175">
        <v>172.22</v>
      </c>
      <c r="AF524" s="175">
        <v>177.12</v>
      </c>
      <c r="AG524" s="175">
        <v>182.11</v>
      </c>
      <c r="AH524" s="194" t="s">
        <v>1267</v>
      </c>
      <c r="AI524" s="7"/>
      <c r="AJ524" s="13"/>
      <c r="AK524" s="7"/>
    </row>
    <row r="525" spans="1:37" x14ac:dyDescent="0.2">
      <c r="A525" s="126" t="s">
        <v>1729</v>
      </c>
      <c r="B525" s="11" t="s">
        <v>814</v>
      </c>
      <c r="C525" s="11"/>
      <c r="D525" s="3" t="s">
        <v>815</v>
      </c>
      <c r="E525" s="38" t="s">
        <v>1088</v>
      </c>
      <c r="F525" s="3" t="s">
        <v>1077</v>
      </c>
      <c r="G525" s="3"/>
      <c r="H525" s="173">
        <v>465.48</v>
      </c>
      <c r="I525" s="173">
        <v>491.94</v>
      </c>
      <c r="J525" s="173">
        <v>546.03</v>
      </c>
      <c r="K525" s="173">
        <v>586.26</v>
      </c>
      <c r="L525" s="173">
        <v>620.46</v>
      </c>
      <c r="M525" s="173">
        <v>660.78</v>
      </c>
      <c r="N525" s="173">
        <v>724.95</v>
      </c>
      <c r="O525" s="173">
        <v>859.32</v>
      </c>
      <c r="P525" s="173">
        <v>910.26</v>
      </c>
      <c r="Q525" s="173">
        <v>954.18</v>
      </c>
      <c r="R525" s="13">
        <v>1001.34</v>
      </c>
      <c r="S525" s="13">
        <v>1050.8399999999999</v>
      </c>
      <c r="T525" s="13">
        <v>1098</v>
      </c>
      <c r="U525" s="13">
        <v>1133.6400000000001</v>
      </c>
      <c r="V525" s="13">
        <v>1161.99</v>
      </c>
      <c r="W525" s="13">
        <v>1161.99</v>
      </c>
      <c r="X525" s="13">
        <v>1161.99</v>
      </c>
      <c r="Y525" s="13">
        <v>1161.99</v>
      </c>
      <c r="Z525" s="13">
        <v>1161.99</v>
      </c>
      <c r="AA525" s="13">
        <v>1161.99</v>
      </c>
      <c r="AB525" s="13">
        <v>1207.8900000000001</v>
      </c>
      <c r="AC525" s="175">
        <v>1255.5899999999999</v>
      </c>
      <c r="AD525" s="175">
        <v>1317.78</v>
      </c>
      <c r="AE525" s="175">
        <v>1383.57</v>
      </c>
      <c r="AF525" s="175">
        <v>1438.74</v>
      </c>
      <c r="AG525" s="175">
        <v>1510.56</v>
      </c>
      <c r="AH525" s="194" t="s">
        <v>814</v>
      </c>
      <c r="AI525" s="7"/>
      <c r="AJ525" s="13"/>
      <c r="AK525" s="7"/>
    </row>
    <row r="526" spans="1:37" x14ac:dyDescent="0.2">
      <c r="A526" s="126" t="s">
        <v>1703</v>
      </c>
      <c r="B526" s="11" t="s">
        <v>816</v>
      </c>
      <c r="C526" s="11"/>
      <c r="D526" s="3" t="s">
        <v>817</v>
      </c>
      <c r="E526" s="38" t="s">
        <v>1089</v>
      </c>
      <c r="F526" s="3" t="s">
        <v>1076</v>
      </c>
      <c r="G526" s="3"/>
      <c r="H526" s="173">
        <v>67.510000000000005</v>
      </c>
      <c r="I526" s="173">
        <v>75.88</v>
      </c>
      <c r="J526" s="173">
        <v>93.52</v>
      </c>
      <c r="K526" s="173">
        <v>96.07</v>
      </c>
      <c r="L526" s="173">
        <v>99.86</v>
      </c>
      <c r="M526" s="173">
        <v>106.2</v>
      </c>
      <c r="N526" s="173">
        <v>114.98</v>
      </c>
      <c r="O526" s="173">
        <v>119.85</v>
      </c>
      <c r="P526" s="173">
        <v>125.16</v>
      </c>
      <c r="Q526" s="173">
        <v>130.94</v>
      </c>
      <c r="R526" s="13">
        <v>134.26</v>
      </c>
      <c r="S526" s="13">
        <v>139.5</v>
      </c>
      <c r="T526" s="13">
        <v>142.29</v>
      </c>
      <c r="U526" s="13" t="s">
        <v>886</v>
      </c>
      <c r="V526" s="13" t="s">
        <v>886</v>
      </c>
      <c r="W526" s="13" t="s">
        <v>886</v>
      </c>
      <c r="X526" s="13" t="s">
        <v>886</v>
      </c>
      <c r="Y526" s="13" t="s">
        <v>886</v>
      </c>
      <c r="Z526" s="13" t="s">
        <v>886</v>
      </c>
      <c r="AA526" s="13" t="s">
        <v>886</v>
      </c>
      <c r="AB526" s="13" t="s">
        <v>886</v>
      </c>
      <c r="AC526" s="175" t="s">
        <v>886</v>
      </c>
      <c r="AD526" s="175" t="s">
        <v>886</v>
      </c>
      <c r="AE526" s="175" t="s">
        <v>886</v>
      </c>
      <c r="AF526" s="175" t="s">
        <v>886</v>
      </c>
      <c r="AG526" s="175" t="s">
        <v>886</v>
      </c>
      <c r="AH526" s="194" t="s">
        <v>816</v>
      </c>
      <c r="AI526" s="7"/>
      <c r="AJ526" s="13"/>
      <c r="AK526" s="7"/>
    </row>
    <row r="527" spans="1:37" x14ac:dyDescent="0.2">
      <c r="A527" s="126" t="s">
        <v>1640</v>
      </c>
      <c r="B527" s="11" t="s">
        <v>818</v>
      </c>
      <c r="C527" s="11"/>
      <c r="D527" s="3" t="s">
        <v>819</v>
      </c>
      <c r="E527" s="38" t="s">
        <v>1088</v>
      </c>
      <c r="F527" s="3" t="s">
        <v>1085</v>
      </c>
      <c r="G527" s="3"/>
      <c r="H527" s="173">
        <v>20.04</v>
      </c>
      <c r="I527" s="173">
        <v>21.46</v>
      </c>
      <c r="J527" s="173">
        <v>23.33</v>
      </c>
      <c r="K527" s="173">
        <v>24.38</v>
      </c>
      <c r="L527" s="173">
        <v>25.47</v>
      </c>
      <c r="M527" s="173">
        <v>27.14</v>
      </c>
      <c r="N527" s="173">
        <v>29.84</v>
      </c>
      <c r="O527" s="173">
        <v>38.549999999999997</v>
      </c>
      <c r="P527" s="173">
        <v>41.62</v>
      </c>
      <c r="Q527" s="173">
        <v>43.67</v>
      </c>
      <c r="R527" s="13">
        <v>45.84</v>
      </c>
      <c r="S527" s="13">
        <v>48.02</v>
      </c>
      <c r="T527" s="13">
        <v>49.91</v>
      </c>
      <c r="U527" s="13">
        <v>51.38</v>
      </c>
      <c r="V527" s="13">
        <v>52.41</v>
      </c>
      <c r="W527" s="13">
        <v>52.41</v>
      </c>
      <c r="X527" s="13">
        <v>52.41</v>
      </c>
      <c r="Y527" s="13">
        <v>57.4</v>
      </c>
      <c r="Z527" s="13">
        <v>57.4</v>
      </c>
      <c r="AA527" s="13">
        <v>58.54</v>
      </c>
      <c r="AB527" s="13">
        <v>59.71</v>
      </c>
      <c r="AC527" s="175">
        <v>60.9</v>
      </c>
      <c r="AD527" s="175">
        <v>62.72</v>
      </c>
      <c r="AE527" s="175">
        <v>64.59</v>
      </c>
      <c r="AF527" s="175">
        <v>65.87</v>
      </c>
      <c r="AG527" s="175">
        <v>67.180000000000007</v>
      </c>
      <c r="AH527" s="194" t="s">
        <v>818</v>
      </c>
      <c r="AI527" s="7"/>
      <c r="AJ527" s="13"/>
    </row>
    <row r="528" spans="1:37" x14ac:dyDescent="0.2">
      <c r="A528" s="126" t="s">
        <v>1641</v>
      </c>
      <c r="B528" s="11" t="s">
        <v>1213</v>
      </c>
      <c r="C528" s="11"/>
      <c r="D528" s="3" t="s">
        <v>821</v>
      </c>
      <c r="E528" s="38" t="s">
        <v>1088</v>
      </c>
      <c r="F528" s="3" t="s">
        <v>1174</v>
      </c>
      <c r="G528" s="3"/>
      <c r="H528" s="173">
        <v>45.28</v>
      </c>
      <c r="I528" s="173">
        <v>53.17</v>
      </c>
      <c r="J528" s="173">
        <v>52.41</v>
      </c>
      <c r="K528" s="173">
        <v>54.76</v>
      </c>
      <c r="L528" s="173">
        <v>58.73</v>
      </c>
      <c r="M528" s="173">
        <v>60.82</v>
      </c>
      <c r="N528" s="173">
        <v>75.92</v>
      </c>
      <c r="O528" s="173">
        <v>88.81</v>
      </c>
      <c r="P528" s="173">
        <v>102.06</v>
      </c>
      <c r="Q528" s="173">
        <v>107.05</v>
      </c>
      <c r="R528" s="13">
        <v>112.4</v>
      </c>
      <c r="S528" s="13">
        <v>118.02</v>
      </c>
      <c r="T528" s="13">
        <v>123.62</v>
      </c>
      <c r="U528" s="13">
        <v>127.32</v>
      </c>
      <c r="V528" s="13">
        <v>130.5</v>
      </c>
      <c r="W528" s="13">
        <v>130.5</v>
      </c>
      <c r="X528" s="13">
        <v>130.5</v>
      </c>
      <c r="Y528" s="13">
        <v>135.5</v>
      </c>
      <c r="Z528" s="13">
        <v>138.19999999999999</v>
      </c>
      <c r="AA528" s="13">
        <v>140.94999999999999</v>
      </c>
      <c r="AB528" s="13">
        <v>145.94999999999999</v>
      </c>
      <c r="AC528" s="175">
        <v>150.94999999999999</v>
      </c>
      <c r="AD528" s="175">
        <v>162.94999999999999</v>
      </c>
      <c r="AE528" s="175">
        <v>186.95</v>
      </c>
      <c r="AF528" s="175">
        <v>196.28</v>
      </c>
      <c r="AG528" s="175">
        <v>211.28</v>
      </c>
      <c r="AH528" s="194" t="s">
        <v>820</v>
      </c>
      <c r="AI528" s="7"/>
      <c r="AJ528" s="13"/>
    </row>
    <row r="529" spans="1:36" x14ac:dyDescent="0.2">
      <c r="A529" s="126" t="s">
        <v>1704</v>
      </c>
      <c r="B529" s="126" t="s">
        <v>822</v>
      </c>
      <c r="C529" s="126"/>
      <c r="D529" s="123" t="s">
        <v>823</v>
      </c>
      <c r="E529" s="38" t="s">
        <v>1088</v>
      </c>
      <c r="F529" s="3" t="s">
        <v>1083</v>
      </c>
      <c r="G529" s="3"/>
      <c r="H529" s="173">
        <v>206.05</v>
      </c>
      <c r="I529" s="173">
        <v>203.38</v>
      </c>
      <c r="J529" s="173">
        <v>211.54</v>
      </c>
      <c r="K529" s="173">
        <v>229.96</v>
      </c>
      <c r="L529" s="173">
        <v>235.35</v>
      </c>
      <c r="M529" s="173">
        <v>259.27999999999997</v>
      </c>
      <c r="N529" s="173">
        <v>271.27999999999997</v>
      </c>
      <c r="O529" s="173">
        <v>345.76</v>
      </c>
      <c r="P529" s="173">
        <v>363.83</v>
      </c>
      <c r="Q529" s="173">
        <v>363.54</v>
      </c>
      <c r="R529" s="13">
        <v>370.55</v>
      </c>
      <c r="S529" s="13">
        <v>377.96</v>
      </c>
      <c r="T529" s="13">
        <v>377.97</v>
      </c>
      <c r="U529" s="13">
        <v>378.02</v>
      </c>
      <c r="V529" s="13">
        <v>378.07</v>
      </c>
      <c r="W529" s="13">
        <v>378.07</v>
      </c>
      <c r="X529" s="13">
        <v>378.01</v>
      </c>
      <c r="Y529" s="13">
        <v>378.01</v>
      </c>
      <c r="Z529" s="13">
        <v>378.01</v>
      </c>
      <c r="AA529" s="13">
        <v>378.01</v>
      </c>
      <c r="AB529" s="13">
        <v>391.91</v>
      </c>
      <c r="AC529" s="175">
        <v>406.9</v>
      </c>
      <c r="AD529" s="175">
        <v>416.63</v>
      </c>
      <c r="AE529" s="175">
        <v>433.71</v>
      </c>
      <c r="AF529" s="175">
        <v>448.68</v>
      </c>
      <c r="AG529" s="175">
        <v>464.37</v>
      </c>
      <c r="AH529" s="194" t="s">
        <v>822</v>
      </c>
      <c r="AI529" s="7"/>
      <c r="AJ529" s="13"/>
    </row>
    <row r="530" spans="1:36" x14ac:dyDescent="0.2">
      <c r="A530" s="126" t="s">
        <v>1752</v>
      </c>
      <c r="B530" s="11" t="s">
        <v>824</v>
      </c>
      <c r="C530" s="11"/>
      <c r="D530" s="123" t="s">
        <v>825</v>
      </c>
      <c r="E530" s="38" t="s">
        <v>1089</v>
      </c>
      <c r="F530" s="3" t="s">
        <v>1076</v>
      </c>
      <c r="G530" s="3"/>
      <c r="H530" s="173">
        <v>71.09</v>
      </c>
      <c r="I530" s="173">
        <v>86.08</v>
      </c>
      <c r="J530" s="173">
        <v>95.27</v>
      </c>
      <c r="K530" s="173">
        <v>104.45</v>
      </c>
      <c r="L530" s="173">
        <v>111.24</v>
      </c>
      <c r="M530" s="173">
        <v>119.06</v>
      </c>
      <c r="N530" s="173">
        <v>130.4</v>
      </c>
      <c r="O530" s="173">
        <v>199.93</v>
      </c>
      <c r="P530" s="173">
        <v>213.74</v>
      </c>
      <c r="Q530" s="173">
        <v>222.13</v>
      </c>
      <c r="R530" s="13">
        <v>230.9</v>
      </c>
      <c r="S530" s="13">
        <v>241.17</v>
      </c>
      <c r="T530" s="13">
        <v>250.07</v>
      </c>
      <c r="U530" s="13">
        <v>262.32</v>
      </c>
      <c r="V530" s="13">
        <v>267.56</v>
      </c>
      <c r="W530" s="13">
        <v>267.56</v>
      </c>
      <c r="X530" s="13">
        <v>267.56</v>
      </c>
      <c r="Y530" s="13">
        <v>272.89</v>
      </c>
      <c r="Z530" s="13">
        <v>278.32</v>
      </c>
      <c r="AA530" s="13">
        <v>283.70999999999998</v>
      </c>
      <c r="AB530" s="13">
        <v>289.36</v>
      </c>
      <c r="AC530" s="175">
        <v>295.12</v>
      </c>
      <c r="AD530" s="175">
        <v>301.08</v>
      </c>
      <c r="AE530" s="175" t="s">
        <v>886</v>
      </c>
      <c r="AF530" s="175" t="s">
        <v>886</v>
      </c>
      <c r="AG530" s="175" t="s">
        <v>886</v>
      </c>
      <c r="AH530" s="194" t="s">
        <v>824</v>
      </c>
      <c r="AI530" s="7"/>
      <c r="AJ530" s="13"/>
    </row>
    <row r="531" spans="1:36" x14ac:dyDescent="0.2">
      <c r="A531" s="126" t="s">
        <v>1642</v>
      </c>
      <c r="B531" s="11" t="s">
        <v>826</v>
      </c>
      <c r="C531" s="11"/>
      <c r="D531" s="3" t="s">
        <v>827</v>
      </c>
      <c r="E531" s="38" t="s">
        <v>1088</v>
      </c>
      <c r="F531" s="3" t="s">
        <v>1081</v>
      </c>
      <c r="G531" s="3"/>
      <c r="H531" s="173">
        <v>628.65</v>
      </c>
      <c r="I531" s="173">
        <v>666.9</v>
      </c>
      <c r="J531" s="173">
        <v>690.21</v>
      </c>
      <c r="K531" s="173">
        <v>745.37</v>
      </c>
      <c r="L531" s="173">
        <v>794.25</v>
      </c>
      <c r="M531" s="173">
        <v>864.91</v>
      </c>
      <c r="N531" s="173">
        <v>907.2</v>
      </c>
      <c r="O531" s="173">
        <v>966.24</v>
      </c>
      <c r="P531" s="173">
        <v>994.14</v>
      </c>
      <c r="Q531" s="173">
        <v>1041.3900000000001</v>
      </c>
      <c r="R531" s="13">
        <v>1074.69</v>
      </c>
      <c r="S531" s="13">
        <v>1112.3</v>
      </c>
      <c r="T531" s="13">
        <v>1134.54</v>
      </c>
      <c r="U531" s="13">
        <v>1157.22</v>
      </c>
      <c r="V531" s="13">
        <v>1171.68</v>
      </c>
      <c r="W531" s="13">
        <v>1171.68</v>
      </c>
      <c r="X531" s="13">
        <v>1171.68</v>
      </c>
      <c r="Y531" s="13">
        <v>1195.1099999999999</v>
      </c>
      <c r="Z531" s="13">
        <v>1192.1400000000001</v>
      </c>
      <c r="AA531" s="13">
        <v>1192.1400000000001</v>
      </c>
      <c r="AB531" s="13">
        <v>1215.98</v>
      </c>
      <c r="AC531" s="175">
        <v>1252.46</v>
      </c>
      <c r="AD531" s="175">
        <v>1290.03</v>
      </c>
      <c r="AE531" s="175">
        <v>1290.03</v>
      </c>
      <c r="AF531" s="175">
        <v>1315.83</v>
      </c>
      <c r="AG531" s="175">
        <v>1368.33</v>
      </c>
      <c r="AH531" s="194" t="s">
        <v>826</v>
      </c>
      <c r="AI531" s="7"/>
      <c r="AJ531" s="13"/>
    </row>
    <row r="532" spans="1:36" x14ac:dyDescent="0.2">
      <c r="A532" s="126" t="s">
        <v>1740</v>
      </c>
      <c r="B532" s="11" t="s">
        <v>828</v>
      </c>
      <c r="C532" s="11"/>
      <c r="D532" s="3" t="s">
        <v>829</v>
      </c>
      <c r="E532" s="38" t="s">
        <v>1089</v>
      </c>
      <c r="F532" s="3" t="s">
        <v>1077</v>
      </c>
      <c r="G532" s="3"/>
      <c r="H532" s="173">
        <v>459</v>
      </c>
      <c r="I532" s="173">
        <v>493.94</v>
      </c>
      <c r="J532" s="173">
        <v>554.82000000000005</v>
      </c>
      <c r="K532" s="173">
        <v>594.29999999999995</v>
      </c>
      <c r="L532" s="173">
        <v>641.53</v>
      </c>
      <c r="M532" s="173">
        <v>693.62</v>
      </c>
      <c r="N532" s="173">
        <v>762.6</v>
      </c>
      <c r="O532" s="173">
        <v>845.26</v>
      </c>
      <c r="P532" s="173">
        <v>852.15</v>
      </c>
      <c r="Q532" s="173">
        <v>885.42</v>
      </c>
      <c r="R532" s="13">
        <v>929.25</v>
      </c>
      <c r="S532" s="13">
        <v>973.85</v>
      </c>
      <c r="T532" s="13">
        <v>1020.59</v>
      </c>
      <c r="U532" s="13" t="s">
        <v>886</v>
      </c>
      <c r="V532" s="13" t="s">
        <v>886</v>
      </c>
      <c r="W532" s="13" t="s">
        <v>886</v>
      </c>
      <c r="X532" s="13" t="s">
        <v>886</v>
      </c>
      <c r="Y532" s="13" t="s">
        <v>886</v>
      </c>
      <c r="Z532" s="13" t="s">
        <v>886</v>
      </c>
      <c r="AA532" s="13" t="s">
        <v>886</v>
      </c>
      <c r="AB532" s="13" t="s">
        <v>886</v>
      </c>
      <c r="AC532" s="175" t="s">
        <v>886</v>
      </c>
      <c r="AD532" s="175" t="s">
        <v>886</v>
      </c>
      <c r="AE532" s="175" t="s">
        <v>886</v>
      </c>
      <c r="AF532" s="175" t="s">
        <v>886</v>
      </c>
      <c r="AG532" s="175" t="s">
        <v>886</v>
      </c>
      <c r="AH532" s="194" t="s">
        <v>828</v>
      </c>
      <c r="AI532" s="7"/>
      <c r="AJ532" s="13"/>
    </row>
    <row r="533" spans="1:36" x14ac:dyDescent="0.2">
      <c r="A533" s="126" t="s">
        <v>1643</v>
      </c>
      <c r="B533" s="11" t="s">
        <v>1160</v>
      </c>
      <c r="C533" s="11"/>
      <c r="D533" s="3" t="s">
        <v>1161</v>
      </c>
      <c r="E533" s="38" t="s">
        <v>1088</v>
      </c>
      <c r="F533" s="3" t="s">
        <v>1082</v>
      </c>
      <c r="G533" s="3"/>
      <c r="H533" s="173" t="s">
        <v>886</v>
      </c>
      <c r="I533" s="173" t="s">
        <v>886</v>
      </c>
      <c r="J533" s="173" t="s">
        <v>886</v>
      </c>
      <c r="K533" s="173" t="s">
        <v>886</v>
      </c>
      <c r="L533" s="173" t="s">
        <v>886</v>
      </c>
      <c r="M533" s="173" t="s">
        <v>886</v>
      </c>
      <c r="N533" s="173" t="s">
        <v>886</v>
      </c>
      <c r="O533" s="173" t="s">
        <v>886</v>
      </c>
      <c r="P533" s="173" t="s">
        <v>886</v>
      </c>
      <c r="Q533" s="173" t="s">
        <v>886</v>
      </c>
      <c r="R533" s="173" t="s">
        <v>886</v>
      </c>
      <c r="S533" s="173" t="s">
        <v>886</v>
      </c>
      <c r="T533" s="173" t="s">
        <v>886</v>
      </c>
      <c r="U533" s="13">
        <v>1194.8399999999999</v>
      </c>
      <c r="V533" s="13">
        <v>1222.43</v>
      </c>
      <c r="W533" s="13">
        <v>1222.43</v>
      </c>
      <c r="X533" s="13">
        <v>1222.43</v>
      </c>
      <c r="Y533" s="13">
        <v>1222.43</v>
      </c>
      <c r="Z533" s="13">
        <v>1222.43</v>
      </c>
      <c r="AA533" s="13">
        <v>1222.43</v>
      </c>
      <c r="AB533" s="13">
        <v>1271.2</v>
      </c>
      <c r="AC533" s="175">
        <v>1334.63</v>
      </c>
      <c r="AD533" s="175">
        <v>1414.57</v>
      </c>
      <c r="AE533" s="175">
        <v>1456.87</v>
      </c>
      <c r="AF533" s="175">
        <v>1515</v>
      </c>
      <c r="AG533" s="175">
        <v>1590.6</v>
      </c>
      <c r="AH533" s="194" t="s">
        <v>1160</v>
      </c>
      <c r="AI533" s="7"/>
      <c r="AJ533" s="13"/>
    </row>
    <row r="534" spans="1:36" x14ac:dyDescent="0.2">
      <c r="A534" s="126" t="s">
        <v>1734</v>
      </c>
      <c r="B534" s="14" t="s">
        <v>985</v>
      </c>
      <c r="C534" s="14"/>
      <c r="D534" s="34" t="s">
        <v>986</v>
      </c>
      <c r="E534" s="38" t="s">
        <v>1089</v>
      </c>
      <c r="F534" s="3" t="s">
        <v>1079</v>
      </c>
      <c r="G534" s="3"/>
      <c r="H534" s="173" t="s">
        <v>886</v>
      </c>
      <c r="I534" s="173" t="s">
        <v>886</v>
      </c>
      <c r="J534" s="173" t="s">
        <v>886</v>
      </c>
      <c r="K534" s="173" t="s">
        <v>886</v>
      </c>
      <c r="L534" s="173" t="s">
        <v>886</v>
      </c>
      <c r="M534" s="173" t="s">
        <v>886</v>
      </c>
      <c r="N534" s="173" t="s">
        <v>886</v>
      </c>
      <c r="O534" s="173" t="s">
        <v>886</v>
      </c>
      <c r="P534" s="78">
        <v>47.92</v>
      </c>
      <c r="Q534" s="6">
        <v>50.3</v>
      </c>
      <c r="R534" s="13">
        <v>52.8</v>
      </c>
      <c r="S534" s="13">
        <v>55.39</v>
      </c>
      <c r="T534" s="13">
        <v>57.74</v>
      </c>
      <c r="U534" s="13">
        <v>60.57</v>
      </c>
      <c r="V534" s="13">
        <v>62.38</v>
      </c>
      <c r="W534" s="13">
        <v>62.38</v>
      </c>
      <c r="X534" s="13">
        <v>62.38</v>
      </c>
      <c r="Y534" s="13">
        <v>62.38</v>
      </c>
      <c r="Z534" s="13">
        <v>63.62</v>
      </c>
      <c r="AA534" s="13">
        <v>64.88</v>
      </c>
      <c r="AB534" s="175" t="s">
        <v>886</v>
      </c>
      <c r="AC534" s="175" t="s">
        <v>886</v>
      </c>
      <c r="AD534" s="175" t="s">
        <v>886</v>
      </c>
      <c r="AE534" s="175" t="s">
        <v>886</v>
      </c>
      <c r="AF534" s="175" t="s">
        <v>886</v>
      </c>
      <c r="AG534" s="175" t="s">
        <v>886</v>
      </c>
      <c r="AH534" s="196" t="s">
        <v>985</v>
      </c>
      <c r="AI534" s="7"/>
      <c r="AJ534" s="13"/>
    </row>
    <row r="535" spans="1:36" x14ac:dyDescent="0.2">
      <c r="A535" s="126" t="s">
        <v>1644</v>
      </c>
      <c r="B535" s="11" t="s">
        <v>1208</v>
      </c>
      <c r="C535" s="11"/>
      <c r="D535" s="3" t="s">
        <v>831</v>
      </c>
      <c r="E535" s="38" t="s">
        <v>1088</v>
      </c>
      <c r="F535" s="3" t="s">
        <v>1174</v>
      </c>
      <c r="G535" s="3"/>
      <c r="H535" s="173">
        <v>49.44</v>
      </c>
      <c r="I535" s="173">
        <v>55.22</v>
      </c>
      <c r="J535" s="173">
        <v>62.77</v>
      </c>
      <c r="K535" s="173">
        <v>68.98</v>
      </c>
      <c r="L535" s="173">
        <v>75.84</v>
      </c>
      <c r="M535" s="46">
        <v>83.26</v>
      </c>
      <c r="N535" s="173">
        <v>91.54</v>
      </c>
      <c r="O535" s="173">
        <v>109.68</v>
      </c>
      <c r="P535" s="173">
        <v>120.63</v>
      </c>
      <c r="Q535" s="173">
        <v>126.63</v>
      </c>
      <c r="R535" s="13">
        <v>132.84</v>
      </c>
      <c r="S535" s="13">
        <v>139.35</v>
      </c>
      <c r="T535" s="13">
        <v>145.34</v>
      </c>
      <c r="U535" s="13">
        <v>152.59</v>
      </c>
      <c r="V535" s="13">
        <v>157.77000000000001</v>
      </c>
      <c r="W535" s="13">
        <v>157.77000000000001</v>
      </c>
      <c r="X535" s="13">
        <v>157.77000000000001</v>
      </c>
      <c r="Y535" s="13">
        <v>157.77000000000001</v>
      </c>
      <c r="Z535" s="13">
        <v>160.91999999999999</v>
      </c>
      <c r="AA535" s="13">
        <v>163.98</v>
      </c>
      <c r="AB535" s="13">
        <v>167.1</v>
      </c>
      <c r="AC535" s="175">
        <v>170.27</v>
      </c>
      <c r="AD535" s="175">
        <v>182.27</v>
      </c>
      <c r="AE535" s="175">
        <v>206.27</v>
      </c>
      <c r="AF535" s="175">
        <v>216.27</v>
      </c>
      <c r="AG535" s="175">
        <v>231.27</v>
      </c>
      <c r="AH535" s="194" t="s">
        <v>830</v>
      </c>
      <c r="AI535" s="7"/>
      <c r="AJ535" s="13"/>
    </row>
    <row r="536" spans="1:36" x14ac:dyDescent="0.2">
      <c r="A536" s="126" t="s">
        <v>1645</v>
      </c>
      <c r="B536" s="11" t="s">
        <v>832</v>
      </c>
      <c r="C536" s="11"/>
      <c r="D536" s="3" t="s">
        <v>833</v>
      </c>
      <c r="E536" s="38" t="s">
        <v>1088</v>
      </c>
      <c r="F536" s="3" t="s">
        <v>1076</v>
      </c>
      <c r="G536" s="3"/>
      <c r="H536" s="173">
        <v>82.09</v>
      </c>
      <c r="I536" s="173">
        <v>85.67</v>
      </c>
      <c r="J536" s="173">
        <v>91.21</v>
      </c>
      <c r="K536" s="173">
        <v>91.22</v>
      </c>
      <c r="L536" s="173">
        <v>93.96</v>
      </c>
      <c r="M536" s="173">
        <v>99.56</v>
      </c>
      <c r="N536" s="173">
        <v>107.51</v>
      </c>
      <c r="O536" s="173">
        <v>113.6</v>
      </c>
      <c r="P536" s="173">
        <v>118.16</v>
      </c>
      <c r="Q536" s="173">
        <v>121.49</v>
      </c>
      <c r="R536" s="13">
        <v>127.61</v>
      </c>
      <c r="S536" s="13">
        <v>132.07</v>
      </c>
      <c r="T536" s="13">
        <v>137.43</v>
      </c>
      <c r="U536" s="13">
        <v>141.46</v>
      </c>
      <c r="V536" s="13">
        <v>144.38</v>
      </c>
      <c r="W536" s="13">
        <v>144.36000000000001</v>
      </c>
      <c r="X536" s="13">
        <v>144.33000000000001</v>
      </c>
      <c r="Y536" s="13">
        <v>143.72999999999999</v>
      </c>
      <c r="Z536" s="13">
        <v>143.65</v>
      </c>
      <c r="AA536" s="13">
        <v>143.65</v>
      </c>
      <c r="AB536" s="13">
        <v>148.63999999999999</v>
      </c>
      <c r="AC536" s="175">
        <v>153.57</v>
      </c>
      <c r="AD536" s="175">
        <v>158.09</v>
      </c>
      <c r="AE536" s="175">
        <v>158.54</v>
      </c>
      <c r="AF536" s="175">
        <v>163.24</v>
      </c>
      <c r="AG536" s="175">
        <v>168.23</v>
      </c>
      <c r="AH536" s="194" t="s">
        <v>832</v>
      </c>
      <c r="AI536" s="7"/>
      <c r="AJ536" s="13"/>
    </row>
    <row r="537" spans="1:36" x14ac:dyDescent="0.2">
      <c r="A537" s="126" t="s">
        <v>886</v>
      </c>
      <c r="B537" s="16" t="s">
        <v>1018</v>
      </c>
      <c r="C537" s="16"/>
      <c r="D537" s="36" t="s">
        <v>1019</v>
      </c>
      <c r="E537" s="38" t="s">
        <v>1089</v>
      </c>
      <c r="F537" s="3" t="s">
        <v>1076</v>
      </c>
      <c r="G537" s="3"/>
      <c r="H537" s="173" t="s">
        <v>886</v>
      </c>
      <c r="I537" s="173">
        <v>71</v>
      </c>
      <c r="J537" s="173" t="s">
        <v>886</v>
      </c>
      <c r="K537" s="173" t="s">
        <v>886</v>
      </c>
      <c r="L537" s="173" t="s">
        <v>886</v>
      </c>
      <c r="M537" s="173" t="s">
        <v>886</v>
      </c>
      <c r="N537" s="173" t="s">
        <v>886</v>
      </c>
      <c r="O537" s="173" t="s">
        <v>886</v>
      </c>
      <c r="P537" s="173" t="s">
        <v>886</v>
      </c>
      <c r="Q537" s="173" t="s">
        <v>886</v>
      </c>
      <c r="R537" s="13" t="s">
        <v>886</v>
      </c>
      <c r="S537" s="13" t="s">
        <v>886</v>
      </c>
      <c r="T537" s="13" t="s">
        <v>886</v>
      </c>
      <c r="U537" s="13" t="s">
        <v>886</v>
      </c>
      <c r="V537" s="13" t="s">
        <v>886</v>
      </c>
      <c r="W537" s="13" t="s">
        <v>886</v>
      </c>
      <c r="X537" s="13" t="s">
        <v>886</v>
      </c>
      <c r="Y537" s="13" t="s">
        <v>886</v>
      </c>
      <c r="Z537" s="13" t="s">
        <v>886</v>
      </c>
      <c r="AA537" s="13" t="s">
        <v>886</v>
      </c>
      <c r="AB537" s="13" t="s">
        <v>886</v>
      </c>
      <c r="AC537" s="175" t="s">
        <v>886</v>
      </c>
      <c r="AD537" s="175" t="s">
        <v>886</v>
      </c>
      <c r="AE537" s="175" t="s">
        <v>886</v>
      </c>
      <c r="AF537" s="175" t="s">
        <v>886</v>
      </c>
      <c r="AG537" s="175" t="s">
        <v>886</v>
      </c>
      <c r="AH537" s="197" t="s">
        <v>1018</v>
      </c>
      <c r="AI537" s="7"/>
      <c r="AJ537" s="13"/>
    </row>
    <row r="538" spans="1:36" ht="14.25" x14ac:dyDescent="0.2">
      <c r="A538" s="126" t="s">
        <v>1646</v>
      </c>
      <c r="B538" s="11" t="s">
        <v>834</v>
      </c>
      <c r="C538" s="244" t="s">
        <v>1779</v>
      </c>
      <c r="D538" s="3" t="s">
        <v>835</v>
      </c>
      <c r="E538" s="38" t="s">
        <v>1088</v>
      </c>
      <c r="F538" s="3" t="s">
        <v>1082</v>
      </c>
      <c r="G538" s="3"/>
      <c r="H538" s="173" t="s">
        <v>886</v>
      </c>
      <c r="I538" s="37" t="s">
        <v>886</v>
      </c>
      <c r="J538" s="173">
        <v>648.84</v>
      </c>
      <c r="K538" s="173">
        <v>677.85</v>
      </c>
      <c r="L538" s="173">
        <v>707.56</v>
      </c>
      <c r="M538" s="173">
        <v>784.19</v>
      </c>
      <c r="N538" s="173">
        <v>804.1</v>
      </c>
      <c r="O538" s="173">
        <v>852.21</v>
      </c>
      <c r="P538" s="173">
        <v>884.05</v>
      </c>
      <c r="Q538" s="173">
        <v>926.17</v>
      </c>
      <c r="R538" s="13">
        <v>972.53</v>
      </c>
      <c r="S538" s="13">
        <v>1009.91</v>
      </c>
      <c r="T538" s="13">
        <v>1034.56</v>
      </c>
      <c r="U538" s="13">
        <v>1054.22</v>
      </c>
      <c r="V538" s="13">
        <v>995.73</v>
      </c>
      <c r="W538" s="13">
        <v>990.38</v>
      </c>
      <c r="X538" s="13">
        <v>991.07</v>
      </c>
      <c r="Y538" s="13">
        <v>961.17</v>
      </c>
      <c r="Z538" s="13">
        <v>941.54</v>
      </c>
      <c r="AA538" s="13">
        <v>921.87</v>
      </c>
      <c r="AB538" s="13">
        <v>940.02</v>
      </c>
      <c r="AC538" s="175">
        <v>976.58</v>
      </c>
      <c r="AD538" s="175">
        <v>1023.64</v>
      </c>
      <c r="AE538" s="175">
        <v>1052.08</v>
      </c>
      <c r="AF538" s="175">
        <v>1095.1199999999999</v>
      </c>
      <c r="AG538" s="175">
        <v>1148.75</v>
      </c>
      <c r="AH538" s="194" t="s">
        <v>834</v>
      </c>
      <c r="AI538" s="7"/>
      <c r="AJ538" s="13"/>
    </row>
    <row r="539" spans="1:36" x14ac:dyDescent="0.2">
      <c r="A539" s="126" t="s">
        <v>1647</v>
      </c>
      <c r="B539" s="11" t="s">
        <v>836</v>
      </c>
      <c r="C539" s="11"/>
      <c r="D539" s="3" t="s">
        <v>837</v>
      </c>
      <c r="E539" s="38" t="s">
        <v>1088</v>
      </c>
      <c r="F539" s="3" t="s">
        <v>1081</v>
      </c>
      <c r="G539" s="3"/>
      <c r="H539" s="173">
        <v>700.45</v>
      </c>
      <c r="I539" s="173">
        <v>756.67</v>
      </c>
      <c r="J539" s="173">
        <v>806.01</v>
      </c>
      <c r="K539" s="173">
        <v>861.73</v>
      </c>
      <c r="L539" s="173">
        <v>911.01</v>
      </c>
      <c r="M539" s="173">
        <v>952.7</v>
      </c>
      <c r="N539" s="173">
        <v>940.6</v>
      </c>
      <c r="O539" s="173">
        <v>1000.33</v>
      </c>
      <c r="P539" s="173">
        <v>1012.99</v>
      </c>
      <c r="Q539" s="173">
        <v>1052.4000000000001</v>
      </c>
      <c r="R539" s="13">
        <v>1099.32</v>
      </c>
      <c r="S539" s="13">
        <v>1144.6600000000001</v>
      </c>
      <c r="T539" s="13">
        <v>1184.68</v>
      </c>
      <c r="U539" s="13">
        <v>1237.18</v>
      </c>
      <c r="V539" s="13">
        <v>1253.2</v>
      </c>
      <c r="W539" s="13">
        <v>1253.2</v>
      </c>
      <c r="X539" s="13">
        <v>1253.2</v>
      </c>
      <c r="Y539" s="13">
        <v>1278.26</v>
      </c>
      <c r="Z539" s="13">
        <v>1278.26</v>
      </c>
      <c r="AA539" s="13">
        <v>1278.26</v>
      </c>
      <c r="AB539" s="13">
        <v>1329.26</v>
      </c>
      <c r="AC539" s="175">
        <v>1395.59</v>
      </c>
      <c r="AD539" s="175">
        <v>1479.19</v>
      </c>
      <c r="AE539" s="175">
        <v>1523.42</v>
      </c>
      <c r="AF539" s="175">
        <v>1584.21</v>
      </c>
      <c r="AG539" s="175">
        <v>1663.27</v>
      </c>
      <c r="AH539" s="194" t="s">
        <v>836</v>
      </c>
      <c r="AI539" s="7"/>
      <c r="AJ539" s="13"/>
    </row>
    <row r="540" spans="1:36" x14ac:dyDescent="0.2">
      <c r="A540" s="126" t="s">
        <v>1648</v>
      </c>
      <c r="B540" s="11" t="s">
        <v>838</v>
      </c>
      <c r="C540" s="11"/>
      <c r="D540" s="3" t="s">
        <v>839</v>
      </c>
      <c r="E540" s="38" t="s">
        <v>1088</v>
      </c>
      <c r="F540" s="3" t="s">
        <v>1076</v>
      </c>
      <c r="G540" s="3"/>
      <c r="H540" s="173">
        <v>70.92</v>
      </c>
      <c r="I540" s="173">
        <v>95.06</v>
      </c>
      <c r="J540" s="173">
        <v>104.13</v>
      </c>
      <c r="K540" s="173">
        <v>129.24</v>
      </c>
      <c r="L540" s="173">
        <v>136.26</v>
      </c>
      <c r="M540" s="173">
        <v>144.63</v>
      </c>
      <c r="N540" s="173">
        <v>151.11000000000001</v>
      </c>
      <c r="O540" s="173">
        <v>159.12</v>
      </c>
      <c r="P540" s="173">
        <v>166.77</v>
      </c>
      <c r="Q540" s="173">
        <v>174.11</v>
      </c>
      <c r="R540" s="13">
        <v>182.52</v>
      </c>
      <c r="S540" s="13">
        <v>190.62</v>
      </c>
      <c r="T540" s="13">
        <v>190.62</v>
      </c>
      <c r="U540" s="13">
        <v>199.8</v>
      </c>
      <c r="V540" s="13">
        <v>204.75</v>
      </c>
      <c r="W540" s="13">
        <v>204.75</v>
      </c>
      <c r="X540" s="13">
        <v>204.75</v>
      </c>
      <c r="Y540" s="13">
        <v>208.71</v>
      </c>
      <c r="Z540" s="13">
        <v>212.76</v>
      </c>
      <c r="AA540" s="13">
        <v>216.81</v>
      </c>
      <c r="AB540" s="13">
        <v>221.76</v>
      </c>
      <c r="AC540" s="175">
        <v>226.71</v>
      </c>
      <c r="AD540" s="175">
        <v>233.46</v>
      </c>
      <c r="AE540" s="175">
        <v>240.46</v>
      </c>
      <c r="AF540" s="175">
        <v>245.46</v>
      </c>
      <c r="AG540" s="175">
        <v>250.46</v>
      </c>
      <c r="AH540" s="194" t="s">
        <v>838</v>
      </c>
      <c r="AI540" s="7"/>
      <c r="AJ540" s="13"/>
    </row>
    <row r="541" spans="1:36" x14ac:dyDescent="0.2">
      <c r="A541" s="126" t="s">
        <v>886</v>
      </c>
      <c r="B541" s="16" t="s">
        <v>1020</v>
      </c>
      <c r="C541" s="16"/>
      <c r="D541" s="36" t="s">
        <v>1021</v>
      </c>
      <c r="E541" s="38" t="s">
        <v>1089</v>
      </c>
      <c r="F541" s="3" t="s">
        <v>1076</v>
      </c>
      <c r="G541" s="3"/>
      <c r="H541" s="173" t="s">
        <v>886</v>
      </c>
      <c r="I541" s="173" t="s">
        <v>886</v>
      </c>
      <c r="J541" s="173" t="s">
        <v>886</v>
      </c>
      <c r="K541" s="173" t="s">
        <v>886</v>
      </c>
      <c r="L541" s="173" t="s">
        <v>886</v>
      </c>
      <c r="M541" s="173" t="s">
        <v>886</v>
      </c>
      <c r="N541" s="173" t="s">
        <v>886</v>
      </c>
      <c r="O541" s="173" t="s">
        <v>886</v>
      </c>
      <c r="P541" s="173" t="s">
        <v>886</v>
      </c>
      <c r="Q541" s="173" t="s">
        <v>886</v>
      </c>
      <c r="R541" s="13" t="s">
        <v>886</v>
      </c>
      <c r="S541" s="13" t="s">
        <v>886</v>
      </c>
      <c r="T541" s="13" t="s">
        <v>886</v>
      </c>
      <c r="U541" s="13" t="s">
        <v>886</v>
      </c>
      <c r="V541" s="13" t="s">
        <v>886</v>
      </c>
      <c r="W541" s="13" t="s">
        <v>886</v>
      </c>
      <c r="X541" s="13" t="s">
        <v>886</v>
      </c>
      <c r="Y541" s="13" t="s">
        <v>886</v>
      </c>
      <c r="Z541" s="13" t="s">
        <v>886</v>
      </c>
      <c r="AA541" s="13" t="s">
        <v>886</v>
      </c>
      <c r="AB541" s="13" t="s">
        <v>886</v>
      </c>
      <c r="AC541" s="175" t="s">
        <v>886</v>
      </c>
      <c r="AD541" s="175" t="s">
        <v>886</v>
      </c>
      <c r="AE541" s="175" t="s">
        <v>886</v>
      </c>
      <c r="AF541" s="175" t="s">
        <v>886</v>
      </c>
      <c r="AG541" s="175" t="s">
        <v>886</v>
      </c>
      <c r="AH541" s="197" t="s">
        <v>1020</v>
      </c>
      <c r="AI541" s="7"/>
      <c r="AJ541" s="13"/>
    </row>
    <row r="542" spans="1:36" x14ac:dyDescent="0.2">
      <c r="A542" s="126" t="s">
        <v>1649</v>
      </c>
      <c r="B542" s="11" t="s">
        <v>840</v>
      </c>
      <c r="C542" s="11"/>
      <c r="D542" s="3" t="s">
        <v>841</v>
      </c>
      <c r="E542" s="38" t="s">
        <v>1088</v>
      </c>
      <c r="F542" s="3" t="s">
        <v>1082</v>
      </c>
      <c r="G542" s="3"/>
      <c r="H542" s="173" t="s">
        <v>886</v>
      </c>
      <c r="I542" s="173" t="s">
        <v>886</v>
      </c>
      <c r="J542" s="173">
        <v>744.11</v>
      </c>
      <c r="K542" s="173">
        <v>739.69</v>
      </c>
      <c r="L542" s="173">
        <v>795.79</v>
      </c>
      <c r="M542" s="173">
        <v>847.42</v>
      </c>
      <c r="N542" s="173">
        <v>902.3</v>
      </c>
      <c r="O542" s="173">
        <v>990.05</v>
      </c>
      <c r="P542" s="173">
        <v>987.43</v>
      </c>
      <c r="Q542" s="173">
        <v>1006.6</v>
      </c>
      <c r="R542" s="13">
        <v>1036.23</v>
      </c>
      <c r="S542" s="13">
        <v>1069.81</v>
      </c>
      <c r="T542" s="13">
        <v>1122.6099999999999</v>
      </c>
      <c r="U542" s="13">
        <v>1176.3900000000001</v>
      </c>
      <c r="V542" s="13">
        <v>1199.24</v>
      </c>
      <c r="W542" s="13">
        <v>1199.24</v>
      </c>
      <c r="X542" s="13">
        <v>1199.24</v>
      </c>
      <c r="Y542" s="13">
        <v>1222.5</v>
      </c>
      <c r="Z542" s="13">
        <v>1246.21</v>
      </c>
      <c r="AA542" s="13">
        <v>1246.21</v>
      </c>
      <c r="AB542" s="13">
        <v>1295.31</v>
      </c>
      <c r="AC542" s="175">
        <v>1359.27</v>
      </c>
      <c r="AD542" s="175">
        <v>1433.89</v>
      </c>
      <c r="AE542" s="175">
        <v>1483.93</v>
      </c>
      <c r="AF542" s="175">
        <v>1543.14</v>
      </c>
      <c r="AG542" s="175">
        <v>1620.14</v>
      </c>
      <c r="AH542" s="194" t="s">
        <v>840</v>
      </c>
      <c r="AI542" s="7"/>
      <c r="AJ542" s="13"/>
    </row>
    <row r="543" spans="1:36" x14ac:dyDescent="0.2">
      <c r="A543" s="126" t="s">
        <v>1650</v>
      </c>
      <c r="B543" s="11" t="s">
        <v>842</v>
      </c>
      <c r="C543" s="11"/>
      <c r="D543" s="3" t="s">
        <v>843</v>
      </c>
      <c r="E543" s="38" t="s">
        <v>1088</v>
      </c>
      <c r="F543" s="3" t="s">
        <v>1081</v>
      </c>
      <c r="G543" s="3"/>
      <c r="H543" s="173">
        <v>656.63</v>
      </c>
      <c r="I543" s="173">
        <v>789.64</v>
      </c>
      <c r="J543" s="173">
        <v>839.07</v>
      </c>
      <c r="K543" s="173">
        <v>875.35</v>
      </c>
      <c r="L543" s="173">
        <v>913.77</v>
      </c>
      <c r="M543" s="173">
        <v>954.92</v>
      </c>
      <c r="N543" s="173">
        <v>994.31</v>
      </c>
      <c r="O543" s="173">
        <v>1024.19</v>
      </c>
      <c r="P543" s="173">
        <v>1054.2</v>
      </c>
      <c r="Q543" s="173">
        <v>1101.6300000000001</v>
      </c>
      <c r="R543" s="13">
        <v>1155.55</v>
      </c>
      <c r="S543" s="13">
        <v>1212.3</v>
      </c>
      <c r="T543" s="13">
        <v>1271.8699999999999</v>
      </c>
      <c r="U543" s="13">
        <v>1316.72</v>
      </c>
      <c r="V543" s="13">
        <v>1316.72</v>
      </c>
      <c r="W543" s="13">
        <v>1316.72</v>
      </c>
      <c r="X543" s="13">
        <v>1316.72</v>
      </c>
      <c r="Y543" s="13">
        <v>1316.72</v>
      </c>
      <c r="Z543" s="13">
        <v>1342.92</v>
      </c>
      <c r="AA543" s="13">
        <v>1369.64</v>
      </c>
      <c r="AB543" s="13">
        <v>1424.29</v>
      </c>
      <c r="AC543" s="175">
        <v>1481.12</v>
      </c>
      <c r="AD543" s="175">
        <v>1540.21</v>
      </c>
      <c r="AE543" s="175">
        <v>1617.06</v>
      </c>
      <c r="AF543" s="175">
        <v>1681.58</v>
      </c>
      <c r="AG543" s="175">
        <v>1765.49</v>
      </c>
      <c r="AH543" s="194" t="s">
        <v>842</v>
      </c>
      <c r="AI543" s="7"/>
      <c r="AJ543" s="13"/>
    </row>
    <row r="544" spans="1:36" x14ac:dyDescent="0.2">
      <c r="A544" s="126" t="s">
        <v>886</v>
      </c>
      <c r="B544" s="5" t="s">
        <v>941</v>
      </c>
      <c r="C544" s="5"/>
      <c r="D544" s="3" t="s">
        <v>885</v>
      </c>
      <c r="E544" s="38" t="s">
        <v>1089</v>
      </c>
      <c r="F544" s="3" t="s">
        <v>1076</v>
      </c>
      <c r="G544" s="3"/>
      <c r="H544" s="173" t="s">
        <v>886</v>
      </c>
      <c r="I544" s="173" t="s">
        <v>886</v>
      </c>
      <c r="J544" s="173" t="s">
        <v>886</v>
      </c>
      <c r="K544" s="173" t="s">
        <v>886</v>
      </c>
      <c r="L544" s="173" t="s">
        <v>886</v>
      </c>
      <c r="M544" s="173" t="s">
        <v>886</v>
      </c>
      <c r="N544" s="173" t="s">
        <v>886</v>
      </c>
      <c r="O544" s="173" t="s">
        <v>886</v>
      </c>
      <c r="P544" s="173" t="s">
        <v>886</v>
      </c>
      <c r="Q544" s="173" t="s">
        <v>886</v>
      </c>
      <c r="R544" s="13" t="s">
        <v>886</v>
      </c>
      <c r="S544" s="13" t="s">
        <v>886</v>
      </c>
      <c r="T544" s="13" t="s">
        <v>886</v>
      </c>
      <c r="U544" s="13" t="s">
        <v>886</v>
      </c>
      <c r="V544" s="13" t="s">
        <v>886</v>
      </c>
      <c r="W544" s="13" t="s">
        <v>886</v>
      </c>
      <c r="X544" s="13" t="s">
        <v>886</v>
      </c>
      <c r="Y544" s="13" t="s">
        <v>886</v>
      </c>
      <c r="Z544" s="13" t="s">
        <v>886</v>
      </c>
      <c r="AA544" s="13" t="s">
        <v>886</v>
      </c>
      <c r="AB544" s="13" t="s">
        <v>886</v>
      </c>
      <c r="AC544" s="175" t="s">
        <v>886</v>
      </c>
      <c r="AD544" s="175" t="s">
        <v>886</v>
      </c>
      <c r="AE544" s="175" t="s">
        <v>886</v>
      </c>
      <c r="AF544" s="175" t="s">
        <v>886</v>
      </c>
      <c r="AG544" s="175" t="s">
        <v>886</v>
      </c>
      <c r="AH544" s="195" t="s">
        <v>941</v>
      </c>
      <c r="AI544" s="7"/>
      <c r="AJ544" s="13"/>
    </row>
    <row r="545" spans="1:36" x14ac:dyDescent="0.2">
      <c r="A545" s="126" t="s">
        <v>1651</v>
      </c>
      <c r="B545" s="11" t="s">
        <v>844</v>
      </c>
      <c r="C545" s="11"/>
      <c r="D545" s="3" t="s">
        <v>845</v>
      </c>
      <c r="E545" s="38" t="s">
        <v>1088</v>
      </c>
      <c r="F545" s="3" t="s">
        <v>1076</v>
      </c>
      <c r="G545" s="3"/>
      <c r="H545" s="173">
        <v>89.74</v>
      </c>
      <c r="I545" s="173">
        <v>91.3</v>
      </c>
      <c r="J545" s="173">
        <v>96.7</v>
      </c>
      <c r="K545" s="173">
        <v>103.04</v>
      </c>
      <c r="L545" s="173">
        <v>107.55</v>
      </c>
      <c r="M545" s="173">
        <v>113.76</v>
      </c>
      <c r="N545" s="173">
        <v>119.53</v>
      </c>
      <c r="O545" s="173">
        <v>130.88999999999999</v>
      </c>
      <c r="P545" s="173">
        <v>134.16</v>
      </c>
      <c r="Q545" s="173">
        <v>135.38999999999999</v>
      </c>
      <c r="R545" s="13">
        <v>140.96</v>
      </c>
      <c r="S545" s="13">
        <v>144.49</v>
      </c>
      <c r="T545" s="13">
        <v>150.76</v>
      </c>
      <c r="U545" s="13">
        <v>158.15</v>
      </c>
      <c r="V545" s="13">
        <v>162.1</v>
      </c>
      <c r="W545" s="13">
        <v>162.1</v>
      </c>
      <c r="X545" s="13">
        <v>162.1</v>
      </c>
      <c r="Y545" s="13">
        <v>162.1</v>
      </c>
      <c r="Z545" s="13">
        <v>165.24</v>
      </c>
      <c r="AA545" s="13">
        <v>165.24</v>
      </c>
      <c r="AB545" s="13">
        <v>170.24</v>
      </c>
      <c r="AC545" s="175">
        <v>175.24</v>
      </c>
      <c r="AD545" s="175">
        <v>180.48</v>
      </c>
      <c r="AE545" s="175">
        <v>185.88</v>
      </c>
      <c r="AF545" s="175">
        <v>190.88</v>
      </c>
      <c r="AG545" s="175">
        <v>195.88</v>
      </c>
      <c r="AH545" s="194" t="s">
        <v>844</v>
      </c>
      <c r="AI545" s="7"/>
      <c r="AJ545" s="13"/>
    </row>
    <row r="546" spans="1:36" x14ac:dyDescent="0.2">
      <c r="A546" s="126" t="s">
        <v>1730</v>
      </c>
      <c r="B546" s="11" t="s">
        <v>846</v>
      </c>
      <c r="C546" s="11"/>
      <c r="D546" s="3" t="s">
        <v>847</v>
      </c>
      <c r="E546" s="38" t="s">
        <v>1088</v>
      </c>
      <c r="F546" s="3" t="s">
        <v>1077</v>
      </c>
      <c r="G546" s="3"/>
      <c r="H546" s="173" t="s">
        <v>886</v>
      </c>
      <c r="I546" s="173" t="s">
        <v>886</v>
      </c>
      <c r="J546" s="173">
        <v>510.75</v>
      </c>
      <c r="K546" s="173">
        <v>561.47</v>
      </c>
      <c r="L546" s="173">
        <v>611.66999999999996</v>
      </c>
      <c r="M546" s="173">
        <v>672.62</v>
      </c>
      <c r="N546" s="173">
        <v>727.94</v>
      </c>
      <c r="O546" s="173">
        <v>822.35</v>
      </c>
      <c r="P546" s="173">
        <v>824.52</v>
      </c>
      <c r="Q546" s="173">
        <v>857.03</v>
      </c>
      <c r="R546" s="13">
        <v>899.37</v>
      </c>
      <c r="S546" s="13">
        <v>943.8</v>
      </c>
      <c r="T546" s="13">
        <v>984.77</v>
      </c>
      <c r="U546" s="13">
        <v>1013.72</v>
      </c>
      <c r="V546" s="13">
        <v>1039.06</v>
      </c>
      <c r="W546" s="13">
        <v>1039.06</v>
      </c>
      <c r="X546" s="13">
        <v>1039.06</v>
      </c>
      <c r="Y546" s="13">
        <v>1039.06</v>
      </c>
      <c r="Z546" s="13">
        <v>1059.22</v>
      </c>
      <c r="AA546" s="13">
        <v>1079.77</v>
      </c>
      <c r="AB546" s="13">
        <v>1122.31</v>
      </c>
      <c r="AC546" s="175">
        <v>1155.31</v>
      </c>
      <c r="AD546" s="175">
        <v>1212.3800000000001</v>
      </c>
      <c r="AE546" s="175">
        <v>1260.75</v>
      </c>
      <c r="AF546" s="175">
        <v>1311.05</v>
      </c>
      <c r="AG546" s="175">
        <v>1343.83</v>
      </c>
      <c r="AH546" s="194" t="s">
        <v>846</v>
      </c>
      <c r="AI546" s="7"/>
      <c r="AJ546" s="13"/>
    </row>
    <row r="547" spans="1:36" x14ac:dyDescent="0.2">
      <c r="A547" s="126" t="s">
        <v>1652</v>
      </c>
      <c r="B547" s="11" t="s">
        <v>848</v>
      </c>
      <c r="C547" s="11"/>
      <c r="D547" s="3" t="s">
        <v>849</v>
      </c>
      <c r="E547" s="38" t="s">
        <v>1088</v>
      </c>
      <c r="F547" s="3" t="s">
        <v>1076</v>
      </c>
      <c r="G547" s="3"/>
      <c r="H547" s="173">
        <v>98.64</v>
      </c>
      <c r="I547" s="173">
        <v>110.88</v>
      </c>
      <c r="J547" s="173">
        <v>112.32</v>
      </c>
      <c r="K547" s="173">
        <v>117.36</v>
      </c>
      <c r="L547" s="173">
        <v>122.58</v>
      </c>
      <c r="M547" s="173">
        <v>129.6</v>
      </c>
      <c r="N547" s="173">
        <v>142.47</v>
      </c>
      <c r="O547" s="173">
        <v>154.53</v>
      </c>
      <c r="P547" s="173">
        <v>169.65</v>
      </c>
      <c r="Q547" s="173">
        <v>177.65</v>
      </c>
      <c r="R547" s="13">
        <v>186.3</v>
      </c>
      <c r="S547" s="13">
        <v>193.59</v>
      </c>
      <c r="T547" s="13">
        <v>203.04</v>
      </c>
      <c r="U547" s="13">
        <v>210.78</v>
      </c>
      <c r="V547" s="13">
        <v>216</v>
      </c>
      <c r="W547" s="13">
        <v>216</v>
      </c>
      <c r="X547" s="13">
        <v>216</v>
      </c>
      <c r="Y547" s="13">
        <v>216</v>
      </c>
      <c r="Z547" s="13">
        <v>216</v>
      </c>
      <c r="AA547" s="13">
        <v>216</v>
      </c>
      <c r="AB547" s="13">
        <v>220.23</v>
      </c>
      <c r="AC547" s="175">
        <v>224.64</v>
      </c>
      <c r="AD547" s="175">
        <v>231.3</v>
      </c>
      <c r="AE547" s="175">
        <v>237.78</v>
      </c>
      <c r="AF547" s="175">
        <v>242.55</v>
      </c>
      <c r="AG547" s="175">
        <v>247.41</v>
      </c>
      <c r="AH547" s="194" t="s">
        <v>848</v>
      </c>
      <c r="AI547" s="7"/>
      <c r="AJ547" s="13"/>
    </row>
    <row r="548" spans="1:36" x14ac:dyDescent="0.2">
      <c r="A548" s="126" t="s">
        <v>1653</v>
      </c>
      <c r="B548" s="11" t="s">
        <v>850</v>
      </c>
      <c r="C548" s="11"/>
      <c r="D548" s="3" t="s">
        <v>851</v>
      </c>
      <c r="E548" s="38" t="s">
        <v>1088</v>
      </c>
      <c r="F548" s="3" t="s">
        <v>1076</v>
      </c>
      <c r="G548" s="3"/>
      <c r="H548" s="173">
        <v>64.88</v>
      </c>
      <c r="I548" s="173">
        <v>69.14</v>
      </c>
      <c r="J548" s="173">
        <v>79.7</v>
      </c>
      <c r="K548" s="173">
        <v>83.3</v>
      </c>
      <c r="L548" s="173">
        <v>86.64</v>
      </c>
      <c r="M548" s="173">
        <v>88.81</v>
      </c>
      <c r="N548" s="173">
        <v>91.03</v>
      </c>
      <c r="O548" s="173">
        <v>93.14</v>
      </c>
      <c r="P548" s="173">
        <v>95.36</v>
      </c>
      <c r="Q548" s="173">
        <v>97.79</v>
      </c>
      <c r="R548" s="13">
        <v>100.12</v>
      </c>
      <c r="S548" s="13">
        <v>102.66</v>
      </c>
      <c r="T548" s="13">
        <v>105.18</v>
      </c>
      <c r="U548" s="13">
        <v>107.79</v>
      </c>
      <c r="V548" s="13">
        <v>109.86</v>
      </c>
      <c r="W548" s="13">
        <v>109.77</v>
      </c>
      <c r="X548" s="13">
        <v>109.73</v>
      </c>
      <c r="Y548" s="13">
        <v>109.67</v>
      </c>
      <c r="Z548" s="13">
        <v>111.79</v>
      </c>
      <c r="AA548" s="13">
        <v>114.01</v>
      </c>
      <c r="AB548" s="13">
        <v>119</v>
      </c>
      <c r="AC548" s="175">
        <v>121.22</v>
      </c>
      <c r="AD548" s="175">
        <v>121.19</v>
      </c>
      <c r="AE548" s="175">
        <v>121.22</v>
      </c>
      <c r="AF548" s="175">
        <v>121.38</v>
      </c>
      <c r="AG548" s="175">
        <v>121.4</v>
      </c>
      <c r="AH548" s="194" t="s">
        <v>850</v>
      </c>
      <c r="AI548" s="7"/>
      <c r="AJ548" s="13"/>
    </row>
    <row r="549" spans="1:36" x14ac:dyDescent="0.2">
      <c r="A549" s="126" t="s">
        <v>1750</v>
      </c>
      <c r="B549" s="11" t="s">
        <v>852</v>
      </c>
      <c r="C549" s="11"/>
      <c r="D549" s="3" t="s">
        <v>853</v>
      </c>
      <c r="E549" s="38" t="s">
        <v>1089</v>
      </c>
      <c r="F549" s="3" t="s">
        <v>1076</v>
      </c>
      <c r="G549" s="3"/>
      <c r="H549" s="173">
        <v>76.42</v>
      </c>
      <c r="I549" s="173">
        <v>81.02</v>
      </c>
      <c r="J549" s="173">
        <v>88.93</v>
      </c>
      <c r="K549" s="173">
        <v>91.83</v>
      </c>
      <c r="L549" s="173">
        <v>94.45</v>
      </c>
      <c r="M549" s="173">
        <v>103.06</v>
      </c>
      <c r="N549" s="173">
        <v>108.35</v>
      </c>
      <c r="O549" s="173">
        <v>111.4</v>
      </c>
      <c r="P549" s="173">
        <v>114.52</v>
      </c>
      <c r="Q549" s="173">
        <v>117.52</v>
      </c>
      <c r="R549" s="13">
        <v>120.22</v>
      </c>
      <c r="S549" s="13">
        <v>123.17</v>
      </c>
      <c r="T549" s="13">
        <v>127.11</v>
      </c>
      <c r="U549" s="13">
        <v>131.04</v>
      </c>
      <c r="V549" s="13">
        <v>133.27000000000001</v>
      </c>
      <c r="W549" s="13">
        <v>133.13</v>
      </c>
      <c r="X549" s="13">
        <v>133.09</v>
      </c>
      <c r="Y549" s="13">
        <v>132.69</v>
      </c>
      <c r="Z549" s="13">
        <v>132.69</v>
      </c>
      <c r="AA549" s="13">
        <v>132.69</v>
      </c>
      <c r="AB549" s="13">
        <v>137.65</v>
      </c>
      <c r="AC549" s="175">
        <v>137.63999999999999</v>
      </c>
      <c r="AD549" s="175">
        <v>142.63999999999999</v>
      </c>
      <c r="AE549" s="175">
        <v>141.06</v>
      </c>
      <c r="AF549" s="175" t="s">
        <v>886</v>
      </c>
      <c r="AG549" s="175" t="s">
        <v>886</v>
      </c>
      <c r="AH549" s="194" t="s">
        <v>852</v>
      </c>
      <c r="AI549" s="7"/>
      <c r="AJ549" s="13"/>
    </row>
    <row r="550" spans="1:36" x14ac:dyDescent="0.2">
      <c r="A550" s="126" t="s">
        <v>1654</v>
      </c>
      <c r="B550" s="11" t="s">
        <v>854</v>
      </c>
      <c r="C550" s="11"/>
      <c r="D550" s="3" t="s">
        <v>855</v>
      </c>
      <c r="E550" s="38" t="s">
        <v>1088</v>
      </c>
      <c r="F550" s="3" t="s">
        <v>1076</v>
      </c>
      <c r="G550" s="3"/>
      <c r="H550" s="173">
        <v>91.09</v>
      </c>
      <c r="I550" s="173">
        <v>96.62</v>
      </c>
      <c r="J550" s="173">
        <v>102.11</v>
      </c>
      <c r="K550" s="173">
        <v>105.94</v>
      </c>
      <c r="L550" s="173">
        <v>110.72</v>
      </c>
      <c r="M550" s="173">
        <v>115.59</v>
      </c>
      <c r="N550" s="173">
        <v>127.09</v>
      </c>
      <c r="O550" s="173">
        <v>130.9</v>
      </c>
      <c r="P550" s="173">
        <v>142.68</v>
      </c>
      <c r="Q550" s="173">
        <v>149.55000000000001</v>
      </c>
      <c r="R550" s="13">
        <v>156.26</v>
      </c>
      <c r="S550" s="13">
        <v>162.51</v>
      </c>
      <c r="T550" s="13">
        <v>169.01</v>
      </c>
      <c r="U550" s="13">
        <v>175.77</v>
      </c>
      <c r="V550" s="13">
        <v>180.16</v>
      </c>
      <c r="W550" s="13">
        <v>180.16</v>
      </c>
      <c r="X550" s="13">
        <v>180.16</v>
      </c>
      <c r="Y550" s="13">
        <v>180.16</v>
      </c>
      <c r="Z550" s="13">
        <v>180.16</v>
      </c>
      <c r="AA550" s="13">
        <v>180.16</v>
      </c>
      <c r="AB550" s="13">
        <v>183.31</v>
      </c>
      <c r="AC550" s="175">
        <v>188.31</v>
      </c>
      <c r="AD550" s="175">
        <v>193.94</v>
      </c>
      <c r="AE550" s="175">
        <v>199.74</v>
      </c>
      <c r="AF550" s="175">
        <v>204.74</v>
      </c>
      <c r="AG550" s="175">
        <v>209.74</v>
      </c>
      <c r="AH550" s="194" t="s">
        <v>854</v>
      </c>
      <c r="AI550" s="7"/>
      <c r="AJ550" s="13"/>
    </row>
    <row r="551" spans="1:36" x14ac:dyDescent="0.2">
      <c r="A551" s="126" t="s">
        <v>1655</v>
      </c>
      <c r="B551" s="11" t="s">
        <v>856</v>
      </c>
      <c r="C551" s="11"/>
      <c r="D551" s="3" t="s">
        <v>857</v>
      </c>
      <c r="E551" s="38" t="s">
        <v>1088</v>
      </c>
      <c r="F551" s="3" t="s">
        <v>1076</v>
      </c>
      <c r="G551" s="3"/>
      <c r="H551" s="173">
        <v>101.62</v>
      </c>
      <c r="I551" s="173">
        <v>112.54</v>
      </c>
      <c r="J551" s="173">
        <v>118.87</v>
      </c>
      <c r="K551" s="173">
        <v>128.32</v>
      </c>
      <c r="L551" s="173">
        <v>137.11000000000001</v>
      </c>
      <c r="M551" s="173">
        <v>143.94999999999999</v>
      </c>
      <c r="N551" s="173">
        <v>152.5</v>
      </c>
      <c r="O551" s="173">
        <v>160.13</v>
      </c>
      <c r="P551" s="173">
        <v>168.04</v>
      </c>
      <c r="Q551" s="173">
        <v>174.65</v>
      </c>
      <c r="R551" s="13">
        <v>179.03</v>
      </c>
      <c r="S551" s="13">
        <v>183.51</v>
      </c>
      <c r="T551" s="13">
        <v>188.1</v>
      </c>
      <c r="U551" s="13">
        <v>192.8</v>
      </c>
      <c r="V551" s="13">
        <v>197.62</v>
      </c>
      <c r="W551" s="13">
        <v>197.62</v>
      </c>
      <c r="X551" s="13">
        <v>197.62</v>
      </c>
      <c r="Y551" s="13">
        <v>197.62</v>
      </c>
      <c r="Z551" s="13">
        <v>201.45</v>
      </c>
      <c r="AA551" s="13">
        <v>205.36</v>
      </c>
      <c r="AB551" s="13">
        <v>205.36</v>
      </c>
      <c r="AC551" s="175">
        <v>205.36</v>
      </c>
      <c r="AD551" s="175">
        <v>209.34</v>
      </c>
      <c r="AE551" s="175">
        <v>214.34</v>
      </c>
      <c r="AF551" s="175">
        <v>219.34</v>
      </c>
      <c r="AG551" s="175">
        <v>224.34</v>
      </c>
      <c r="AH551" s="194" t="s">
        <v>856</v>
      </c>
      <c r="AI551" s="7"/>
      <c r="AJ551" s="13"/>
    </row>
    <row r="552" spans="1:36" x14ac:dyDescent="0.2">
      <c r="A552" s="126" t="s">
        <v>886</v>
      </c>
      <c r="B552" s="16" t="s">
        <v>1047</v>
      </c>
      <c r="C552" s="16"/>
      <c r="D552" s="17" t="s">
        <v>1048</v>
      </c>
      <c r="E552" s="38" t="s">
        <v>1089</v>
      </c>
      <c r="F552" s="3" t="s">
        <v>1076</v>
      </c>
      <c r="G552" s="3"/>
      <c r="H552" s="173" t="s">
        <v>886</v>
      </c>
      <c r="I552" s="173" t="s">
        <v>886</v>
      </c>
      <c r="J552" s="173" t="s">
        <v>886</v>
      </c>
      <c r="K552" s="173" t="s">
        <v>886</v>
      </c>
      <c r="L552" s="173" t="s">
        <v>886</v>
      </c>
      <c r="M552" s="173" t="s">
        <v>886</v>
      </c>
      <c r="N552" s="173" t="s">
        <v>886</v>
      </c>
      <c r="O552" s="173" t="s">
        <v>886</v>
      </c>
      <c r="P552" s="173" t="s">
        <v>886</v>
      </c>
      <c r="Q552" s="173" t="s">
        <v>886</v>
      </c>
      <c r="R552" s="173" t="s">
        <v>886</v>
      </c>
      <c r="S552" s="173" t="s">
        <v>886</v>
      </c>
      <c r="T552" s="173" t="s">
        <v>886</v>
      </c>
      <c r="U552" s="173" t="s">
        <v>886</v>
      </c>
      <c r="V552" s="173" t="s">
        <v>886</v>
      </c>
      <c r="W552" s="173" t="s">
        <v>886</v>
      </c>
      <c r="X552" s="13" t="s">
        <v>886</v>
      </c>
      <c r="Y552" s="13" t="s">
        <v>886</v>
      </c>
      <c r="Z552" s="13" t="s">
        <v>886</v>
      </c>
      <c r="AA552" s="13" t="s">
        <v>886</v>
      </c>
      <c r="AB552" s="13" t="s">
        <v>886</v>
      </c>
      <c r="AC552" s="175" t="s">
        <v>886</v>
      </c>
      <c r="AD552" s="175" t="s">
        <v>886</v>
      </c>
      <c r="AE552" s="175" t="s">
        <v>886</v>
      </c>
      <c r="AF552" s="175" t="s">
        <v>886</v>
      </c>
      <c r="AG552" s="175" t="s">
        <v>886</v>
      </c>
      <c r="AH552" s="197" t="s">
        <v>1047</v>
      </c>
      <c r="AI552" s="7"/>
      <c r="AJ552" s="13"/>
    </row>
    <row r="553" spans="1:36" x14ac:dyDescent="0.2">
      <c r="A553" s="126" t="s">
        <v>1656</v>
      </c>
      <c r="B553" s="11" t="s">
        <v>858</v>
      </c>
      <c r="C553" s="11"/>
      <c r="D553" s="3" t="s">
        <v>859</v>
      </c>
      <c r="E553" s="38" t="s">
        <v>1088</v>
      </c>
      <c r="F553" s="3" t="s">
        <v>1082</v>
      </c>
      <c r="G553" s="3"/>
      <c r="H553" s="173">
        <v>528.9</v>
      </c>
      <c r="I553" s="173">
        <v>552.44000000000005</v>
      </c>
      <c r="J553" s="173">
        <v>620.91</v>
      </c>
      <c r="K553" s="173">
        <v>639.23</v>
      </c>
      <c r="L553" s="173">
        <v>687.16</v>
      </c>
      <c r="M553" s="173">
        <v>728.06</v>
      </c>
      <c r="N553" s="173">
        <v>778.16</v>
      </c>
      <c r="O553" s="173">
        <v>824.61</v>
      </c>
      <c r="P553" s="173">
        <v>848.75</v>
      </c>
      <c r="Q553" s="173">
        <v>890.81</v>
      </c>
      <c r="R553" s="13">
        <v>939.77</v>
      </c>
      <c r="S553" s="13">
        <v>982.06</v>
      </c>
      <c r="T553" s="13">
        <v>1028.74</v>
      </c>
      <c r="U553" s="13">
        <v>1062.17</v>
      </c>
      <c r="V553" s="13">
        <v>1090.8499999999999</v>
      </c>
      <c r="W553" s="13">
        <v>1090.8499999999999</v>
      </c>
      <c r="X553" s="13">
        <v>1122.48</v>
      </c>
      <c r="Y553" s="13">
        <v>1143.81</v>
      </c>
      <c r="Z553" s="13">
        <v>1165.54</v>
      </c>
      <c r="AA553" s="13">
        <v>1165.54</v>
      </c>
      <c r="AB553" s="13">
        <v>1200.51</v>
      </c>
      <c r="AC553" s="175">
        <v>1244.93</v>
      </c>
      <c r="AD553" s="175">
        <v>1288.3800000000001</v>
      </c>
      <c r="AE553" s="175">
        <v>1330.25</v>
      </c>
      <c r="AF553" s="175">
        <v>1383.33</v>
      </c>
      <c r="AG553" s="175">
        <v>1452.36</v>
      </c>
      <c r="AH553" s="194" t="s">
        <v>858</v>
      </c>
      <c r="AI553" s="7"/>
      <c r="AJ553" s="13"/>
    </row>
    <row r="554" spans="1:36" x14ac:dyDescent="0.2">
      <c r="B554" s="11"/>
      <c r="C554" s="11"/>
      <c r="D554" s="24" t="s">
        <v>1141</v>
      </c>
      <c r="E554" s="173" t="s">
        <v>886</v>
      </c>
      <c r="F554" s="173" t="s">
        <v>886</v>
      </c>
      <c r="G554" s="173"/>
      <c r="H554" s="173" t="s">
        <v>886</v>
      </c>
      <c r="I554" s="173" t="s">
        <v>886</v>
      </c>
      <c r="J554" s="173" t="s">
        <v>886</v>
      </c>
      <c r="K554" s="173" t="s">
        <v>886</v>
      </c>
      <c r="L554" s="173" t="s">
        <v>886</v>
      </c>
      <c r="M554" s="173" t="s">
        <v>886</v>
      </c>
      <c r="N554" s="173" t="s">
        <v>886</v>
      </c>
      <c r="O554" s="173" t="s">
        <v>886</v>
      </c>
      <c r="P554" s="173" t="s">
        <v>886</v>
      </c>
      <c r="Q554" s="173" t="s">
        <v>886</v>
      </c>
      <c r="R554" s="173" t="s">
        <v>886</v>
      </c>
      <c r="S554" s="173" t="s">
        <v>886</v>
      </c>
      <c r="T554" s="173" t="s">
        <v>886</v>
      </c>
      <c r="U554" s="173" t="s">
        <v>886</v>
      </c>
      <c r="V554" s="13" t="s">
        <v>886</v>
      </c>
      <c r="W554" s="13" t="s">
        <v>886</v>
      </c>
      <c r="X554" s="13" t="s">
        <v>886</v>
      </c>
      <c r="Y554" s="13" t="s">
        <v>886</v>
      </c>
      <c r="Z554" s="13" t="s">
        <v>886</v>
      </c>
      <c r="AA554" s="13" t="s">
        <v>886</v>
      </c>
      <c r="AB554" s="13" t="s">
        <v>886</v>
      </c>
      <c r="AC554" s="175" t="s">
        <v>886</v>
      </c>
      <c r="AD554" s="175" t="s">
        <v>886</v>
      </c>
      <c r="AE554" s="175" t="s">
        <v>886</v>
      </c>
      <c r="AF554" s="175" t="s">
        <v>886</v>
      </c>
      <c r="AG554" s="175" t="s">
        <v>886</v>
      </c>
      <c r="AI554" s="7"/>
      <c r="AJ554" s="13"/>
    </row>
    <row r="555" spans="1:36" x14ac:dyDescent="0.2">
      <c r="B555" s="11"/>
      <c r="C555" s="11"/>
      <c r="D555" s="4"/>
      <c r="E555" s="4"/>
      <c r="F555" s="4"/>
      <c r="G555" s="4"/>
    </row>
    <row r="556" spans="1:36" x14ac:dyDescent="0.2">
      <c r="B556" s="11"/>
      <c r="C556" s="11"/>
      <c r="D556" s="123"/>
      <c r="E556" s="3"/>
      <c r="F556" s="1"/>
      <c r="G556" s="1"/>
      <c r="H556" s="1"/>
      <c r="I556" s="1"/>
      <c r="J556" s="1"/>
      <c r="L556" s="46"/>
    </row>
    <row r="557" spans="1:36" x14ac:dyDescent="0.2">
      <c r="B557" s="123" t="s">
        <v>1781</v>
      </c>
      <c r="C557" s="123"/>
      <c r="E557" s="3"/>
      <c r="F557" s="1"/>
      <c r="I557" s="1"/>
      <c r="J557" s="1"/>
      <c r="L557" s="46"/>
    </row>
    <row r="558" spans="1:36" x14ac:dyDescent="0.2">
      <c r="B558" s="123" t="s">
        <v>1764</v>
      </c>
      <c r="C558" s="123"/>
      <c r="E558" s="3"/>
      <c r="F558" s="1"/>
      <c r="I558" s="1"/>
      <c r="J558" s="1"/>
      <c r="L558" s="46"/>
    </row>
    <row r="559" spans="1:36" x14ac:dyDescent="0.2">
      <c r="B559" s="126" t="s">
        <v>1793</v>
      </c>
      <c r="C559" s="11"/>
      <c r="D559" s="3"/>
      <c r="E559" s="3"/>
      <c r="F559" s="1"/>
      <c r="I559" s="1"/>
      <c r="J559" s="1"/>
      <c r="L559" s="46"/>
    </row>
    <row r="560" spans="1:36" x14ac:dyDescent="0.2">
      <c r="B560" s="126" t="s">
        <v>1791</v>
      </c>
      <c r="C560" s="11"/>
      <c r="D560" s="3"/>
      <c r="E560" s="3"/>
      <c r="F560" s="1"/>
      <c r="I560" s="1"/>
      <c r="J560" s="1"/>
      <c r="L560" s="46"/>
    </row>
    <row r="561" spans="2:12" x14ac:dyDescent="0.2">
      <c r="B561" s="126" t="s">
        <v>1784</v>
      </c>
      <c r="C561" s="11"/>
      <c r="D561" s="3"/>
      <c r="E561" s="3"/>
      <c r="F561" s="1"/>
      <c r="I561" s="1"/>
      <c r="J561" s="1"/>
      <c r="L561" s="46"/>
    </row>
    <row r="562" spans="2:12" x14ac:dyDescent="0.2">
      <c r="B562" s="126" t="s">
        <v>1790</v>
      </c>
      <c r="C562" s="11"/>
      <c r="D562" s="3"/>
      <c r="E562" s="3"/>
      <c r="F562" s="1"/>
      <c r="I562" s="1"/>
      <c r="J562" s="1"/>
      <c r="L562" s="46"/>
    </row>
    <row r="563" spans="2:12" x14ac:dyDescent="0.2">
      <c r="B563" s="173"/>
      <c r="C563" s="11"/>
      <c r="D563" s="3"/>
      <c r="E563" s="3"/>
      <c r="F563" s="1"/>
      <c r="I563" s="1"/>
      <c r="J563" s="1"/>
      <c r="L563" s="46"/>
    </row>
    <row r="564" spans="2:12" x14ac:dyDescent="0.2">
      <c r="B564" s="11"/>
      <c r="C564" s="11"/>
      <c r="D564" s="3"/>
      <c r="E564" s="3"/>
      <c r="F564" s="3"/>
      <c r="I564" s="1"/>
      <c r="J564" s="1"/>
      <c r="L564" s="46"/>
    </row>
    <row r="565" spans="2:12" x14ac:dyDescent="0.2">
      <c r="B565" s="11"/>
      <c r="C565" s="11"/>
      <c r="D565" s="3"/>
      <c r="E565" s="3"/>
      <c r="F565" s="3"/>
      <c r="I565" s="1"/>
      <c r="J565" s="1"/>
      <c r="L565" s="46"/>
    </row>
    <row r="566" spans="2:12" x14ac:dyDescent="0.2">
      <c r="B566" s="11"/>
      <c r="C566" s="11"/>
      <c r="D566" s="3"/>
      <c r="E566" s="3"/>
      <c r="F566" s="3"/>
      <c r="I566" s="1"/>
      <c r="J566" s="1"/>
      <c r="L566" s="46"/>
    </row>
    <row r="567" spans="2:12" x14ac:dyDescent="0.2">
      <c r="B567" s="11"/>
      <c r="C567" s="11"/>
      <c r="D567" s="3"/>
      <c r="E567" s="3"/>
      <c r="F567" s="3"/>
      <c r="G567" s="3"/>
      <c r="I567" s="1"/>
      <c r="J567" s="1"/>
      <c r="L567" s="46"/>
    </row>
    <row r="568" spans="2:12" x14ac:dyDescent="0.2">
      <c r="B568" s="11"/>
      <c r="C568" s="11"/>
      <c r="D568" s="3"/>
      <c r="E568" s="3"/>
      <c r="F568" s="3"/>
      <c r="G568" s="3"/>
      <c r="I568" s="1"/>
      <c r="J568" s="1"/>
      <c r="L568" s="46"/>
    </row>
    <row r="569" spans="2:12" x14ac:dyDescent="0.2">
      <c r="B569" s="11"/>
      <c r="C569" s="11"/>
      <c r="D569" s="3"/>
      <c r="E569" s="3"/>
      <c r="F569" s="3"/>
      <c r="G569" s="3"/>
      <c r="I569" s="1"/>
      <c r="J569" s="1"/>
      <c r="L569" s="46"/>
    </row>
    <row r="570" spans="2:12" x14ac:dyDescent="0.2">
      <c r="B570" s="11"/>
      <c r="C570" s="11"/>
      <c r="D570" s="3"/>
      <c r="E570" s="3"/>
      <c r="F570" s="3"/>
      <c r="G570" s="3"/>
      <c r="I570" s="1"/>
      <c r="J570" s="1"/>
      <c r="L570" s="46"/>
    </row>
    <row r="571" spans="2:12" x14ac:dyDescent="0.2">
      <c r="B571" s="11"/>
      <c r="C571" s="11"/>
      <c r="D571" s="3"/>
      <c r="E571" s="3"/>
      <c r="F571" s="3"/>
      <c r="G571" s="3"/>
      <c r="I571" s="1"/>
      <c r="J571" s="1"/>
      <c r="L571" s="46"/>
    </row>
    <row r="572" spans="2:12" x14ac:dyDescent="0.2">
      <c r="B572" s="11"/>
      <c r="C572" s="11"/>
      <c r="D572" s="3"/>
      <c r="E572" s="3"/>
      <c r="F572" s="3"/>
      <c r="G572" s="3"/>
      <c r="I572" s="1"/>
      <c r="J572" s="1"/>
      <c r="L572" s="46"/>
    </row>
    <row r="573" spans="2:12" x14ac:dyDescent="0.2">
      <c r="B573" s="11"/>
      <c r="C573" s="11"/>
      <c r="D573" s="3"/>
      <c r="E573" s="3"/>
      <c r="F573" s="3"/>
      <c r="G573" s="3"/>
      <c r="I573" s="1"/>
      <c r="J573" s="1"/>
      <c r="L573" s="46"/>
    </row>
    <row r="574" spans="2:12" x14ac:dyDescent="0.2">
      <c r="B574" s="11"/>
      <c r="C574" s="11"/>
      <c r="D574" s="3"/>
      <c r="E574" s="3"/>
      <c r="F574" s="3"/>
      <c r="G574" s="3"/>
      <c r="I574" s="1"/>
      <c r="J574" s="1"/>
      <c r="L574" s="46"/>
    </row>
    <row r="575" spans="2:12" x14ac:dyDescent="0.2">
      <c r="B575" s="11"/>
      <c r="C575" s="11"/>
      <c r="D575" s="3"/>
      <c r="E575" s="3"/>
      <c r="F575" s="3"/>
      <c r="G575" s="3"/>
      <c r="I575" s="1"/>
      <c r="J575" s="1"/>
      <c r="L575" s="46"/>
    </row>
    <row r="576" spans="2:12" x14ac:dyDescent="0.2">
      <c r="B576" s="11"/>
      <c r="C576" s="11"/>
      <c r="D576" s="3"/>
      <c r="E576" s="3"/>
      <c r="F576" s="3"/>
      <c r="G576" s="3"/>
      <c r="I576" s="1"/>
      <c r="J576" s="1"/>
      <c r="L576" s="46"/>
    </row>
    <row r="577" spans="2:12" x14ac:dyDescent="0.2">
      <c r="B577" s="11"/>
      <c r="C577" s="11"/>
      <c r="D577" s="3"/>
      <c r="E577" s="3"/>
      <c r="F577" s="3"/>
      <c r="G577" s="3"/>
      <c r="I577" s="1"/>
      <c r="J577" s="1"/>
      <c r="L577" s="46"/>
    </row>
    <row r="578" spans="2:12" x14ac:dyDescent="0.2">
      <c r="B578" s="11"/>
      <c r="C578" s="11"/>
      <c r="D578" s="3"/>
      <c r="E578" s="3"/>
      <c r="F578" s="3"/>
      <c r="G578" s="3"/>
      <c r="I578" s="1"/>
      <c r="J578" s="1"/>
      <c r="L578" s="46"/>
    </row>
    <row r="579" spans="2:12" x14ac:dyDescent="0.2">
      <c r="B579" s="11"/>
      <c r="C579" s="11"/>
      <c r="D579" s="3"/>
      <c r="E579" s="3"/>
      <c r="F579" s="3"/>
      <c r="G579" s="3"/>
      <c r="I579" s="1"/>
      <c r="J579" s="1"/>
      <c r="L579" s="46"/>
    </row>
    <row r="580" spans="2:12" x14ac:dyDescent="0.2">
      <c r="B580" s="11"/>
      <c r="C580" s="11"/>
      <c r="D580" s="3"/>
      <c r="E580" s="3"/>
      <c r="F580" s="3"/>
      <c r="G580" s="3"/>
      <c r="I580" s="1"/>
      <c r="J580" s="1"/>
      <c r="L580" s="46"/>
    </row>
    <row r="581" spans="2:12" x14ac:dyDescent="0.2">
      <c r="B581" s="11"/>
      <c r="C581" s="11"/>
      <c r="D581" s="3"/>
      <c r="E581" s="3"/>
      <c r="F581" s="3"/>
      <c r="G581" s="3"/>
      <c r="I581" s="1"/>
      <c r="J581" s="1"/>
      <c r="L581" s="46"/>
    </row>
    <row r="582" spans="2:12" x14ac:dyDescent="0.2">
      <c r="B582" s="11"/>
      <c r="C582" s="11"/>
      <c r="D582" s="3"/>
      <c r="E582" s="3"/>
      <c r="F582" s="3"/>
      <c r="G582" s="3"/>
      <c r="I582" s="1"/>
      <c r="J582" s="1"/>
      <c r="L582" s="46"/>
    </row>
    <row r="583" spans="2:12" x14ac:dyDescent="0.2">
      <c r="B583" s="11"/>
      <c r="C583" s="11"/>
      <c r="D583" s="3"/>
      <c r="E583" s="3"/>
      <c r="F583" s="3"/>
      <c r="G583" s="3"/>
      <c r="I583" s="1"/>
      <c r="J583" s="1"/>
      <c r="L583" s="46"/>
    </row>
    <row r="584" spans="2:12" x14ac:dyDescent="0.2">
      <c r="B584" s="11"/>
      <c r="C584" s="11"/>
      <c r="D584" s="3"/>
      <c r="E584" s="3"/>
      <c r="F584" s="3"/>
      <c r="G584" s="3"/>
      <c r="I584" s="1"/>
      <c r="J584" s="1"/>
      <c r="L584" s="46"/>
    </row>
    <row r="585" spans="2:12" x14ac:dyDescent="0.2">
      <c r="B585" s="11"/>
      <c r="C585" s="11"/>
      <c r="D585" s="3"/>
      <c r="E585" s="3"/>
      <c r="F585" s="3"/>
      <c r="G585" s="3"/>
      <c r="I585" s="1"/>
      <c r="J585" s="1"/>
      <c r="L585" s="46"/>
    </row>
    <row r="586" spans="2:12" x14ac:dyDescent="0.2">
      <c r="B586" s="11"/>
      <c r="C586" s="11"/>
      <c r="D586" s="3"/>
      <c r="E586" s="3"/>
      <c r="F586" s="3"/>
      <c r="G586" s="3"/>
      <c r="I586" s="1"/>
      <c r="J586" s="1"/>
      <c r="L586" s="46"/>
    </row>
    <row r="587" spans="2:12" x14ac:dyDescent="0.2">
      <c r="B587" s="11"/>
      <c r="C587" s="11"/>
      <c r="D587" s="3"/>
      <c r="E587" s="3"/>
      <c r="F587" s="3"/>
      <c r="G587" s="3"/>
      <c r="I587" s="1"/>
      <c r="J587" s="1"/>
      <c r="L587" s="46"/>
    </row>
    <row r="588" spans="2:12" x14ac:dyDescent="0.2">
      <c r="B588" s="11"/>
      <c r="C588" s="11"/>
      <c r="D588" s="3"/>
      <c r="E588" s="3"/>
      <c r="F588" s="3"/>
      <c r="G588" s="3"/>
      <c r="I588" s="1"/>
      <c r="J588" s="1"/>
      <c r="L588" s="46"/>
    </row>
    <row r="589" spans="2:12" x14ac:dyDescent="0.2">
      <c r="B589" s="11"/>
      <c r="C589" s="11"/>
      <c r="D589" s="3"/>
      <c r="E589" s="3"/>
      <c r="F589" s="3"/>
      <c r="G589" s="3"/>
    </row>
    <row r="590" spans="2:12" x14ac:dyDescent="0.2">
      <c r="B590" s="11"/>
      <c r="C590" s="11"/>
      <c r="D590" s="3"/>
      <c r="E590" s="3"/>
      <c r="F590" s="3"/>
      <c r="G590" s="3"/>
    </row>
    <row r="591" spans="2:12" x14ac:dyDescent="0.2">
      <c r="B591" s="11"/>
      <c r="C591" s="11"/>
      <c r="D591" s="3"/>
      <c r="E591" s="3"/>
      <c r="F591" s="3"/>
      <c r="G591" s="3"/>
    </row>
    <row r="592" spans="2:12" x14ac:dyDescent="0.2">
      <c r="B592" s="11"/>
      <c r="C592" s="11"/>
      <c r="D592" s="3"/>
      <c r="E592" s="3"/>
      <c r="F592" s="3"/>
      <c r="G592" s="3"/>
    </row>
    <row r="593" spans="2:7" x14ac:dyDescent="0.2">
      <c r="B593" s="11"/>
      <c r="C593" s="11"/>
      <c r="D593" s="3"/>
      <c r="E593" s="3"/>
      <c r="F593" s="3"/>
      <c r="G593" s="3"/>
    </row>
    <row r="594" spans="2:7" x14ac:dyDescent="0.2">
      <c r="B594" s="11"/>
      <c r="C594" s="11"/>
      <c r="D594" s="3"/>
      <c r="E594" s="3"/>
      <c r="F594" s="3"/>
      <c r="G594" s="3"/>
    </row>
    <row r="595" spans="2:7" x14ac:dyDescent="0.2">
      <c r="B595" s="11"/>
      <c r="C595" s="11"/>
      <c r="D595" s="3"/>
      <c r="E595" s="3"/>
      <c r="F595" s="3"/>
      <c r="G595" s="3"/>
    </row>
    <row r="596" spans="2:7" x14ac:dyDescent="0.2">
      <c r="B596" s="11"/>
      <c r="C596" s="11"/>
      <c r="D596" s="3"/>
      <c r="E596" s="3"/>
      <c r="F596" s="3"/>
      <c r="G596" s="3"/>
    </row>
    <row r="597" spans="2:7" x14ac:dyDescent="0.2">
      <c r="B597" s="11"/>
      <c r="C597" s="11"/>
      <c r="D597" s="3"/>
      <c r="E597" s="3"/>
      <c r="F597" s="3"/>
      <c r="G597" s="3"/>
    </row>
    <row r="598" spans="2:7" x14ac:dyDescent="0.2">
      <c r="B598" s="11"/>
      <c r="C598" s="11"/>
      <c r="D598" s="3"/>
      <c r="E598" s="3"/>
      <c r="F598" s="3"/>
      <c r="G598" s="3"/>
    </row>
    <row r="599" spans="2:7" x14ac:dyDescent="0.2">
      <c r="B599" s="11"/>
      <c r="C599" s="11"/>
      <c r="D599" s="3"/>
      <c r="E599" s="3"/>
      <c r="F599" s="3"/>
      <c r="G599" s="3"/>
    </row>
    <row r="600" spans="2:7" x14ac:dyDescent="0.2">
      <c r="B600" s="11"/>
      <c r="C600" s="11"/>
      <c r="D600" s="3"/>
      <c r="E600" s="3"/>
      <c r="F600" s="3"/>
      <c r="G600" s="3"/>
    </row>
    <row r="601" spans="2:7" x14ac:dyDescent="0.2">
      <c r="B601" s="11"/>
      <c r="C601" s="11"/>
      <c r="D601" s="3"/>
      <c r="E601" s="3"/>
      <c r="F601" s="3"/>
      <c r="G601" s="3"/>
    </row>
    <row r="602" spans="2:7" x14ac:dyDescent="0.2">
      <c r="B602" s="11"/>
      <c r="C602" s="11"/>
      <c r="D602" s="3"/>
      <c r="E602" s="3"/>
      <c r="F602" s="3"/>
      <c r="G602" s="3"/>
    </row>
    <row r="603" spans="2:7" x14ac:dyDescent="0.2">
      <c r="B603" s="11"/>
      <c r="C603" s="11"/>
      <c r="D603" s="3"/>
      <c r="E603" s="3"/>
      <c r="F603" s="3"/>
      <c r="G603" s="3"/>
    </row>
    <row r="604" spans="2:7" x14ac:dyDescent="0.2">
      <c r="B604" s="11"/>
      <c r="C604" s="11"/>
      <c r="D604" s="3"/>
      <c r="E604" s="3"/>
      <c r="F604" s="3"/>
      <c r="G604" s="3"/>
    </row>
    <row r="605" spans="2:7" x14ac:dyDescent="0.2">
      <c r="B605" s="11"/>
      <c r="C605" s="11"/>
      <c r="D605" s="3"/>
      <c r="E605" s="3"/>
      <c r="F605" s="3"/>
      <c r="G605" s="3"/>
    </row>
    <row r="606" spans="2:7" x14ac:dyDescent="0.2">
      <c r="B606" s="11"/>
      <c r="C606" s="11"/>
      <c r="D606" s="3"/>
      <c r="E606" s="3"/>
      <c r="F606" s="3"/>
      <c r="G606" s="3"/>
    </row>
    <row r="607" spans="2:7" x14ac:dyDescent="0.2">
      <c r="B607" s="11"/>
      <c r="C607" s="11"/>
      <c r="D607" s="3"/>
      <c r="E607" s="3"/>
      <c r="F607" s="3"/>
      <c r="G607" s="3"/>
    </row>
    <row r="608" spans="2:7" x14ac:dyDescent="0.2">
      <c r="B608" s="11"/>
      <c r="C608" s="11"/>
      <c r="D608" s="3"/>
      <c r="E608" s="3"/>
      <c r="F608" s="3"/>
      <c r="G608" s="3"/>
    </row>
    <row r="609" spans="2:7" x14ac:dyDescent="0.2">
      <c r="B609" s="11"/>
      <c r="C609" s="11"/>
      <c r="D609" s="3"/>
      <c r="E609" s="3"/>
      <c r="F609" s="3"/>
      <c r="G609" s="3"/>
    </row>
    <row r="610" spans="2:7" x14ac:dyDescent="0.2">
      <c r="B610" s="11"/>
      <c r="C610" s="11"/>
      <c r="D610" s="3"/>
      <c r="E610" s="3"/>
      <c r="F610" s="3"/>
      <c r="G610" s="3"/>
    </row>
    <row r="611" spans="2:7" x14ac:dyDescent="0.2">
      <c r="B611" s="11"/>
      <c r="C611" s="11"/>
      <c r="D611" s="3"/>
      <c r="E611" s="3"/>
      <c r="F611" s="3"/>
      <c r="G611" s="3"/>
    </row>
    <row r="612" spans="2:7" x14ac:dyDescent="0.2">
      <c r="B612" s="11"/>
      <c r="C612" s="11"/>
      <c r="D612" s="3"/>
      <c r="E612" s="3"/>
      <c r="F612" s="3"/>
      <c r="G612" s="3"/>
    </row>
    <row r="613" spans="2:7" x14ac:dyDescent="0.2">
      <c r="B613" s="11"/>
      <c r="C613" s="11"/>
      <c r="D613" s="3"/>
      <c r="E613" s="3"/>
      <c r="F613" s="3"/>
      <c r="G613" s="3"/>
    </row>
    <row r="614" spans="2:7" x14ac:dyDescent="0.2">
      <c r="B614" s="11"/>
      <c r="C614" s="11"/>
      <c r="D614" s="3"/>
      <c r="E614" s="3"/>
      <c r="F614" s="3"/>
      <c r="G614" s="3"/>
    </row>
    <row r="615" spans="2:7" x14ac:dyDescent="0.2">
      <c r="B615" s="11"/>
      <c r="C615" s="11"/>
      <c r="D615" s="3"/>
      <c r="E615" s="3"/>
      <c r="F615" s="3"/>
      <c r="G615" s="3"/>
    </row>
    <row r="616" spans="2:7" x14ac:dyDescent="0.2">
      <c r="B616" s="11"/>
      <c r="C616" s="11"/>
      <c r="D616" s="3"/>
      <c r="E616" s="3"/>
      <c r="F616" s="3"/>
      <c r="G616" s="3"/>
    </row>
    <row r="617" spans="2:7" x14ac:dyDescent="0.2">
      <c r="B617" s="11"/>
      <c r="C617" s="11"/>
      <c r="D617" s="3"/>
      <c r="E617" s="3"/>
      <c r="F617" s="3"/>
      <c r="G617" s="3"/>
    </row>
    <row r="618" spans="2:7" x14ac:dyDescent="0.2">
      <c r="B618" s="11"/>
      <c r="C618" s="11"/>
      <c r="D618" s="3"/>
      <c r="E618" s="3"/>
      <c r="F618" s="3"/>
      <c r="G618" s="3"/>
    </row>
    <row r="619" spans="2:7" x14ac:dyDescent="0.2">
      <c r="B619" s="11"/>
      <c r="C619" s="11"/>
      <c r="D619" s="3"/>
      <c r="E619" s="3"/>
      <c r="F619" s="3"/>
      <c r="G619" s="3"/>
    </row>
    <row r="620" spans="2:7" x14ac:dyDescent="0.2">
      <c r="B620" s="11"/>
      <c r="C620" s="11"/>
      <c r="D620" s="3"/>
      <c r="E620" s="3"/>
      <c r="F620" s="3"/>
      <c r="G620" s="3"/>
    </row>
    <row r="621" spans="2:7" x14ac:dyDescent="0.2">
      <c r="B621" s="11"/>
      <c r="C621" s="11"/>
      <c r="D621" s="3"/>
      <c r="E621" s="3"/>
      <c r="F621" s="3"/>
      <c r="G621" s="3"/>
    </row>
    <row r="622" spans="2:7" x14ac:dyDescent="0.2">
      <c r="B622" s="11"/>
      <c r="C622" s="11"/>
      <c r="D622" s="3"/>
      <c r="E622" s="3"/>
      <c r="F622" s="3"/>
      <c r="G622" s="3"/>
    </row>
    <row r="623" spans="2:7" x14ac:dyDescent="0.2">
      <c r="B623" s="11"/>
      <c r="C623" s="11"/>
      <c r="D623" s="3"/>
      <c r="E623" s="3"/>
      <c r="F623" s="3"/>
      <c r="G623" s="3"/>
    </row>
    <row r="624" spans="2:7" x14ac:dyDescent="0.2">
      <c r="B624" s="11"/>
      <c r="C624" s="11"/>
      <c r="D624" s="3"/>
      <c r="E624" s="3"/>
      <c r="F624" s="3"/>
      <c r="G624" s="3"/>
    </row>
    <row r="625" spans="2:7" x14ac:dyDescent="0.2">
      <c r="B625" s="11"/>
      <c r="C625" s="11"/>
      <c r="D625" s="3"/>
      <c r="E625" s="3"/>
      <c r="F625" s="3"/>
      <c r="G625" s="3"/>
    </row>
    <row r="626" spans="2:7" x14ac:dyDescent="0.2">
      <c r="B626" s="11"/>
      <c r="C626" s="11"/>
      <c r="D626" s="3"/>
      <c r="E626" s="3"/>
      <c r="F626" s="3"/>
      <c r="G626" s="3"/>
    </row>
    <row r="627" spans="2:7" x14ac:dyDescent="0.2">
      <c r="B627" s="11"/>
      <c r="C627" s="11"/>
      <c r="D627" s="3"/>
      <c r="E627" s="3"/>
      <c r="F627" s="3"/>
      <c r="G627" s="3"/>
    </row>
    <row r="628" spans="2:7" x14ac:dyDescent="0.2">
      <c r="B628" s="11"/>
      <c r="C628" s="11"/>
      <c r="D628" s="3"/>
      <c r="E628" s="3"/>
      <c r="F628" s="3"/>
      <c r="G628" s="3"/>
    </row>
    <row r="629" spans="2:7" x14ac:dyDescent="0.2">
      <c r="B629" s="11"/>
      <c r="C629" s="11"/>
      <c r="D629" s="3"/>
      <c r="E629" s="3"/>
      <c r="F629" s="3"/>
      <c r="G629" s="3"/>
    </row>
    <row r="630" spans="2:7" x14ac:dyDescent="0.2">
      <c r="B630" s="11"/>
      <c r="C630" s="11"/>
      <c r="D630" s="3"/>
      <c r="E630" s="3"/>
      <c r="F630" s="3"/>
      <c r="G630" s="3"/>
    </row>
    <row r="631" spans="2:7" x14ac:dyDescent="0.2">
      <c r="B631" s="11"/>
      <c r="C631" s="11"/>
      <c r="D631" s="3"/>
      <c r="E631" s="3"/>
      <c r="F631" s="3"/>
      <c r="G631" s="3"/>
    </row>
    <row r="632" spans="2:7" x14ac:dyDescent="0.2">
      <c r="B632" s="11"/>
      <c r="C632" s="11"/>
      <c r="D632" s="3"/>
      <c r="E632" s="3"/>
      <c r="F632" s="3"/>
      <c r="G632" s="3"/>
    </row>
    <row r="633" spans="2:7" x14ac:dyDescent="0.2">
      <c r="B633" s="11"/>
      <c r="C633" s="11"/>
      <c r="D633" s="3"/>
      <c r="E633" s="3"/>
      <c r="F633" s="3"/>
      <c r="G633" s="3"/>
    </row>
    <row r="634" spans="2:7" x14ac:dyDescent="0.2">
      <c r="B634" s="11"/>
      <c r="C634" s="11"/>
      <c r="D634" s="3"/>
      <c r="E634" s="3"/>
      <c r="F634" s="3"/>
      <c r="G634" s="3"/>
    </row>
    <row r="635" spans="2:7" x14ac:dyDescent="0.2">
      <c r="B635" s="11"/>
      <c r="C635" s="11"/>
      <c r="D635" s="3"/>
      <c r="E635" s="3"/>
      <c r="F635" s="3"/>
      <c r="G635" s="3"/>
    </row>
    <row r="636" spans="2:7" x14ac:dyDescent="0.2">
      <c r="B636" s="11"/>
      <c r="C636" s="11"/>
      <c r="D636" s="3"/>
      <c r="E636" s="3"/>
      <c r="F636" s="3"/>
      <c r="G636" s="3"/>
    </row>
    <row r="637" spans="2:7" x14ac:dyDescent="0.2">
      <c r="B637" s="11"/>
      <c r="C637" s="11"/>
      <c r="D637" s="3"/>
      <c r="E637" s="3"/>
      <c r="F637" s="3"/>
      <c r="G637" s="3"/>
    </row>
    <row r="638" spans="2:7" x14ac:dyDescent="0.2">
      <c r="B638" s="11"/>
      <c r="C638" s="11"/>
      <c r="D638" s="3"/>
      <c r="E638" s="3"/>
      <c r="F638" s="3"/>
      <c r="G638" s="3"/>
    </row>
    <row r="639" spans="2:7" x14ac:dyDescent="0.2">
      <c r="B639" s="11"/>
      <c r="C639" s="11"/>
      <c r="D639" s="3"/>
      <c r="E639" s="3"/>
      <c r="F639" s="3"/>
      <c r="G639" s="3"/>
    </row>
    <row r="640" spans="2:7" x14ac:dyDescent="0.2">
      <c r="B640" s="11"/>
      <c r="C640" s="11"/>
      <c r="D640" s="3"/>
      <c r="E640" s="3"/>
      <c r="F640" s="3"/>
      <c r="G640" s="3"/>
    </row>
    <row r="641" spans="2:7" x14ac:dyDescent="0.2">
      <c r="B641" s="11"/>
      <c r="C641" s="11"/>
      <c r="D641" s="3"/>
      <c r="E641" s="3"/>
      <c r="F641" s="3"/>
      <c r="G641" s="3"/>
    </row>
    <row r="642" spans="2:7" x14ac:dyDescent="0.2">
      <c r="B642" s="11"/>
      <c r="C642" s="11"/>
      <c r="D642" s="3"/>
      <c r="E642" s="3"/>
      <c r="F642" s="3"/>
      <c r="G642" s="3"/>
    </row>
    <row r="643" spans="2:7" x14ac:dyDescent="0.2">
      <c r="B643" s="11"/>
      <c r="C643" s="11"/>
      <c r="D643" s="3"/>
      <c r="E643" s="3"/>
      <c r="F643" s="3"/>
      <c r="G643" s="3"/>
    </row>
    <row r="644" spans="2:7" x14ac:dyDescent="0.2">
      <c r="B644" s="11"/>
      <c r="C644" s="11"/>
      <c r="D644" s="3"/>
      <c r="E644" s="3"/>
      <c r="F644" s="3"/>
      <c r="G644" s="3"/>
    </row>
    <row r="645" spans="2:7" x14ac:dyDescent="0.2">
      <c r="B645" s="11"/>
      <c r="C645" s="11"/>
      <c r="D645" s="3"/>
      <c r="E645" s="3"/>
      <c r="F645" s="3"/>
      <c r="G645" s="3"/>
    </row>
    <row r="646" spans="2:7" x14ac:dyDescent="0.2">
      <c r="B646" s="11"/>
      <c r="C646" s="11"/>
      <c r="D646" s="3"/>
      <c r="E646" s="3"/>
      <c r="F646" s="3"/>
      <c r="G646" s="3"/>
    </row>
    <row r="647" spans="2:7" x14ac:dyDescent="0.2">
      <c r="B647" s="11"/>
      <c r="C647" s="11"/>
      <c r="D647" s="3"/>
      <c r="E647" s="3"/>
      <c r="F647" s="3"/>
      <c r="G647" s="3"/>
    </row>
    <row r="648" spans="2:7" x14ac:dyDescent="0.2">
      <c r="B648" s="11"/>
      <c r="C648" s="11"/>
      <c r="D648" s="3"/>
      <c r="E648" s="3"/>
      <c r="F648" s="3"/>
      <c r="G648" s="3"/>
    </row>
    <row r="649" spans="2:7" x14ac:dyDescent="0.2">
      <c r="B649" s="11"/>
      <c r="C649" s="11"/>
      <c r="D649" s="3"/>
      <c r="E649" s="3"/>
      <c r="F649" s="3"/>
      <c r="G649" s="3"/>
    </row>
    <row r="650" spans="2:7" x14ac:dyDescent="0.2">
      <c r="B650" s="11"/>
      <c r="C650" s="11"/>
      <c r="D650" s="3"/>
      <c r="E650" s="3"/>
      <c r="F650" s="3"/>
      <c r="G650" s="3"/>
    </row>
    <row r="651" spans="2:7" x14ac:dyDescent="0.2">
      <c r="B651" s="11"/>
      <c r="C651" s="11"/>
      <c r="D651" s="3"/>
      <c r="E651" s="3"/>
      <c r="F651" s="3"/>
      <c r="G651" s="3"/>
    </row>
    <row r="652" spans="2:7" x14ac:dyDescent="0.2">
      <c r="B652" s="11"/>
      <c r="C652" s="11"/>
      <c r="D652" s="3"/>
      <c r="E652" s="3"/>
      <c r="F652" s="3"/>
      <c r="G652" s="3"/>
    </row>
    <row r="653" spans="2:7" x14ac:dyDescent="0.2">
      <c r="B653" s="11"/>
      <c r="C653" s="11"/>
      <c r="D653" s="3"/>
      <c r="E653" s="3"/>
      <c r="F653" s="3"/>
      <c r="G653" s="3"/>
    </row>
    <row r="654" spans="2:7" x14ac:dyDescent="0.2">
      <c r="B654" s="11"/>
      <c r="C654" s="11"/>
      <c r="D654" s="3"/>
      <c r="E654" s="3"/>
      <c r="F654" s="3"/>
      <c r="G654" s="3"/>
    </row>
    <row r="655" spans="2:7" x14ac:dyDescent="0.2">
      <c r="B655" s="11"/>
      <c r="C655" s="11"/>
      <c r="D655" s="3"/>
      <c r="E655" s="3"/>
      <c r="F655" s="3"/>
      <c r="G655" s="3"/>
    </row>
    <row r="656" spans="2:7" x14ac:dyDescent="0.2">
      <c r="B656" s="11"/>
      <c r="C656" s="11"/>
      <c r="D656" s="3"/>
      <c r="E656" s="3"/>
      <c r="F656" s="3"/>
      <c r="G656" s="3"/>
    </row>
    <row r="657" spans="2:7" x14ac:dyDescent="0.2">
      <c r="B657" s="11"/>
      <c r="C657" s="11"/>
      <c r="D657" s="3"/>
      <c r="E657" s="3"/>
      <c r="F657" s="3"/>
      <c r="G657" s="3"/>
    </row>
    <row r="658" spans="2:7" x14ac:dyDescent="0.2">
      <c r="B658" s="11"/>
      <c r="C658" s="11"/>
      <c r="D658" s="3"/>
      <c r="E658" s="3"/>
      <c r="F658" s="3"/>
      <c r="G658" s="3"/>
    </row>
    <row r="659" spans="2:7" x14ac:dyDescent="0.2">
      <c r="B659" s="11"/>
      <c r="C659" s="11"/>
      <c r="D659" s="3"/>
      <c r="E659" s="3"/>
      <c r="F659" s="3"/>
      <c r="G659" s="3"/>
    </row>
    <row r="660" spans="2:7" x14ac:dyDescent="0.2">
      <c r="B660" s="11"/>
      <c r="C660" s="11"/>
      <c r="D660" s="3"/>
      <c r="E660" s="3"/>
      <c r="F660" s="3"/>
      <c r="G660" s="3"/>
    </row>
    <row r="661" spans="2:7" x14ac:dyDescent="0.2">
      <c r="B661" s="11"/>
      <c r="C661" s="11"/>
      <c r="D661" s="3"/>
      <c r="E661" s="3"/>
      <c r="F661" s="3"/>
      <c r="G661" s="3"/>
    </row>
    <row r="662" spans="2:7" x14ac:dyDescent="0.2">
      <c r="B662" s="11"/>
      <c r="C662" s="11"/>
      <c r="D662" s="3"/>
      <c r="E662" s="3"/>
      <c r="F662" s="3"/>
      <c r="G662" s="3"/>
    </row>
    <row r="663" spans="2:7" x14ac:dyDescent="0.2">
      <c r="B663" s="11"/>
      <c r="C663" s="11"/>
      <c r="D663" s="3"/>
      <c r="E663" s="3"/>
      <c r="F663" s="3"/>
      <c r="G663" s="3"/>
    </row>
    <row r="664" spans="2:7" x14ac:dyDescent="0.2">
      <c r="B664" s="11"/>
      <c r="C664" s="11"/>
      <c r="D664" s="3"/>
      <c r="E664" s="3"/>
      <c r="F664" s="3"/>
      <c r="G664" s="3"/>
    </row>
    <row r="665" spans="2:7" x14ac:dyDescent="0.2">
      <c r="B665" s="11"/>
      <c r="C665" s="11"/>
      <c r="D665" s="3"/>
      <c r="E665" s="3"/>
      <c r="F665" s="3"/>
      <c r="G665" s="3"/>
    </row>
    <row r="666" spans="2:7" x14ac:dyDescent="0.2">
      <c r="B666" s="11"/>
      <c r="C666" s="11"/>
      <c r="D666" s="3"/>
      <c r="E666" s="3"/>
      <c r="F666" s="3"/>
      <c r="G666" s="3"/>
    </row>
    <row r="667" spans="2:7" x14ac:dyDescent="0.2">
      <c r="B667" s="11"/>
      <c r="C667" s="11"/>
      <c r="D667" s="3"/>
      <c r="E667" s="3"/>
      <c r="F667" s="3"/>
      <c r="G667" s="3"/>
    </row>
    <row r="668" spans="2:7" x14ac:dyDescent="0.2">
      <c r="B668" s="11"/>
      <c r="C668" s="11"/>
      <c r="D668" s="3"/>
      <c r="E668" s="3"/>
      <c r="F668" s="3"/>
      <c r="G668" s="3"/>
    </row>
    <row r="669" spans="2:7" x14ac:dyDescent="0.2">
      <c r="B669" s="11"/>
      <c r="C669" s="11"/>
      <c r="D669" s="3"/>
      <c r="E669" s="3"/>
      <c r="F669" s="3"/>
      <c r="G669" s="3"/>
    </row>
    <row r="670" spans="2:7" x14ac:dyDescent="0.2">
      <c r="B670" s="11"/>
      <c r="C670" s="11"/>
      <c r="D670" s="3"/>
      <c r="E670" s="3"/>
      <c r="F670" s="3"/>
      <c r="G670" s="3"/>
    </row>
    <row r="671" spans="2:7" x14ac:dyDescent="0.2">
      <c r="B671" s="11"/>
      <c r="C671" s="11"/>
      <c r="D671" s="3"/>
      <c r="E671" s="3"/>
      <c r="F671" s="3"/>
      <c r="G671" s="3"/>
    </row>
    <row r="672" spans="2:7" x14ac:dyDescent="0.2">
      <c r="B672" s="11"/>
      <c r="C672" s="11"/>
      <c r="D672" s="3"/>
      <c r="E672" s="3"/>
      <c r="F672" s="3"/>
      <c r="G672" s="3"/>
    </row>
    <row r="673" spans="2:7" x14ac:dyDescent="0.2">
      <c r="B673" s="11"/>
      <c r="C673" s="11"/>
      <c r="D673" s="3"/>
      <c r="E673" s="3"/>
      <c r="F673" s="3"/>
      <c r="G673" s="3"/>
    </row>
    <row r="674" spans="2:7" x14ac:dyDescent="0.2">
      <c r="B674" s="11"/>
      <c r="C674" s="11"/>
      <c r="D674" s="3"/>
      <c r="E674" s="3"/>
      <c r="F674" s="3"/>
      <c r="G674" s="3"/>
    </row>
    <row r="675" spans="2:7" x14ac:dyDescent="0.2">
      <c r="B675" s="11"/>
      <c r="C675" s="11"/>
      <c r="D675" s="3"/>
      <c r="E675" s="3"/>
      <c r="F675" s="3"/>
      <c r="G675" s="3"/>
    </row>
    <row r="676" spans="2:7" x14ac:dyDescent="0.2">
      <c r="B676" s="11"/>
      <c r="C676" s="11"/>
      <c r="D676" s="3"/>
      <c r="E676" s="3"/>
      <c r="F676" s="3"/>
      <c r="G676" s="3"/>
    </row>
    <row r="677" spans="2:7" x14ac:dyDescent="0.2">
      <c r="B677" s="11"/>
      <c r="C677" s="11"/>
      <c r="D677" s="3"/>
      <c r="E677" s="3"/>
      <c r="F677" s="3"/>
      <c r="G677" s="3"/>
    </row>
    <row r="678" spans="2:7" x14ac:dyDescent="0.2">
      <c r="B678" s="11"/>
      <c r="C678" s="11"/>
      <c r="D678" s="3"/>
      <c r="E678" s="3"/>
      <c r="F678" s="3"/>
      <c r="G678" s="3"/>
    </row>
    <row r="679" spans="2:7" x14ac:dyDescent="0.2">
      <c r="B679" s="11"/>
      <c r="C679" s="11"/>
      <c r="D679" s="3"/>
      <c r="E679" s="3"/>
      <c r="F679" s="3"/>
      <c r="G679" s="3"/>
    </row>
    <row r="680" spans="2:7" x14ac:dyDescent="0.2">
      <c r="B680" s="11"/>
      <c r="C680" s="11"/>
      <c r="D680" s="3"/>
      <c r="E680" s="3"/>
      <c r="F680" s="3"/>
      <c r="G680" s="3"/>
    </row>
    <row r="681" spans="2:7" x14ac:dyDescent="0.2">
      <c r="B681" s="11"/>
      <c r="C681" s="11"/>
      <c r="D681" s="3"/>
      <c r="E681" s="3"/>
      <c r="F681" s="3"/>
      <c r="G681" s="3"/>
    </row>
    <row r="682" spans="2:7" x14ac:dyDescent="0.2">
      <c r="B682" s="11"/>
      <c r="C682" s="11"/>
      <c r="D682" s="3"/>
      <c r="E682" s="3"/>
      <c r="F682" s="3"/>
      <c r="G682" s="3"/>
    </row>
    <row r="683" spans="2:7" x14ac:dyDescent="0.2">
      <c r="B683" s="11"/>
      <c r="C683" s="11"/>
      <c r="D683" s="3"/>
      <c r="E683" s="3"/>
      <c r="F683" s="3"/>
      <c r="G683" s="3"/>
    </row>
    <row r="684" spans="2:7" x14ac:dyDescent="0.2">
      <c r="B684" s="11"/>
      <c r="C684" s="11"/>
      <c r="D684" s="3"/>
      <c r="E684" s="3"/>
      <c r="F684" s="3"/>
      <c r="G684" s="3"/>
    </row>
    <row r="685" spans="2:7" x14ac:dyDescent="0.2">
      <c r="B685" s="11"/>
      <c r="C685" s="11"/>
      <c r="D685" s="3"/>
      <c r="E685" s="3"/>
      <c r="F685" s="3"/>
      <c r="G685" s="3"/>
    </row>
    <row r="686" spans="2:7" x14ac:dyDescent="0.2">
      <c r="B686" s="11"/>
      <c r="C686" s="11"/>
      <c r="D686" s="3"/>
      <c r="E686" s="3"/>
      <c r="F686" s="3"/>
      <c r="G686" s="3"/>
    </row>
    <row r="687" spans="2:7" x14ac:dyDescent="0.2">
      <c r="B687" s="11"/>
      <c r="C687" s="11"/>
      <c r="D687" s="3"/>
      <c r="E687" s="3"/>
      <c r="F687" s="3"/>
      <c r="G687" s="3"/>
    </row>
    <row r="688" spans="2:7" x14ac:dyDescent="0.2">
      <c r="B688" s="11"/>
      <c r="C688" s="11"/>
      <c r="D688" s="3"/>
      <c r="E688" s="3"/>
      <c r="F688" s="3"/>
      <c r="G688" s="3"/>
    </row>
    <row r="689" spans="2:7" x14ac:dyDescent="0.2">
      <c r="B689" s="11"/>
      <c r="C689" s="11"/>
      <c r="D689" s="3"/>
      <c r="E689" s="3"/>
      <c r="F689" s="3"/>
      <c r="G689" s="3"/>
    </row>
    <row r="690" spans="2:7" x14ac:dyDescent="0.2">
      <c r="B690" s="11"/>
      <c r="C690" s="11"/>
      <c r="D690" s="3"/>
      <c r="E690" s="3"/>
      <c r="F690" s="3"/>
      <c r="G690" s="3"/>
    </row>
    <row r="691" spans="2:7" x14ac:dyDescent="0.2">
      <c r="B691" s="11"/>
      <c r="C691" s="11"/>
      <c r="D691" s="3"/>
      <c r="E691" s="3"/>
      <c r="F691" s="3"/>
      <c r="G691" s="3"/>
    </row>
    <row r="692" spans="2:7" x14ac:dyDescent="0.2">
      <c r="B692" s="11"/>
      <c r="C692" s="11"/>
      <c r="D692" s="3"/>
      <c r="E692" s="3"/>
      <c r="F692" s="3"/>
      <c r="G692" s="3"/>
    </row>
    <row r="693" spans="2:7" x14ac:dyDescent="0.2">
      <c r="B693" s="11"/>
      <c r="C693" s="11"/>
      <c r="D693" s="3"/>
      <c r="E693" s="3"/>
      <c r="F693" s="3"/>
      <c r="G693" s="3"/>
    </row>
    <row r="694" spans="2:7" x14ac:dyDescent="0.2">
      <c r="B694" s="11"/>
      <c r="C694" s="11"/>
      <c r="D694" s="3"/>
      <c r="E694" s="3"/>
      <c r="F694" s="3"/>
      <c r="G694" s="3"/>
    </row>
    <row r="695" spans="2:7" x14ac:dyDescent="0.2">
      <c r="B695" s="11"/>
      <c r="C695" s="11"/>
      <c r="D695" s="3"/>
      <c r="E695" s="3"/>
      <c r="F695" s="3"/>
      <c r="G695" s="3"/>
    </row>
    <row r="696" spans="2:7" x14ac:dyDescent="0.2">
      <c r="B696" s="11"/>
      <c r="C696" s="11"/>
      <c r="D696" s="3"/>
      <c r="E696" s="3"/>
      <c r="F696" s="3"/>
      <c r="G696" s="3"/>
    </row>
    <row r="697" spans="2:7" x14ac:dyDescent="0.2">
      <c r="B697" s="11"/>
      <c r="C697" s="11"/>
      <c r="D697" s="3"/>
      <c r="E697" s="3"/>
      <c r="F697" s="3"/>
      <c r="G697" s="3"/>
    </row>
    <row r="698" spans="2:7" x14ac:dyDescent="0.2">
      <c r="B698" s="11"/>
      <c r="C698" s="11"/>
      <c r="D698" s="3"/>
      <c r="E698" s="3"/>
      <c r="F698" s="3"/>
      <c r="G698" s="3"/>
    </row>
    <row r="699" spans="2:7" x14ac:dyDescent="0.2">
      <c r="B699" s="11"/>
      <c r="C699" s="11"/>
      <c r="D699" s="3"/>
      <c r="E699" s="3"/>
      <c r="F699" s="3"/>
      <c r="G699" s="3"/>
    </row>
    <row r="700" spans="2:7" x14ac:dyDescent="0.2">
      <c r="B700" s="11"/>
      <c r="C700" s="11"/>
      <c r="D700" s="3"/>
      <c r="E700" s="3"/>
      <c r="F700" s="3"/>
      <c r="G700" s="3"/>
    </row>
    <row r="701" spans="2:7" x14ac:dyDescent="0.2">
      <c r="B701" s="11"/>
      <c r="C701" s="11"/>
      <c r="D701" s="3"/>
      <c r="E701" s="3"/>
      <c r="F701" s="3"/>
      <c r="G701" s="3"/>
    </row>
    <row r="702" spans="2:7" x14ac:dyDescent="0.2">
      <c r="B702" s="11"/>
      <c r="C702" s="11"/>
      <c r="D702" s="3"/>
      <c r="E702" s="3"/>
      <c r="F702" s="3"/>
      <c r="G702" s="3"/>
    </row>
    <row r="703" spans="2:7" x14ac:dyDescent="0.2">
      <c r="B703" s="11"/>
      <c r="C703" s="11"/>
      <c r="D703" s="3"/>
      <c r="E703" s="3"/>
      <c r="F703" s="3"/>
      <c r="G703" s="3"/>
    </row>
    <row r="704" spans="2:7" x14ac:dyDescent="0.2">
      <c r="B704" s="11"/>
      <c r="C704" s="11"/>
      <c r="D704" s="3"/>
      <c r="E704" s="3"/>
      <c r="F704" s="3"/>
      <c r="G704" s="3"/>
    </row>
    <row r="705" spans="2:7" x14ac:dyDescent="0.2">
      <c r="B705" s="11"/>
      <c r="C705" s="11"/>
      <c r="D705" s="3"/>
      <c r="E705" s="3"/>
      <c r="F705" s="3"/>
      <c r="G705" s="3"/>
    </row>
    <row r="706" spans="2:7" x14ac:dyDescent="0.2">
      <c r="B706" s="11"/>
      <c r="C706" s="11"/>
      <c r="D706" s="3"/>
      <c r="E706" s="3"/>
      <c r="F706" s="3"/>
      <c r="G706" s="3"/>
    </row>
    <row r="707" spans="2:7" x14ac:dyDescent="0.2">
      <c r="B707" s="11"/>
      <c r="C707" s="11"/>
      <c r="D707" s="3"/>
      <c r="E707" s="3"/>
      <c r="F707" s="3"/>
      <c r="G707" s="3"/>
    </row>
    <row r="708" spans="2:7" x14ac:dyDescent="0.2">
      <c r="B708" s="11"/>
      <c r="C708" s="11"/>
      <c r="D708" s="3"/>
      <c r="E708" s="3"/>
      <c r="F708" s="3"/>
      <c r="G708" s="3"/>
    </row>
    <row r="709" spans="2:7" x14ac:dyDescent="0.2">
      <c r="B709" s="11"/>
      <c r="C709" s="11"/>
      <c r="D709" s="3"/>
      <c r="E709" s="3"/>
      <c r="F709" s="3"/>
      <c r="G709" s="3"/>
    </row>
    <row r="710" spans="2:7" x14ac:dyDescent="0.2">
      <c r="B710" s="11"/>
      <c r="C710" s="11"/>
      <c r="D710" s="3"/>
      <c r="E710" s="3"/>
      <c r="F710" s="3"/>
      <c r="G710" s="3"/>
    </row>
    <row r="711" spans="2:7" x14ac:dyDescent="0.2">
      <c r="B711" s="11"/>
      <c r="C711" s="11"/>
      <c r="D711" s="3"/>
      <c r="E711" s="3"/>
      <c r="F711" s="3"/>
      <c r="G711" s="3"/>
    </row>
    <row r="712" spans="2:7" x14ac:dyDescent="0.2">
      <c r="B712" s="11"/>
      <c r="C712" s="11"/>
      <c r="D712" s="3"/>
      <c r="E712" s="3"/>
      <c r="F712" s="3"/>
      <c r="G712" s="3"/>
    </row>
    <row r="713" spans="2:7" x14ac:dyDescent="0.2">
      <c r="B713" s="11"/>
      <c r="C713" s="11"/>
      <c r="D713" s="3"/>
      <c r="E713" s="3"/>
      <c r="F713" s="3"/>
      <c r="G713" s="3"/>
    </row>
    <row r="714" spans="2:7" x14ac:dyDescent="0.2">
      <c r="B714" s="11"/>
      <c r="C714" s="11"/>
      <c r="D714" s="3"/>
      <c r="E714" s="3"/>
      <c r="F714" s="3"/>
      <c r="G714" s="3"/>
    </row>
    <row r="715" spans="2:7" x14ac:dyDescent="0.2">
      <c r="B715" s="11"/>
      <c r="C715" s="11"/>
      <c r="D715" s="3"/>
      <c r="E715" s="3"/>
      <c r="F715" s="3"/>
      <c r="G715" s="3"/>
    </row>
    <row r="716" spans="2:7" x14ac:dyDescent="0.2">
      <c r="B716" s="11"/>
      <c r="C716" s="11"/>
      <c r="D716" s="3"/>
      <c r="E716" s="3"/>
      <c r="F716" s="3"/>
      <c r="G716" s="3"/>
    </row>
    <row r="717" spans="2:7" x14ac:dyDescent="0.2">
      <c r="B717" s="11"/>
      <c r="C717" s="11"/>
      <c r="D717" s="3"/>
      <c r="E717" s="3"/>
      <c r="F717" s="3"/>
      <c r="G717" s="3"/>
    </row>
    <row r="718" spans="2:7" x14ac:dyDescent="0.2">
      <c r="B718" s="11"/>
      <c r="C718" s="11"/>
      <c r="D718" s="3"/>
      <c r="E718" s="3"/>
      <c r="F718" s="3"/>
      <c r="G718" s="3"/>
    </row>
    <row r="719" spans="2:7" x14ac:dyDescent="0.2">
      <c r="B719" s="11"/>
      <c r="C719" s="11"/>
      <c r="D719" s="3"/>
      <c r="E719" s="3"/>
      <c r="F719" s="3"/>
      <c r="G719" s="3"/>
    </row>
    <row r="720" spans="2:7" x14ac:dyDescent="0.2">
      <c r="B720" s="11"/>
      <c r="C720" s="11"/>
      <c r="D720" s="3"/>
      <c r="E720" s="3"/>
      <c r="F720" s="3"/>
      <c r="G720" s="3"/>
    </row>
    <row r="721" spans="2:7" x14ac:dyDescent="0.2">
      <c r="B721" s="11"/>
      <c r="C721" s="11"/>
      <c r="D721" s="5"/>
      <c r="E721" s="5"/>
      <c r="F721" s="5"/>
      <c r="G721" s="5"/>
    </row>
    <row r="722" spans="2:7" x14ac:dyDescent="0.2">
      <c r="B722" s="11"/>
      <c r="C722" s="11"/>
      <c r="D722" s="5"/>
      <c r="E722" s="5"/>
      <c r="F722" s="5"/>
      <c r="G722" s="5"/>
    </row>
    <row r="723" spans="2:7" x14ac:dyDescent="0.2">
      <c r="B723" s="11"/>
      <c r="C723" s="11"/>
      <c r="D723" s="5"/>
      <c r="E723" s="5"/>
      <c r="F723" s="5"/>
      <c r="G723" s="5"/>
    </row>
    <row r="724" spans="2:7" x14ac:dyDescent="0.2">
      <c r="B724" s="11"/>
      <c r="C724" s="11"/>
      <c r="D724" s="3"/>
      <c r="E724" s="3"/>
      <c r="F724" s="3"/>
      <c r="G724" s="3"/>
    </row>
    <row r="725" spans="2:7" x14ac:dyDescent="0.2">
      <c r="B725" s="11"/>
      <c r="C725" s="11"/>
      <c r="D725" s="3"/>
      <c r="E725" s="3"/>
      <c r="F725" s="3"/>
      <c r="G725" s="3"/>
    </row>
    <row r="726" spans="2:7" x14ac:dyDescent="0.2">
      <c r="B726" s="11"/>
      <c r="C726" s="11"/>
      <c r="D726" s="3"/>
      <c r="E726" s="3"/>
      <c r="F726" s="3"/>
      <c r="G726" s="3"/>
    </row>
    <row r="727" spans="2:7" x14ac:dyDescent="0.2">
      <c r="B727" s="11"/>
      <c r="C727" s="11"/>
      <c r="D727" s="3"/>
      <c r="E727" s="3"/>
      <c r="F727" s="3"/>
      <c r="G727" s="3"/>
    </row>
    <row r="728" spans="2:7" x14ac:dyDescent="0.2">
      <c r="B728" s="11"/>
      <c r="C728" s="11"/>
      <c r="D728" s="3"/>
      <c r="E728" s="3"/>
      <c r="F728" s="3"/>
      <c r="G728" s="3"/>
    </row>
    <row r="729" spans="2:7" x14ac:dyDescent="0.2">
      <c r="B729" s="11"/>
      <c r="C729" s="11"/>
      <c r="D729" s="5"/>
      <c r="E729" s="5"/>
      <c r="F729" s="5"/>
      <c r="G729" s="5"/>
    </row>
    <row r="730" spans="2:7" x14ac:dyDescent="0.2">
      <c r="B730" s="11"/>
      <c r="C730" s="11"/>
      <c r="D730" s="3"/>
      <c r="E730" s="3"/>
      <c r="F730" s="3"/>
      <c r="G730" s="3"/>
    </row>
    <row r="731" spans="2:7" x14ac:dyDescent="0.2">
      <c r="B731" s="11"/>
      <c r="C731" s="11"/>
      <c r="D731" s="3"/>
      <c r="E731" s="3"/>
      <c r="F731" s="3"/>
      <c r="G731" s="3"/>
    </row>
    <row r="732" spans="2:7" x14ac:dyDescent="0.2">
      <c r="B732" s="11"/>
      <c r="C732" s="11"/>
      <c r="D732" s="5"/>
      <c r="E732" s="5"/>
      <c r="F732" s="5"/>
      <c r="G732" s="5"/>
    </row>
    <row r="733" spans="2:7" x14ac:dyDescent="0.2">
      <c r="B733" s="11"/>
      <c r="C733" s="11"/>
      <c r="D733" s="5"/>
      <c r="E733" s="5"/>
      <c r="F733" s="5"/>
      <c r="G733" s="5"/>
    </row>
    <row r="734" spans="2:7" x14ac:dyDescent="0.2">
      <c r="B734" s="11"/>
      <c r="C734" s="11"/>
      <c r="D734" s="5"/>
      <c r="E734" s="5"/>
      <c r="F734" s="5"/>
      <c r="G734" s="5"/>
    </row>
    <row r="735" spans="2:7" x14ac:dyDescent="0.2">
      <c r="B735" s="11"/>
      <c r="C735" s="11"/>
      <c r="D735" s="5"/>
      <c r="E735" s="5"/>
      <c r="F735" s="5"/>
      <c r="G735" s="5"/>
    </row>
    <row r="736" spans="2:7" x14ac:dyDescent="0.2">
      <c r="B736" s="11"/>
      <c r="C736" s="11"/>
      <c r="D736" s="5"/>
      <c r="E736" s="5"/>
      <c r="F736" s="5"/>
      <c r="G736" s="5"/>
    </row>
    <row r="737" spans="2:7" x14ac:dyDescent="0.2">
      <c r="B737" s="11"/>
      <c r="C737" s="11"/>
      <c r="D737" s="5"/>
      <c r="E737" s="5"/>
      <c r="F737" s="5"/>
      <c r="G737" s="5"/>
    </row>
    <row r="738" spans="2:7" x14ac:dyDescent="0.2">
      <c r="B738" s="11"/>
      <c r="C738" s="11"/>
      <c r="D738" s="5"/>
      <c r="E738" s="5"/>
      <c r="F738" s="5"/>
      <c r="G738" s="5"/>
    </row>
    <row r="739" spans="2:7" x14ac:dyDescent="0.2">
      <c r="B739" s="11"/>
      <c r="C739" s="11"/>
      <c r="D739" s="5"/>
      <c r="E739" s="5"/>
      <c r="F739" s="5"/>
      <c r="G739" s="5"/>
    </row>
    <row r="740" spans="2:7" x14ac:dyDescent="0.2">
      <c r="B740" s="11"/>
      <c r="C740" s="11"/>
      <c r="D740" s="5"/>
      <c r="E740" s="5"/>
      <c r="F740" s="5"/>
      <c r="G740" s="5"/>
    </row>
    <row r="741" spans="2:7" x14ac:dyDescent="0.2">
      <c r="B741" s="11"/>
      <c r="C741" s="11"/>
      <c r="D741" s="5"/>
      <c r="E741" s="5"/>
      <c r="F741" s="5"/>
      <c r="G741" s="5"/>
    </row>
    <row r="742" spans="2:7" x14ac:dyDescent="0.2">
      <c r="B742" s="11"/>
      <c r="C742" s="11"/>
      <c r="D742" s="5"/>
      <c r="E742" s="5"/>
      <c r="F742" s="5"/>
      <c r="G742" s="5"/>
    </row>
    <row r="743" spans="2:7" x14ac:dyDescent="0.2">
      <c r="B743" s="11"/>
      <c r="C743" s="11"/>
      <c r="D743" s="5"/>
      <c r="E743" s="5"/>
      <c r="F743" s="5"/>
      <c r="G743" s="5"/>
    </row>
    <row r="744" spans="2:7" x14ac:dyDescent="0.2">
      <c r="B744" s="11"/>
      <c r="C744" s="11"/>
      <c r="D744" s="5"/>
      <c r="E744" s="5"/>
      <c r="F744" s="5"/>
      <c r="G744" s="5"/>
    </row>
    <row r="745" spans="2:7" x14ac:dyDescent="0.2">
      <c r="B745" s="11"/>
      <c r="C745" s="11"/>
      <c r="D745" s="5"/>
      <c r="E745" s="5"/>
      <c r="F745" s="5"/>
      <c r="G745" s="5"/>
    </row>
    <row r="746" spans="2:7" x14ac:dyDescent="0.2">
      <c r="B746" s="11"/>
      <c r="C746" s="11"/>
      <c r="D746" s="5"/>
      <c r="E746" s="5"/>
      <c r="F746" s="5"/>
      <c r="G746" s="5"/>
    </row>
    <row r="747" spans="2:7" x14ac:dyDescent="0.2">
      <c r="B747" s="11"/>
      <c r="C747" s="11"/>
      <c r="D747" s="5"/>
      <c r="E747" s="5"/>
      <c r="F747" s="5"/>
      <c r="G747" s="5"/>
    </row>
    <row r="748" spans="2:7" x14ac:dyDescent="0.2">
      <c r="B748" s="11"/>
      <c r="C748" s="11"/>
      <c r="D748" s="5"/>
      <c r="E748" s="5"/>
      <c r="F748" s="5"/>
      <c r="G748" s="5"/>
    </row>
    <row r="749" spans="2:7" x14ac:dyDescent="0.2">
      <c r="B749" s="11"/>
      <c r="C749" s="11"/>
      <c r="D749" s="5"/>
      <c r="E749" s="5"/>
      <c r="F749" s="5"/>
      <c r="G749" s="5"/>
    </row>
    <row r="750" spans="2:7" x14ac:dyDescent="0.2">
      <c r="B750" s="11"/>
      <c r="C750" s="11"/>
      <c r="D750" s="5"/>
      <c r="E750" s="5"/>
      <c r="F750" s="5"/>
      <c r="G750" s="5"/>
    </row>
    <row r="751" spans="2:7" x14ac:dyDescent="0.2">
      <c r="B751" s="11"/>
      <c r="C751" s="11"/>
      <c r="D751" s="5"/>
      <c r="E751" s="5"/>
      <c r="F751" s="5"/>
      <c r="G751" s="5"/>
    </row>
    <row r="752" spans="2:7" x14ac:dyDescent="0.2">
      <c r="B752" s="11"/>
      <c r="C752" s="11"/>
      <c r="D752" s="5"/>
      <c r="E752" s="5"/>
      <c r="F752" s="5"/>
      <c r="G752" s="5"/>
    </row>
    <row r="753" spans="2:7" x14ac:dyDescent="0.2">
      <c r="B753" s="11"/>
      <c r="C753" s="11"/>
      <c r="D753" s="5"/>
      <c r="E753" s="5"/>
      <c r="F753" s="5"/>
      <c r="G753" s="5"/>
    </row>
    <row r="754" spans="2:7" x14ac:dyDescent="0.2">
      <c r="B754" s="11"/>
      <c r="C754" s="11"/>
      <c r="D754" s="5"/>
      <c r="E754" s="5"/>
      <c r="F754" s="5"/>
      <c r="G754" s="5"/>
    </row>
    <row r="755" spans="2:7" x14ac:dyDescent="0.2">
      <c r="B755" s="11"/>
      <c r="C755" s="11"/>
      <c r="D755" s="5"/>
      <c r="E755" s="5"/>
      <c r="F755" s="5"/>
      <c r="G755" s="5"/>
    </row>
    <row r="756" spans="2:7" x14ac:dyDescent="0.2">
      <c r="B756" s="11"/>
      <c r="C756" s="11"/>
      <c r="D756" s="5"/>
      <c r="E756" s="5"/>
      <c r="F756" s="5"/>
      <c r="G756" s="5"/>
    </row>
    <row r="757" spans="2:7" x14ac:dyDescent="0.2">
      <c r="B757" s="11"/>
      <c r="C757" s="11"/>
      <c r="D757" s="5"/>
      <c r="E757" s="5"/>
      <c r="F757" s="5"/>
      <c r="G757" s="5"/>
    </row>
    <row r="758" spans="2:7" x14ac:dyDescent="0.2">
      <c r="B758" s="11"/>
      <c r="C758" s="11"/>
      <c r="D758" s="5"/>
      <c r="E758" s="5"/>
      <c r="F758" s="5"/>
      <c r="G758" s="5"/>
    </row>
    <row r="759" spans="2:7" x14ac:dyDescent="0.2">
      <c r="B759" s="11"/>
      <c r="C759" s="11"/>
      <c r="D759" s="5"/>
      <c r="E759" s="5"/>
      <c r="F759" s="5"/>
      <c r="G759" s="5"/>
    </row>
    <row r="760" spans="2:7" x14ac:dyDescent="0.2">
      <c r="B760" s="11"/>
      <c r="C760" s="11"/>
      <c r="D760" s="5"/>
      <c r="E760" s="5"/>
      <c r="F760" s="5"/>
      <c r="G760" s="5"/>
    </row>
    <row r="761" spans="2:7" x14ac:dyDescent="0.2">
      <c r="B761" s="11"/>
      <c r="C761" s="11"/>
      <c r="D761" s="5"/>
      <c r="E761" s="5"/>
      <c r="F761" s="5"/>
      <c r="G761" s="5"/>
    </row>
    <row r="762" spans="2:7" x14ac:dyDescent="0.2">
      <c r="B762" s="11"/>
      <c r="C762" s="11"/>
      <c r="D762" s="5"/>
      <c r="E762" s="5"/>
      <c r="F762" s="5"/>
      <c r="G762" s="5"/>
    </row>
    <row r="763" spans="2:7" x14ac:dyDescent="0.2">
      <c r="B763" s="11"/>
      <c r="C763" s="11"/>
      <c r="D763" s="5"/>
      <c r="E763" s="5"/>
      <c r="F763" s="5"/>
      <c r="G763" s="5"/>
    </row>
    <row r="764" spans="2:7" x14ac:dyDescent="0.2">
      <c r="B764" s="11"/>
      <c r="C764" s="11"/>
      <c r="D764" s="5"/>
      <c r="E764" s="5"/>
      <c r="F764" s="5"/>
      <c r="G764" s="5"/>
    </row>
    <row r="765" spans="2:7" x14ac:dyDescent="0.2">
      <c r="B765" s="11"/>
      <c r="C765" s="11"/>
      <c r="D765" s="5"/>
      <c r="E765" s="5"/>
      <c r="F765" s="5"/>
      <c r="G765" s="5"/>
    </row>
    <row r="766" spans="2:7" x14ac:dyDescent="0.2">
      <c r="B766" s="11"/>
      <c r="C766" s="11"/>
      <c r="D766" s="5"/>
      <c r="E766" s="5"/>
      <c r="F766" s="5"/>
      <c r="G766" s="5"/>
    </row>
    <row r="767" spans="2:7" x14ac:dyDescent="0.2">
      <c r="B767" s="11"/>
      <c r="C767" s="11"/>
      <c r="D767" s="5"/>
      <c r="E767" s="5"/>
      <c r="F767" s="5"/>
      <c r="G767" s="5"/>
    </row>
    <row r="768" spans="2:7" x14ac:dyDescent="0.2">
      <c r="B768" s="11"/>
      <c r="C768" s="11"/>
      <c r="D768" s="5"/>
      <c r="E768" s="5"/>
      <c r="F768" s="5"/>
      <c r="G768" s="5"/>
    </row>
    <row r="769" spans="2:7" x14ac:dyDescent="0.2">
      <c r="B769" s="11"/>
      <c r="C769" s="11"/>
      <c r="D769" s="5"/>
      <c r="E769" s="5"/>
      <c r="F769" s="5"/>
      <c r="G769" s="5"/>
    </row>
    <row r="770" spans="2:7" x14ac:dyDescent="0.2">
      <c r="B770" s="11"/>
      <c r="C770" s="11"/>
      <c r="D770" s="5"/>
      <c r="E770" s="5"/>
      <c r="F770" s="5"/>
      <c r="G770" s="5"/>
    </row>
    <row r="771" spans="2:7" x14ac:dyDescent="0.2">
      <c r="B771" s="11"/>
      <c r="C771" s="11"/>
      <c r="D771" s="5"/>
      <c r="E771" s="5"/>
      <c r="F771" s="5"/>
      <c r="G771" s="5"/>
    </row>
  </sheetData>
  <phoneticPr fontId="0" type="noConversion"/>
  <pageMargins left="0.74803149606299213" right="0.74803149606299213" top="0.98425196850393704" bottom="0.98425196850393704" header="0.51181102362204722" footer="0.51181102362204722"/>
  <pageSetup paperSize="9" scale="53"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HB769"/>
  <sheetViews>
    <sheetView zoomScaleNormal="100" workbookViewId="0">
      <pane xSplit="4" ySplit="3" topLeftCell="E4" activePane="bottomRight" state="frozen"/>
      <selection activeCell="B5" sqref="B5:F6"/>
      <selection pane="topRight" activeCell="B5" sqref="B5:F6"/>
      <selection pane="bottomLeft" activeCell="B5" sqref="B5:F6"/>
      <selection pane="bottomRight"/>
    </sheetView>
  </sheetViews>
  <sheetFormatPr defaultColWidth="9.140625" defaultRowHeight="12.75" x14ac:dyDescent="0.2"/>
  <cols>
    <col min="1" max="1" width="10.42578125" style="173" customWidth="1"/>
    <col min="2" max="2" width="7.5703125" style="12" customWidth="1"/>
    <col min="3" max="3" width="5.140625" style="12" customWidth="1"/>
    <col min="4" max="4" width="51.7109375" style="174" customWidth="1"/>
    <col min="5" max="5" width="8.42578125" style="33" bestFit="1" customWidth="1"/>
    <col min="6" max="6" width="6.42578125" style="33" bestFit="1" customWidth="1"/>
    <col min="7" max="7" width="5.140625" style="33" bestFit="1" customWidth="1"/>
    <col min="8" max="10" width="7.85546875" style="173" bestFit="1" customWidth="1"/>
    <col min="11" max="11" width="9.85546875" style="173" bestFit="1" customWidth="1"/>
    <col min="12" max="21" width="7.85546875" style="173" bestFit="1" customWidth="1"/>
    <col min="22" max="28" width="9.140625" style="173"/>
    <col min="29" max="29" width="11.28515625" style="173" customWidth="1"/>
    <col min="30" max="30" width="10.5703125" style="117" customWidth="1"/>
    <col min="31" max="31" width="9.140625" style="173"/>
    <col min="32" max="32" width="9.140625" style="249"/>
    <col min="33" max="16384" width="9.140625" style="173"/>
  </cols>
  <sheetData>
    <row r="1" spans="1:210" s="177" customFormat="1" ht="20.25" x14ac:dyDescent="0.3">
      <c r="A1" s="39" t="s">
        <v>1075</v>
      </c>
      <c r="D1" s="40"/>
      <c r="E1" s="43"/>
      <c r="F1" s="43"/>
      <c r="G1" s="43"/>
      <c r="J1" s="12" t="s">
        <v>1052</v>
      </c>
      <c r="AD1" s="116"/>
      <c r="AF1" s="248"/>
    </row>
    <row r="2" spans="1:210" x14ac:dyDescent="0.2">
      <c r="D2" s="174">
        <v>1</v>
      </c>
      <c r="E2" s="33">
        <v>2</v>
      </c>
      <c r="F2" s="33">
        <v>3</v>
      </c>
      <c r="G2" s="174">
        <v>4</v>
      </c>
      <c r="H2" s="33">
        <v>5</v>
      </c>
      <c r="I2" s="33">
        <v>6</v>
      </c>
      <c r="J2" s="174">
        <v>7</v>
      </c>
      <c r="K2" s="33">
        <v>8</v>
      </c>
      <c r="L2" s="33">
        <v>9</v>
      </c>
      <c r="M2" s="174">
        <v>10</v>
      </c>
      <c r="N2" s="33">
        <v>11</v>
      </c>
      <c r="O2" s="33">
        <v>12</v>
      </c>
      <c r="P2" s="174">
        <v>13</v>
      </c>
      <c r="Q2" s="33">
        <v>14</v>
      </c>
      <c r="R2" s="33">
        <v>15</v>
      </c>
      <c r="S2" s="174">
        <v>16</v>
      </c>
      <c r="T2" s="33">
        <v>17</v>
      </c>
      <c r="U2" s="33">
        <v>18</v>
      </c>
      <c r="V2" s="174">
        <v>19</v>
      </c>
      <c r="W2" s="33">
        <v>20</v>
      </c>
      <c r="X2" s="33">
        <v>21</v>
      </c>
      <c r="Y2" s="174">
        <v>22</v>
      </c>
      <c r="Z2" s="33">
        <v>23</v>
      </c>
      <c r="AA2" s="33">
        <v>24</v>
      </c>
      <c r="AB2" s="174">
        <v>25</v>
      </c>
      <c r="AC2" s="33">
        <v>26</v>
      </c>
      <c r="AD2" s="33">
        <v>27</v>
      </c>
      <c r="AE2" s="174">
        <v>28</v>
      </c>
      <c r="AF2" s="122">
        <v>29</v>
      </c>
      <c r="AG2" s="174">
        <v>30</v>
      </c>
    </row>
    <row r="3" spans="1:210" ht="36.75" customHeight="1" x14ac:dyDescent="0.2">
      <c r="A3" s="28" t="s">
        <v>1277</v>
      </c>
      <c r="B3" s="10" t="s">
        <v>907</v>
      </c>
      <c r="C3" s="10"/>
      <c r="D3" s="2" t="s">
        <v>908</v>
      </c>
      <c r="E3" s="2" t="s">
        <v>1087</v>
      </c>
      <c r="F3" s="2" t="s">
        <v>1073</v>
      </c>
      <c r="G3" s="2"/>
      <c r="H3" s="172" t="s">
        <v>887</v>
      </c>
      <c r="I3" s="172" t="s">
        <v>888</v>
      </c>
      <c r="J3" s="172" t="s">
        <v>889</v>
      </c>
      <c r="K3" s="172" t="s">
        <v>890</v>
      </c>
      <c r="L3" s="172" t="s">
        <v>891</v>
      </c>
      <c r="M3" s="172" t="s">
        <v>893</v>
      </c>
      <c r="N3" s="172" t="s">
        <v>892</v>
      </c>
      <c r="O3" s="172" t="s">
        <v>894</v>
      </c>
      <c r="P3" s="172" t="s">
        <v>895</v>
      </c>
      <c r="Q3" s="172" t="s">
        <v>909</v>
      </c>
      <c r="R3" s="172" t="s">
        <v>987</v>
      </c>
      <c r="S3" s="172" t="s">
        <v>1091</v>
      </c>
      <c r="T3" s="172" t="s">
        <v>1140</v>
      </c>
      <c r="U3" s="172" t="s">
        <v>1143</v>
      </c>
      <c r="V3" s="172" t="s">
        <v>1166</v>
      </c>
      <c r="W3" s="172" t="s">
        <v>1167</v>
      </c>
      <c r="X3" s="172" t="s">
        <v>1168</v>
      </c>
      <c r="Y3" s="172" t="s">
        <v>1170</v>
      </c>
      <c r="Z3" s="172" t="s">
        <v>1172</v>
      </c>
      <c r="AA3" s="172" t="s">
        <v>1214</v>
      </c>
      <c r="AB3" s="172" t="s">
        <v>1230</v>
      </c>
      <c r="AC3" s="172" t="s">
        <v>1229</v>
      </c>
      <c r="AD3" s="118" t="s">
        <v>1231</v>
      </c>
      <c r="AE3" s="172" t="s">
        <v>1256</v>
      </c>
      <c r="AF3" s="172" t="s">
        <v>1657</v>
      </c>
      <c r="AG3" s="172" t="s">
        <v>1766</v>
      </c>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c r="BS3" s="172"/>
      <c r="BT3" s="172"/>
      <c r="BU3" s="172"/>
      <c r="BV3" s="172"/>
      <c r="BW3" s="172"/>
      <c r="BX3" s="172"/>
      <c r="BY3" s="172"/>
      <c r="BZ3" s="172"/>
      <c r="CA3" s="172"/>
      <c r="CB3" s="172"/>
      <c r="CC3" s="172"/>
      <c r="CD3" s="172"/>
      <c r="CE3" s="172"/>
      <c r="CF3" s="172"/>
      <c r="CG3" s="172"/>
      <c r="CH3" s="172"/>
      <c r="CI3" s="172"/>
      <c r="CJ3" s="172"/>
      <c r="CK3" s="172"/>
      <c r="CL3" s="172"/>
      <c r="CM3" s="172"/>
      <c r="CN3" s="172"/>
      <c r="CO3" s="172"/>
      <c r="CP3" s="172"/>
      <c r="CQ3" s="172"/>
      <c r="CR3" s="172"/>
      <c r="CS3" s="172"/>
      <c r="CT3" s="172"/>
      <c r="CU3" s="172"/>
      <c r="CV3" s="172"/>
      <c r="CW3" s="172"/>
      <c r="CX3" s="172"/>
      <c r="CY3" s="172"/>
      <c r="CZ3" s="172"/>
      <c r="DA3" s="172"/>
      <c r="DB3" s="172"/>
      <c r="DC3" s="172"/>
      <c r="DD3" s="172"/>
      <c r="DE3" s="172"/>
      <c r="DF3" s="172"/>
      <c r="DG3" s="172"/>
      <c r="DH3" s="172"/>
      <c r="DI3" s="172"/>
      <c r="DJ3" s="172"/>
      <c r="DK3" s="172"/>
      <c r="DL3" s="172"/>
      <c r="DM3" s="172"/>
      <c r="DN3" s="172"/>
      <c r="DO3" s="172"/>
      <c r="DP3" s="172"/>
      <c r="DQ3" s="172"/>
      <c r="DR3" s="172"/>
      <c r="DS3" s="172"/>
      <c r="DT3" s="172"/>
      <c r="DU3" s="172"/>
      <c r="DV3" s="172"/>
      <c r="DW3" s="172"/>
      <c r="DX3" s="172"/>
      <c r="DY3" s="172"/>
      <c r="DZ3" s="172"/>
      <c r="EA3" s="172"/>
      <c r="EB3" s="172"/>
      <c r="EC3" s="172"/>
      <c r="ED3" s="172"/>
      <c r="EE3" s="172"/>
      <c r="EF3" s="172"/>
      <c r="EG3" s="172"/>
      <c r="EH3" s="172"/>
      <c r="EI3" s="172"/>
      <c r="EJ3" s="172"/>
      <c r="EK3" s="172"/>
      <c r="EL3" s="172"/>
      <c r="EM3" s="172"/>
      <c r="EN3" s="172"/>
      <c r="EO3" s="172"/>
      <c r="EP3" s="172"/>
      <c r="EQ3" s="172"/>
      <c r="ER3" s="172"/>
      <c r="ES3" s="172"/>
      <c r="ET3" s="172"/>
      <c r="EU3" s="172"/>
      <c r="EV3" s="172"/>
      <c r="EW3" s="172"/>
      <c r="EX3" s="172"/>
      <c r="EY3" s="172"/>
      <c r="EZ3" s="172"/>
      <c r="FA3" s="172"/>
      <c r="FB3" s="172"/>
      <c r="FC3" s="172"/>
      <c r="FD3" s="172"/>
      <c r="FE3" s="172"/>
      <c r="FF3" s="172"/>
      <c r="FG3" s="172"/>
      <c r="FH3" s="172"/>
      <c r="FI3" s="172"/>
      <c r="FJ3" s="172"/>
      <c r="FK3" s="172"/>
      <c r="FL3" s="172"/>
      <c r="FM3" s="172"/>
      <c r="FN3" s="172"/>
      <c r="FO3" s="172"/>
      <c r="FP3" s="172"/>
      <c r="FQ3" s="172"/>
      <c r="FR3" s="172"/>
      <c r="FS3" s="172"/>
      <c r="FT3" s="172"/>
      <c r="FU3" s="172"/>
      <c r="FV3" s="172"/>
      <c r="FW3" s="172"/>
      <c r="FX3" s="172"/>
      <c r="FY3" s="172"/>
      <c r="FZ3" s="172"/>
      <c r="GA3" s="172"/>
      <c r="GB3" s="172"/>
      <c r="GC3" s="172"/>
      <c r="GD3" s="172"/>
      <c r="GE3" s="172"/>
      <c r="GF3" s="172"/>
      <c r="GG3" s="172"/>
      <c r="GH3" s="172"/>
      <c r="GI3" s="172"/>
      <c r="GJ3" s="172"/>
      <c r="GK3" s="172"/>
      <c r="GL3" s="172"/>
      <c r="GM3" s="172"/>
      <c r="GN3" s="172"/>
      <c r="GO3" s="172"/>
      <c r="GP3" s="172"/>
      <c r="GQ3" s="172"/>
      <c r="GR3" s="172"/>
      <c r="GS3" s="172"/>
      <c r="GT3" s="172"/>
      <c r="GU3" s="172"/>
      <c r="GV3" s="172"/>
      <c r="GW3" s="172"/>
      <c r="GX3" s="172"/>
      <c r="GY3" s="172"/>
      <c r="GZ3" s="172"/>
      <c r="HA3" s="172"/>
    </row>
    <row r="4" spans="1:210" x14ac:dyDescent="0.2">
      <c r="A4" s="11" t="s">
        <v>1278</v>
      </c>
      <c r="B4" s="11" t="s">
        <v>0</v>
      </c>
      <c r="C4" s="11"/>
      <c r="D4" s="3" t="s">
        <v>1</v>
      </c>
      <c r="E4" s="38" t="s">
        <v>1088</v>
      </c>
      <c r="F4" s="3" t="s">
        <v>1076</v>
      </c>
      <c r="G4" s="3"/>
      <c r="H4" s="99" t="s">
        <v>886</v>
      </c>
      <c r="I4" s="99">
        <v>0.28382213812679424</v>
      </c>
      <c r="J4" s="99">
        <v>7.2351233671988524</v>
      </c>
      <c r="K4" s="99">
        <v>4.5002368545712841</v>
      </c>
      <c r="L4" s="99">
        <v>1.942753529335576</v>
      </c>
      <c r="M4" s="99">
        <v>7.8007877016897424</v>
      </c>
      <c r="N4" s="99">
        <v>9.8467884502062617</v>
      </c>
      <c r="O4" s="99">
        <v>10.793412370580981</v>
      </c>
      <c r="P4" s="99">
        <v>4.7789667360673889</v>
      </c>
      <c r="Q4" s="99">
        <v>3.9371534195933293</v>
      </c>
      <c r="R4" s="99">
        <v>4.7972612484439026</v>
      </c>
      <c r="S4" s="99">
        <v>4.900089092528944</v>
      </c>
      <c r="T4" s="99">
        <v>4.4811129984631464</v>
      </c>
      <c r="U4" s="99">
        <v>3.6270031741116497</v>
      </c>
      <c r="V4" s="99">
        <v>2.4504127600762047</v>
      </c>
      <c r="W4" s="99">
        <v>0</v>
      </c>
      <c r="X4" s="99">
        <v>0</v>
      </c>
      <c r="Y4" s="99">
        <v>0</v>
      </c>
      <c r="Z4" s="129">
        <v>-0.99901556860029217</v>
      </c>
      <c r="AA4" s="99">
        <v>0</v>
      </c>
      <c r="AB4" s="99">
        <v>1.9887305270136046</v>
      </c>
      <c r="AC4" s="129">
        <v>1.9824504387390363</v>
      </c>
      <c r="AD4" s="164">
        <v>2.9636711281070705</v>
      </c>
      <c r="AE4" s="128">
        <v>2.971216341689864</v>
      </c>
      <c r="AF4" s="128">
        <v>1.9702130501569659</v>
      </c>
      <c r="AG4" s="128">
        <v>1.9779931883678163</v>
      </c>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row>
    <row r="5" spans="1:210" x14ac:dyDescent="0.2">
      <c r="A5" s="11" t="s">
        <v>1279</v>
      </c>
      <c r="B5" s="126" t="s">
        <v>2</v>
      </c>
      <c r="C5" s="126"/>
      <c r="D5" s="123" t="s">
        <v>3</v>
      </c>
      <c r="E5" s="38" t="s">
        <v>1088</v>
      </c>
      <c r="F5" s="3" t="s">
        <v>1076</v>
      </c>
      <c r="G5" s="3"/>
      <c r="H5" s="99" t="s">
        <v>886</v>
      </c>
      <c r="I5" s="99">
        <v>11.027263875365151</v>
      </c>
      <c r="J5" s="99">
        <v>5.0537162902872126</v>
      </c>
      <c r="K5" s="99">
        <v>2.2644265887509221</v>
      </c>
      <c r="L5" s="99">
        <v>2.857142857142847</v>
      </c>
      <c r="M5" s="99">
        <v>4.4642857142857224</v>
      </c>
      <c r="N5" s="99">
        <v>3.9981006647673354</v>
      </c>
      <c r="O5" s="99">
        <v>4.7940827321705655</v>
      </c>
      <c r="P5" s="99">
        <v>3.5029627047751717</v>
      </c>
      <c r="Q5" s="99">
        <v>3.5106920356962519</v>
      </c>
      <c r="R5" s="99">
        <v>3.4892232614883909</v>
      </c>
      <c r="S5" s="99">
        <v>3.002200565859809</v>
      </c>
      <c r="T5" s="99">
        <v>3.8989775675263019</v>
      </c>
      <c r="U5" s="99">
        <v>3.8995373430271059</v>
      </c>
      <c r="V5" s="99">
        <v>1.9013288097257544</v>
      </c>
      <c r="W5" s="99">
        <v>0</v>
      </c>
      <c r="X5" s="99">
        <v>2.8993549282097604</v>
      </c>
      <c r="Y5" s="99">
        <v>1.9009100101112182</v>
      </c>
      <c r="Z5" s="129">
        <v>1.89852483958457</v>
      </c>
      <c r="AA5" s="99">
        <v>1.9021033497792716</v>
      </c>
      <c r="AB5" s="99">
        <v>1.8984519334904748</v>
      </c>
      <c r="AC5" s="129">
        <v>1.9005939356048884</v>
      </c>
      <c r="AD5" s="164">
        <v>3.0676728633658445</v>
      </c>
      <c r="AE5" s="128">
        <v>2.9763676409310102</v>
      </c>
      <c r="AF5" s="128">
        <v>1.0000578068096289</v>
      </c>
      <c r="AG5" s="128">
        <v>2.8617216117216118</v>
      </c>
    </row>
    <row r="6" spans="1:210" x14ac:dyDescent="0.2">
      <c r="A6" s="11" t="s">
        <v>1658</v>
      </c>
      <c r="B6" s="126" t="s">
        <v>4</v>
      </c>
      <c r="C6" s="126"/>
      <c r="D6" s="123" t="s">
        <v>5</v>
      </c>
      <c r="E6" s="38" t="s">
        <v>1089</v>
      </c>
      <c r="F6" s="3" t="s">
        <v>1076</v>
      </c>
      <c r="G6" s="3"/>
      <c r="H6" s="99" t="s">
        <v>886</v>
      </c>
      <c r="I6" s="99">
        <v>7.2594722250744326</v>
      </c>
      <c r="J6" s="99">
        <v>6.7872869998085434</v>
      </c>
      <c r="K6" s="99">
        <v>3.3168982519049734</v>
      </c>
      <c r="L6" s="99">
        <v>5.7266811279826442</v>
      </c>
      <c r="M6" s="99">
        <v>5.1128436602380134</v>
      </c>
      <c r="N6" s="99">
        <v>5.6683322923172881</v>
      </c>
      <c r="O6" s="99">
        <v>5.2756021870843597</v>
      </c>
      <c r="P6" s="99">
        <v>2.9056709713644011</v>
      </c>
      <c r="Q6" s="99">
        <v>3.0077752012003742</v>
      </c>
      <c r="R6" s="99">
        <v>2.4961928093756285</v>
      </c>
      <c r="S6" s="99">
        <v>1.4987080103359176</v>
      </c>
      <c r="T6" s="99">
        <v>0</v>
      </c>
      <c r="U6" s="99" t="s">
        <v>886</v>
      </c>
      <c r="V6" s="99" t="s">
        <v>886</v>
      </c>
      <c r="W6" s="99" t="s">
        <v>886</v>
      </c>
      <c r="X6" s="99" t="s">
        <v>886</v>
      </c>
      <c r="Y6" s="99" t="s">
        <v>886</v>
      </c>
      <c r="Z6" s="129" t="s">
        <v>886</v>
      </c>
      <c r="AA6" s="99" t="s">
        <v>886</v>
      </c>
      <c r="AB6" s="99" t="s">
        <v>886</v>
      </c>
      <c r="AC6" s="129" t="s">
        <v>886</v>
      </c>
      <c r="AD6" s="164" t="s">
        <v>886</v>
      </c>
      <c r="AE6" s="128" t="s">
        <v>886</v>
      </c>
      <c r="AF6" s="128" t="s">
        <v>886</v>
      </c>
      <c r="AG6" s="128" t="s">
        <v>886</v>
      </c>
    </row>
    <row r="7" spans="1:210" x14ac:dyDescent="0.2">
      <c r="A7" s="11" t="s">
        <v>1280</v>
      </c>
      <c r="B7" s="126" t="s">
        <v>6</v>
      </c>
      <c r="C7" s="126"/>
      <c r="D7" s="123" t="s">
        <v>7</v>
      </c>
      <c r="E7" s="38" t="s">
        <v>1088</v>
      </c>
      <c r="F7" s="3" t="s">
        <v>1076</v>
      </c>
      <c r="G7" s="3"/>
      <c r="H7" s="99" t="s">
        <v>886</v>
      </c>
      <c r="I7" s="99">
        <v>14.046733935209787</v>
      </c>
      <c r="J7" s="99">
        <v>9.8603026775320188</v>
      </c>
      <c r="K7" s="99">
        <v>4.5035498569460515</v>
      </c>
      <c r="L7" s="99">
        <v>9.2983167714459398</v>
      </c>
      <c r="M7" s="99">
        <v>7.9042582799888663</v>
      </c>
      <c r="N7" s="99">
        <v>5.8034562806293479</v>
      </c>
      <c r="O7" s="99">
        <v>1.9015114578254497</v>
      </c>
      <c r="P7" s="99">
        <v>2.7990430622009512</v>
      </c>
      <c r="Q7" s="99">
        <v>4.9026452563804241</v>
      </c>
      <c r="R7" s="99">
        <v>2.6991052281298664</v>
      </c>
      <c r="S7" s="99">
        <v>3.600230414746548</v>
      </c>
      <c r="T7" s="99">
        <v>3.002502085070887</v>
      </c>
      <c r="U7" s="99">
        <v>2.5033738191633006</v>
      </c>
      <c r="V7" s="99">
        <v>0</v>
      </c>
      <c r="W7" s="99">
        <v>0</v>
      </c>
      <c r="X7" s="99">
        <v>0</v>
      </c>
      <c r="Y7" s="99">
        <v>0</v>
      </c>
      <c r="Z7" s="129">
        <v>0</v>
      </c>
      <c r="AA7" s="99">
        <v>0</v>
      </c>
      <c r="AB7" s="99">
        <v>-0.2501481140148698</v>
      </c>
      <c r="AC7" s="129">
        <v>3.299676631690085</v>
      </c>
      <c r="AD7" s="164">
        <v>3.1942758576630759</v>
      </c>
      <c r="AE7" s="128">
        <v>3.0954002352504117</v>
      </c>
      <c r="AF7" s="128">
        <v>3.0024620188554563</v>
      </c>
      <c r="AG7" s="128">
        <v>2.9149419926543461</v>
      </c>
    </row>
    <row r="8" spans="1:210" x14ac:dyDescent="0.2">
      <c r="A8" s="11" t="s">
        <v>1281</v>
      </c>
      <c r="B8" s="126" t="s">
        <v>8</v>
      </c>
      <c r="C8" s="126"/>
      <c r="D8" s="123" t="s">
        <v>9</v>
      </c>
      <c r="E8" s="38" t="s">
        <v>1088</v>
      </c>
      <c r="F8" s="3" t="s">
        <v>1076</v>
      </c>
      <c r="G8" s="3"/>
      <c r="H8" s="99" t="s">
        <v>886</v>
      </c>
      <c r="I8" s="99">
        <v>-3.7236533957845523</v>
      </c>
      <c r="J8" s="99">
        <v>14.315251763561164</v>
      </c>
      <c r="K8" s="99">
        <v>0</v>
      </c>
      <c r="L8" s="99">
        <v>6.3411001170337329</v>
      </c>
      <c r="M8" s="99">
        <v>4.4522261130565397</v>
      </c>
      <c r="N8" s="99">
        <v>9.4827586206896513</v>
      </c>
      <c r="O8" s="99">
        <v>6.5354330708661479</v>
      </c>
      <c r="P8" s="99">
        <v>8.4996304508499634</v>
      </c>
      <c r="Q8" s="99">
        <v>4.7002724795640347</v>
      </c>
      <c r="R8" s="99">
        <v>4.2290175666883414</v>
      </c>
      <c r="S8" s="99">
        <v>2.9962546816479261</v>
      </c>
      <c r="T8" s="99">
        <v>2.969696969696983</v>
      </c>
      <c r="U8" s="99">
        <v>3.0017657445556125</v>
      </c>
      <c r="V8" s="99">
        <v>2.4571428571428697</v>
      </c>
      <c r="W8" s="99">
        <v>0</v>
      </c>
      <c r="X8" s="99">
        <v>0</v>
      </c>
      <c r="Y8" s="99">
        <v>0</v>
      </c>
      <c r="Z8" s="129">
        <v>0</v>
      </c>
      <c r="AA8" s="99">
        <v>0</v>
      </c>
      <c r="AB8" s="99">
        <v>3.0674846625766694</v>
      </c>
      <c r="AC8" s="129">
        <v>2.9761904761904878</v>
      </c>
      <c r="AD8" s="164">
        <v>2.9952706253284278</v>
      </c>
      <c r="AE8" s="128">
        <v>2.9591836734693899</v>
      </c>
      <c r="AF8" s="128">
        <v>2.7254707631318098</v>
      </c>
      <c r="AG8" s="128">
        <v>2.6531596719729955</v>
      </c>
    </row>
    <row r="9" spans="1:210" x14ac:dyDescent="0.2">
      <c r="A9" s="11" t="s">
        <v>1282</v>
      </c>
      <c r="B9" s="126" t="s">
        <v>10</v>
      </c>
      <c r="C9" s="126"/>
      <c r="D9" s="123" t="s">
        <v>11</v>
      </c>
      <c r="E9" s="38" t="s">
        <v>1088</v>
      </c>
      <c r="F9" s="3" t="s">
        <v>1076</v>
      </c>
      <c r="G9" s="3"/>
      <c r="H9" s="99" t="s">
        <v>886</v>
      </c>
      <c r="I9" s="99">
        <v>9.8327257130602703</v>
      </c>
      <c r="J9" s="99">
        <v>2.645709264863811</v>
      </c>
      <c r="K9" s="99">
        <v>9.7964618603766382</v>
      </c>
      <c r="L9" s="99">
        <v>5.5006930006930048</v>
      </c>
      <c r="M9" s="99">
        <v>5.9036045652352271</v>
      </c>
      <c r="N9" s="99">
        <v>5.9001395565204007</v>
      </c>
      <c r="O9" s="99">
        <v>2.8991873490006554</v>
      </c>
      <c r="P9" s="99">
        <v>2.4973319103521732</v>
      </c>
      <c r="Q9" s="99">
        <v>2.9085103429126775</v>
      </c>
      <c r="R9" s="99">
        <v>2.8937605396289996</v>
      </c>
      <c r="S9" s="99">
        <v>2.8976006293431453</v>
      </c>
      <c r="T9" s="99">
        <v>2.0005096839959151</v>
      </c>
      <c r="U9" s="99">
        <v>2.4984384759525256</v>
      </c>
      <c r="V9" s="99">
        <v>1.9012797074954335</v>
      </c>
      <c r="W9" s="99">
        <v>0</v>
      </c>
      <c r="X9" s="99">
        <v>0</v>
      </c>
      <c r="Y9" s="99">
        <v>0</v>
      </c>
      <c r="Z9" s="129">
        <v>1.9375672766415608</v>
      </c>
      <c r="AA9" s="99">
        <v>0</v>
      </c>
      <c r="AB9" s="99">
        <v>2.9332394696703012</v>
      </c>
      <c r="AC9" s="129">
        <v>2.8496523424142328</v>
      </c>
      <c r="AD9" s="164">
        <v>2.7706971073922171</v>
      </c>
      <c r="AE9" s="128">
        <v>0</v>
      </c>
      <c r="AF9" s="128">
        <v>2.6959991372802694</v>
      </c>
      <c r="AG9" s="128">
        <v>0</v>
      </c>
    </row>
    <row r="10" spans="1:210" x14ac:dyDescent="0.2">
      <c r="A10" s="11" t="s">
        <v>1283</v>
      </c>
      <c r="B10" s="126" t="s">
        <v>12</v>
      </c>
      <c r="C10" s="126"/>
      <c r="D10" s="123" t="s">
        <v>13</v>
      </c>
      <c r="E10" s="38" t="s">
        <v>1088</v>
      </c>
      <c r="F10" s="3" t="s">
        <v>1076</v>
      </c>
      <c r="G10" s="3"/>
      <c r="H10" s="99" t="s">
        <v>886</v>
      </c>
      <c r="I10" s="99">
        <v>21.431980906921225</v>
      </c>
      <c r="J10" s="99">
        <v>3.3018867924528479</v>
      </c>
      <c r="K10" s="99">
        <v>3.5388127853881173</v>
      </c>
      <c r="L10" s="99">
        <v>2.5358324145534823</v>
      </c>
      <c r="M10" s="99">
        <v>5.3643966547192434</v>
      </c>
      <c r="N10" s="99">
        <v>9.5475677514457402</v>
      </c>
      <c r="O10" s="99">
        <v>4.9891315598799508</v>
      </c>
      <c r="P10" s="99">
        <v>5.5013309671694657</v>
      </c>
      <c r="Q10" s="99">
        <v>4.7939444911690572</v>
      </c>
      <c r="R10" s="99">
        <v>4.8956661316211836</v>
      </c>
      <c r="S10" s="99">
        <v>4.8542038595596324</v>
      </c>
      <c r="T10" s="99">
        <v>4.7510945354304965</v>
      </c>
      <c r="U10" s="99">
        <v>4.6981424148607118</v>
      </c>
      <c r="V10" s="99">
        <v>3.9920159680638392</v>
      </c>
      <c r="W10" s="99">
        <v>0</v>
      </c>
      <c r="X10" s="99">
        <v>0</v>
      </c>
      <c r="Y10" s="99">
        <v>3.3980237435131926</v>
      </c>
      <c r="Z10" s="129">
        <v>0</v>
      </c>
      <c r="AA10" s="99">
        <v>0</v>
      </c>
      <c r="AB10" s="99">
        <v>3.1282227569611631</v>
      </c>
      <c r="AC10" s="129">
        <v>2.6666666666666616</v>
      </c>
      <c r="AD10" s="164">
        <v>2.2727272727272707</v>
      </c>
      <c r="AE10" s="128">
        <v>3.1746031746031855</v>
      </c>
      <c r="AF10" s="128">
        <v>3.076923076923066</v>
      </c>
      <c r="AG10" s="128">
        <v>2.9850746268656714</v>
      </c>
    </row>
    <row r="11" spans="1:210" x14ac:dyDescent="0.2">
      <c r="A11" s="11" t="s">
        <v>886</v>
      </c>
      <c r="B11" s="122" t="s">
        <v>910</v>
      </c>
      <c r="C11" s="122"/>
      <c r="D11" s="123" t="s">
        <v>902</v>
      </c>
      <c r="E11" s="38" t="s">
        <v>1089</v>
      </c>
      <c r="F11" s="3" t="s">
        <v>1076</v>
      </c>
      <c r="G11" s="3"/>
      <c r="H11" s="99" t="s">
        <v>886</v>
      </c>
      <c r="I11" s="99" t="s">
        <v>886</v>
      </c>
      <c r="J11" s="99" t="s">
        <v>886</v>
      </c>
      <c r="K11" s="99" t="s">
        <v>886</v>
      </c>
      <c r="L11" s="99" t="s">
        <v>886</v>
      </c>
      <c r="M11" s="99" t="s">
        <v>886</v>
      </c>
      <c r="N11" s="99" t="s">
        <v>886</v>
      </c>
      <c r="O11" s="99" t="s">
        <v>886</v>
      </c>
      <c r="P11" s="99" t="s">
        <v>886</v>
      </c>
      <c r="Q11" s="99" t="s">
        <v>886</v>
      </c>
      <c r="R11" s="99" t="s">
        <v>886</v>
      </c>
      <c r="S11" s="99" t="s">
        <v>886</v>
      </c>
      <c r="T11" s="99" t="s">
        <v>886</v>
      </c>
      <c r="U11" s="99" t="s">
        <v>886</v>
      </c>
      <c r="V11" s="99" t="s">
        <v>886</v>
      </c>
      <c r="W11" s="99" t="s">
        <v>886</v>
      </c>
      <c r="X11" s="99" t="s">
        <v>886</v>
      </c>
      <c r="Y11" s="99" t="s">
        <v>886</v>
      </c>
      <c r="Z11" s="129" t="s">
        <v>886</v>
      </c>
      <c r="AA11" s="99" t="s">
        <v>886</v>
      </c>
      <c r="AB11" s="99" t="s">
        <v>886</v>
      </c>
      <c r="AC11" s="129" t="s">
        <v>886</v>
      </c>
      <c r="AD11" s="164" t="s">
        <v>886</v>
      </c>
      <c r="AE11" s="128" t="s">
        <v>886</v>
      </c>
      <c r="AF11" s="128" t="s">
        <v>886</v>
      </c>
      <c r="AG11" s="128" t="s">
        <v>886</v>
      </c>
    </row>
    <row r="12" spans="1:210" x14ac:dyDescent="0.2">
      <c r="A12" s="11" t="s">
        <v>1284</v>
      </c>
      <c r="B12" s="126" t="s">
        <v>1177</v>
      </c>
      <c r="C12" s="126"/>
      <c r="D12" s="123" t="s">
        <v>15</v>
      </c>
      <c r="E12" s="38" t="s">
        <v>1088</v>
      </c>
      <c r="F12" s="3" t="s">
        <v>1174</v>
      </c>
      <c r="G12" s="3"/>
      <c r="H12" s="99" t="s">
        <v>886</v>
      </c>
      <c r="I12" s="99">
        <v>13.798381806254099</v>
      </c>
      <c r="J12" s="99">
        <v>5.4189085318985519</v>
      </c>
      <c r="K12" s="99">
        <v>10.499453153481568</v>
      </c>
      <c r="L12" s="99">
        <v>11.497855493236557</v>
      </c>
      <c r="M12" s="99">
        <v>7.5011096316022901</v>
      </c>
      <c r="N12" s="99">
        <v>14.7811725846408</v>
      </c>
      <c r="O12" s="99">
        <v>33.860911270983195</v>
      </c>
      <c r="P12" s="99">
        <v>12.047653170906486</v>
      </c>
      <c r="Q12" s="99">
        <v>4.9964025901350908</v>
      </c>
      <c r="R12" s="99">
        <v>4.9489873610476565</v>
      </c>
      <c r="S12" s="99">
        <v>6.7687173534532548</v>
      </c>
      <c r="T12" s="99">
        <v>4.8583271047088346</v>
      </c>
      <c r="U12" s="99">
        <v>4.4971487817522018</v>
      </c>
      <c r="V12" s="99">
        <v>4.1981892595808006</v>
      </c>
      <c r="W12" s="99">
        <v>0</v>
      </c>
      <c r="X12" s="99">
        <v>0</v>
      </c>
      <c r="Y12" s="99">
        <v>0</v>
      </c>
      <c r="Z12" s="129">
        <v>1.9877402844730163</v>
      </c>
      <c r="AA12" s="99">
        <v>1.9898465308980651</v>
      </c>
      <c r="AB12" s="99">
        <v>1.9910744936491476</v>
      </c>
      <c r="AC12" s="129">
        <v>1.9914731291372112</v>
      </c>
      <c r="AD12" s="164">
        <v>6.6002970133655969</v>
      </c>
      <c r="AE12" s="128">
        <v>12.383261957587322</v>
      </c>
      <c r="AF12" s="128">
        <v>4.5911574307883063</v>
      </c>
      <c r="AG12" s="128">
        <v>5.8777051051314633</v>
      </c>
    </row>
    <row r="13" spans="1:210" x14ac:dyDescent="0.2">
      <c r="A13" s="11" t="s">
        <v>1285</v>
      </c>
      <c r="B13" s="143" t="s">
        <v>942</v>
      </c>
      <c r="C13" s="143"/>
      <c r="D13" s="144" t="s">
        <v>943</v>
      </c>
      <c r="E13" s="38" t="s">
        <v>1088</v>
      </c>
      <c r="F13" s="3" t="s">
        <v>1079</v>
      </c>
      <c r="G13" s="3"/>
      <c r="H13" s="99" t="s">
        <v>886</v>
      </c>
      <c r="I13" s="99" t="s">
        <v>886</v>
      </c>
      <c r="J13" s="99" t="s">
        <v>886</v>
      </c>
      <c r="K13" s="99" t="s">
        <v>886</v>
      </c>
      <c r="L13" s="99" t="s">
        <v>886</v>
      </c>
      <c r="M13" s="99" t="s">
        <v>886</v>
      </c>
      <c r="N13" s="99" t="s">
        <v>886</v>
      </c>
      <c r="O13" s="99" t="s">
        <v>886</v>
      </c>
      <c r="P13" s="99" t="s">
        <v>886</v>
      </c>
      <c r="Q13" s="99">
        <v>4.9310938845822534</v>
      </c>
      <c r="R13" s="99">
        <v>4.9456187153704292</v>
      </c>
      <c r="S13" s="99">
        <v>4.8494329292139184</v>
      </c>
      <c r="T13" s="99">
        <v>4.4572920552032826</v>
      </c>
      <c r="U13" s="99">
        <v>4.6777361185502713</v>
      </c>
      <c r="V13" s="99">
        <v>2.9848200579907882</v>
      </c>
      <c r="W13" s="99">
        <v>0</v>
      </c>
      <c r="X13" s="99">
        <v>3.9582643259357297</v>
      </c>
      <c r="Y13" s="99">
        <v>1.9913971642504293</v>
      </c>
      <c r="Z13" s="129">
        <v>1.9993751952514849</v>
      </c>
      <c r="AA13" s="99">
        <v>1.9908116385911168</v>
      </c>
      <c r="AB13" s="99">
        <v>1.9969969969970247</v>
      </c>
      <c r="AC13" s="129">
        <v>1.9873399087295684</v>
      </c>
      <c r="AD13" s="164">
        <v>2.9878752886835835</v>
      </c>
      <c r="AE13" s="128">
        <v>2.9852838121934289</v>
      </c>
      <c r="AF13" s="128">
        <v>1.9869352204681556</v>
      </c>
      <c r="AG13" s="128">
        <v>1.9882572724846665</v>
      </c>
    </row>
    <row r="14" spans="1:210" x14ac:dyDescent="0.2">
      <c r="A14" s="11" t="s">
        <v>1749</v>
      </c>
      <c r="B14" s="126" t="s">
        <v>16</v>
      </c>
      <c r="C14" s="126"/>
      <c r="D14" s="123" t="s">
        <v>17</v>
      </c>
      <c r="E14" s="38" t="s">
        <v>1089</v>
      </c>
      <c r="F14" s="3" t="s">
        <v>1076</v>
      </c>
      <c r="G14" s="3"/>
      <c r="H14" s="99" t="s">
        <v>886</v>
      </c>
      <c r="I14" s="99">
        <v>10.65470349081734</v>
      </c>
      <c r="J14" s="99">
        <v>6.0559989864436687</v>
      </c>
      <c r="K14" s="99">
        <v>1.5768725361366762</v>
      </c>
      <c r="L14" s="99">
        <v>2.95189932964837</v>
      </c>
      <c r="M14" s="99">
        <v>4.4551062371487262</v>
      </c>
      <c r="N14" s="99">
        <v>8.2130358705161797</v>
      </c>
      <c r="O14" s="99">
        <v>6.7710965133906029</v>
      </c>
      <c r="P14" s="99">
        <v>9.1528632276384201</v>
      </c>
      <c r="Q14" s="99">
        <v>7.1540062434963545</v>
      </c>
      <c r="R14" s="99">
        <v>5.0902322570203182</v>
      </c>
      <c r="S14" s="99">
        <v>4.4586477745263977</v>
      </c>
      <c r="T14" s="99">
        <v>2.7423516402506465</v>
      </c>
      <c r="U14" s="99">
        <v>2.0162158283705196</v>
      </c>
      <c r="V14" s="99">
        <v>1.4066676044450759</v>
      </c>
      <c r="W14" s="99">
        <v>-6.9357747260454516E-3</v>
      </c>
      <c r="X14" s="99">
        <v>-5.5490046472911558E-2</v>
      </c>
      <c r="Y14" s="99">
        <v>1.6170449024914859</v>
      </c>
      <c r="Z14" s="129">
        <v>1.1610435732823499</v>
      </c>
      <c r="AA14" s="99">
        <v>0</v>
      </c>
      <c r="AB14" s="99">
        <v>1.8160950580610402</v>
      </c>
      <c r="AC14" s="129">
        <v>3.2424905510244573</v>
      </c>
      <c r="AD14" s="164">
        <v>3.1663455362877402</v>
      </c>
      <c r="AE14" s="128">
        <v>3.1065180850401664</v>
      </c>
      <c r="AF14" s="128" t="s">
        <v>886</v>
      </c>
      <c r="AG14" s="128" t="s">
        <v>886</v>
      </c>
    </row>
    <row r="15" spans="1:210" x14ac:dyDescent="0.2">
      <c r="A15" s="11" t="s">
        <v>1286</v>
      </c>
      <c r="B15" s="126" t="s">
        <v>18</v>
      </c>
      <c r="C15" s="126"/>
      <c r="D15" s="123" t="s">
        <v>19</v>
      </c>
      <c r="E15" s="38" t="s">
        <v>1088</v>
      </c>
      <c r="F15" s="3" t="s">
        <v>1076</v>
      </c>
      <c r="G15" s="3"/>
      <c r="H15" s="99" t="s">
        <v>886</v>
      </c>
      <c r="I15" s="99">
        <v>35.859649122807014</v>
      </c>
      <c r="J15" s="99">
        <v>7.5929752066115697</v>
      </c>
      <c r="K15" s="99">
        <v>8.0892942870859343</v>
      </c>
      <c r="L15" s="99">
        <v>2.1763268931823205</v>
      </c>
      <c r="M15" s="99">
        <v>2.8906759400130397</v>
      </c>
      <c r="N15" s="99">
        <v>7.9002957329953318</v>
      </c>
      <c r="O15" s="99">
        <v>9.7494126859827759</v>
      </c>
      <c r="P15" s="99">
        <v>2.8362468783446246</v>
      </c>
      <c r="Q15" s="99">
        <v>3.5732870771899314</v>
      </c>
      <c r="R15" s="99">
        <v>2.7298609948082486</v>
      </c>
      <c r="S15" s="99">
        <v>2.9018584936419956</v>
      </c>
      <c r="T15" s="99">
        <v>3.8973384030418288</v>
      </c>
      <c r="U15" s="99">
        <v>2.8972247636474719</v>
      </c>
      <c r="V15" s="99">
        <v>3.0008891523414292</v>
      </c>
      <c r="W15" s="99">
        <v>0</v>
      </c>
      <c r="X15" s="99">
        <v>3.4889576289475599</v>
      </c>
      <c r="Y15" s="99">
        <v>0</v>
      </c>
      <c r="Z15" s="129">
        <v>0</v>
      </c>
      <c r="AA15" s="99">
        <v>0</v>
      </c>
      <c r="AB15" s="99">
        <v>3.4756012790212676</v>
      </c>
      <c r="AC15" s="129">
        <v>3.3588606744592298</v>
      </c>
      <c r="AD15" s="164">
        <v>3.2497075263226316</v>
      </c>
      <c r="AE15" s="128">
        <v>3.1474254060178675</v>
      </c>
      <c r="AF15" s="128">
        <v>3.0513853289393378</v>
      </c>
      <c r="AG15" s="128">
        <v>2.9610328082435151</v>
      </c>
    </row>
    <row r="16" spans="1:210" x14ac:dyDescent="0.2">
      <c r="A16" s="11" t="s">
        <v>1287</v>
      </c>
      <c r="B16" s="126" t="s">
        <v>20</v>
      </c>
      <c r="C16" s="126"/>
      <c r="D16" s="123" t="s">
        <v>21</v>
      </c>
      <c r="E16" s="38" t="s">
        <v>1088</v>
      </c>
      <c r="F16" s="3" t="s">
        <v>1080</v>
      </c>
      <c r="G16" s="3"/>
      <c r="H16" s="99" t="s">
        <v>886</v>
      </c>
      <c r="I16" s="99">
        <v>9.4116483733807996</v>
      </c>
      <c r="J16" s="99">
        <v>8.6653170414286507</v>
      </c>
      <c r="K16" s="99">
        <v>5.2912605209754133</v>
      </c>
      <c r="L16" s="99">
        <v>4.4945417779111949</v>
      </c>
      <c r="M16" s="99">
        <v>5.4593009192065693</v>
      </c>
      <c r="N16" s="99">
        <v>5.7343559601462175</v>
      </c>
      <c r="O16" s="99">
        <v>11.685987390685384</v>
      </c>
      <c r="P16" s="99">
        <v>5.4556049238837545</v>
      </c>
      <c r="Q16" s="99">
        <v>3.4604227103191221</v>
      </c>
      <c r="R16" s="99">
        <v>3.4948928499899807</v>
      </c>
      <c r="S16" s="99">
        <v>4.7529968284685253</v>
      </c>
      <c r="T16" s="99">
        <v>4.3146270372346862</v>
      </c>
      <c r="U16" s="99">
        <v>0</v>
      </c>
      <c r="V16" s="99">
        <v>0</v>
      </c>
      <c r="W16" s="99">
        <v>0</v>
      </c>
      <c r="X16" s="99">
        <v>0</v>
      </c>
      <c r="Y16" s="99">
        <v>0</v>
      </c>
      <c r="Z16" s="129">
        <v>0</v>
      </c>
      <c r="AA16" s="99">
        <v>1.9942935852026888</v>
      </c>
      <c r="AB16" s="99">
        <v>3.9896977823222324</v>
      </c>
      <c r="AC16" s="129">
        <v>4.99058467760638</v>
      </c>
      <c r="AD16" s="164">
        <v>5.9902988964773973</v>
      </c>
      <c r="AE16" s="128">
        <v>2.9900886106549507</v>
      </c>
      <c r="AF16" s="128">
        <v>3.9902873330635247</v>
      </c>
      <c r="AG16" s="128">
        <v>4.9898816936488268</v>
      </c>
    </row>
    <row r="17" spans="1:33" x14ac:dyDescent="0.2">
      <c r="A17" s="11" t="s">
        <v>1288</v>
      </c>
      <c r="B17" s="126" t="s">
        <v>22</v>
      </c>
      <c r="C17" s="126"/>
      <c r="D17" s="123" t="s">
        <v>23</v>
      </c>
      <c r="E17" s="38" t="s">
        <v>1088</v>
      </c>
      <c r="F17" s="3" t="s">
        <v>1080</v>
      </c>
      <c r="G17" s="3"/>
      <c r="H17" s="99" t="s">
        <v>886</v>
      </c>
      <c r="I17" s="99">
        <v>2.9796999117387486</v>
      </c>
      <c r="J17" s="99">
        <v>8.2913366930645651</v>
      </c>
      <c r="K17" s="99">
        <v>3.8132172536604685</v>
      </c>
      <c r="L17" s="99">
        <v>5.4998170285435464</v>
      </c>
      <c r="M17" s="99">
        <v>4.5526152245234215</v>
      </c>
      <c r="N17" s="99">
        <v>2.5006566124327918</v>
      </c>
      <c r="O17" s="99">
        <v>22.752528658125428</v>
      </c>
      <c r="P17" s="99">
        <v>6.8357851484822021</v>
      </c>
      <c r="Q17" s="99">
        <v>1.9374145182686817</v>
      </c>
      <c r="R17" s="99">
        <v>1.972217458411933</v>
      </c>
      <c r="S17" s="99">
        <v>3.5040857917334449</v>
      </c>
      <c r="T17" s="99">
        <v>3.4896390885456441</v>
      </c>
      <c r="U17" s="99">
        <v>2.8122835372893036</v>
      </c>
      <c r="V17" s="99">
        <v>0</v>
      </c>
      <c r="W17" s="99">
        <v>0</v>
      </c>
      <c r="X17" s="99">
        <v>0</v>
      </c>
      <c r="Y17" s="99">
        <v>0</v>
      </c>
      <c r="Z17" s="129">
        <v>-0.99982033776501167</v>
      </c>
      <c r="AA17" s="99">
        <v>0</v>
      </c>
      <c r="AB17" s="99">
        <v>1.7240284192474142</v>
      </c>
      <c r="AC17" s="129">
        <v>2.9998126789585022</v>
      </c>
      <c r="AD17" s="164">
        <v>2.9999133974192294</v>
      </c>
      <c r="AE17" s="128">
        <v>2.9898935544083516</v>
      </c>
      <c r="AF17" s="128">
        <v>3.9897134459955907</v>
      </c>
      <c r="AG17" s="128">
        <v>4.989911836516792</v>
      </c>
    </row>
    <row r="18" spans="1:33" x14ac:dyDescent="0.2">
      <c r="A18" s="11" t="s">
        <v>1289</v>
      </c>
      <c r="B18" s="126" t="s">
        <v>24</v>
      </c>
      <c r="C18" s="126"/>
      <c r="D18" s="123" t="s">
        <v>25</v>
      </c>
      <c r="E18" s="38" t="s">
        <v>1088</v>
      </c>
      <c r="F18" s="3" t="s">
        <v>1081</v>
      </c>
      <c r="G18" s="3"/>
      <c r="H18" s="99" t="s">
        <v>886</v>
      </c>
      <c r="I18" s="99">
        <v>6.54959572624891</v>
      </c>
      <c r="J18" s="99">
        <v>10.794925216389714</v>
      </c>
      <c r="K18" s="99">
        <v>8.5032869591805422</v>
      </c>
      <c r="L18" s="99">
        <v>6.0009581243307082</v>
      </c>
      <c r="M18" s="99">
        <v>6.5013093006872253</v>
      </c>
      <c r="N18" s="99">
        <v>4.2497691021192736</v>
      </c>
      <c r="O18" s="99">
        <v>7.8992421612173302</v>
      </c>
      <c r="P18" s="99">
        <v>5.3503467406380167</v>
      </c>
      <c r="Q18" s="99">
        <v>5.3482469167008873</v>
      </c>
      <c r="R18" s="99">
        <v>4.9007748062984291</v>
      </c>
      <c r="S18" s="99">
        <v>4.8195412048376483</v>
      </c>
      <c r="T18" s="99">
        <v>3.8996581320919432</v>
      </c>
      <c r="U18" s="99">
        <v>2.5001531420370497</v>
      </c>
      <c r="V18" s="99">
        <v>2.4997865619397146</v>
      </c>
      <c r="W18" s="99">
        <v>0</v>
      </c>
      <c r="X18" s="99">
        <v>0</v>
      </c>
      <c r="Y18" s="99">
        <v>0</v>
      </c>
      <c r="Z18" s="129">
        <v>1.8999150410635046</v>
      </c>
      <c r="AA18" s="99">
        <v>1.8996395262344867</v>
      </c>
      <c r="AB18" s="99">
        <v>3.9001147092561528</v>
      </c>
      <c r="AC18" s="129">
        <v>4.9002123142250609</v>
      </c>
      <c r="AD18" s="164">
        <v>4.4902555346208128</v>
      </c>
      <c r="AE18" s="128">
        <v>4.4902904073309768</v>
      </c>
      <c r="AF18" s="128">
        <v>3.9002885107989327</v>
      </c>
      <c r="AG18" s="128">
        <v>2.9000739616178164</v>
      </c>
    </row>
    <row r="19" spans="1:33" x14ac:dyDescent="0.2">
      <c r="A19" s="11" t="s">
        <v>1290</v>
      </c>
      <c r="B19" s="126" t="s">
        <v>26</v>
      </c>
      <c r="C19" s="126"/>
      <c r="D19" s="123" t="s">
        <v>27</v>
      </c>
      <c r="E19" s="38" t="s">
        <v>1088</v>
      </c>
      <c r="F19" s="3" t="s">
        <v>1076</v>
      </c>
      <c r="G19" s="3"/>
      <c r="H19" s="99" t="s">
        <v>886</v>
      </c>
      <c r="I19" s="99">
        <v>13.539355924424385</v>
      </c>
      <c r="J19" s="99">
        <v>-13.858384423634035</v>
      </c>
      <c r="K19" s="99">
        <v>18.230877522290001</v>
      </c>
      <c r="L19" s="99">
        <v>1.7397631805252445</v>
      </c>
      <c r="M19" s="99">
        <v>3.550065019505837</v>
      </c>
      <c r="N19" s="99">
        <v>5.2869521537109279</v>
      </c>
      <c r="O19" s="99">
        <v>2.0038167938931224</v>
      </c>
      <c r="P19" s="99">
        <v>4.297240411599617</v>
      </c>
      <c r="Q19" s="99">
        <v>2.5842255731823656</v>
      </c>
      <c r="R19" s="99">
        <v>3.4972677595628454</v>
      </c>
      <c r="S19" s="99">
        <v>0</v>
      </c>
      <c r="T19" s="99">
        <v>2.0010559662090799</v>
      </c>
      <c r="U19" s="99">
        <v>4.4929861794088737</v>
      </c>
      <c r="V19" s="99">
        <v>0</v>
      </c>
      <c r="W19" s="99">
        <v>0</v>
      </c>
      <c r="X19" s="99">
        <v>3.4923465596670979</v>
      </c>
      <c r="Y19" s="99">
        <v>1.9002488991001485</v>
      </c>
      <c r="Z19" s="129">
        <v>1.9023909061017585</v>
      </c>
      <c r="AA19" s="99">
        <v>0</v>
      </c>
      <c r="AB19" s="99">
        <v>0</v>
      </c>
      <c r="AC19" s="129">
        <v>2.3047847331059357</v>
      </c>
      <c r="AD19" s="164">
        <v>2.9917995854735535</v>
      </c>
      <c r="AE19" s="128">
        <v>2.9880129495143848</v>
      </c>
      <c r="AF19" s="128">
        <v>2.1239539526783036</v>
      </c>
      <c r="AG19" s="128">
        <v>2.0797803751923798</v>
      </c>
    </row>
    <row r="20" spans="1:33" x14ac:dyDescent="0.2">
      <c r="A20" s="11" t="s">
        <v>1291</v>
      </c>
      <c r="B20" s="126" t="s">
        <v>28</v>
      </c>
      <c r="C20" s="126"/>
      <c r="D20" s="123" t="s">
        <v>29</v>
      </c>
      <c r="E20" s="38" t="s">
        <v>1088</v>
      </c>
      <c r="F20" s="3" t="s">
        <v>1076</v>
      </c>
      <c r="G20" s="3"/>
      <c r="H20" s="99" t="s">
        <v>886</v>
      </c>
      <c r="I20" s="99">
        <v>-5</v>
      </c>
      <c r="J20" s="99">
        <v>-4.1154970760234164</v>
      </c>
      <c r="K20" s="99">
        <v>7.1738964702295078</v>
      </c>
      <c r="L20" s="99">
        <v>7.8745198463508359</v>
      </c>
      <c r="M20" s="99">
        <v>7.655786350148361</v>
      </c>
      <c r="N20" s="99">
        <v>9.2613009922822584</v>
      </c>
      <c r="O20" s="99">
        <v>9.8385469223007078</v>
      </c>
      <c r="P20" s="99">
        <v>4.7312815801561641</v>
      </c>
      <c r="Q20" s="99">
        <v>4.3859649122806985</v>
      </c>
      <c r="R20" s="99">
        <v>4.4957983193277329</v>
      </c>
      <c r="S20" s="99">
        <v>3.4981905910735662</v>
      </c>
      <c r="T20" s="99">
        <v>4.4677544677544745</v>
      </c>
      <c r="U20" s="99">
        <v>3.7932316846411425</v>
      </c>
      <c r="V20" s="99">
        <v>0.89573629523466991</v>
      </c>
      <c r="W20" s="99">
        <v>-0.24857954545454675</v>
      </c>
      <c r="X20" s="99">
        <v>0</v>
      </c>
      <c r="Y20" s="99">
        <v>0</v>
      </c>
      <c r="Z20" s="129">
        <v>0</v>
      </c>
      <c r="AA20" s="99">
        <v>0</v>
      </c>
      <c r="AB20" s="99">
        <v>1.9935920256318962</v>
      </c>
      <c r="AC20" s="129">
        <v>1.9895287958115127</v>
      </c>
      <c r="AD20" s="164">
        <v>2.9774127310061571</v>
      </c>
      <c r="AE20" s="128">
        <v>2.99102691924229</v>
      </c>
      <c r="AF20" s="128">
        <v>0</v>
      </c>
      <c r="AG20" s="128">
        <v>0</v>
      </c>
    </row>
    <row r="21" spans="1:33" x14ac:dyDescent="0.2">
      <c r="A21" s="11" t="s">
        <v>1292</v>
      </c>
      <c r="B21" s="126" t="s">
        <v>30</v>
      </c>
      <c r="C21" s="126"/>
      <c r="D21" s="123" t="s">
        <v>31</v>
      </c>
      <c r="E21" s="38" t="s">
        <v>1088</v>
      </c>
      <c r="F21" s="3" t="s">
        <v>1076</v>
      </c>
      <c r="G21" s="3"/>
      <c r="H21" s="99" t="s">
        <v>886</v>
      </c>
      <c r="I21" s="99">
        <v>15.629984051036686</v>
      </c>
      <c r="J21" s="99">
        <v>4.3385579937303902</v>
      </c>
      <c r="K21" s="99">
        <v>2.7640908544646265</v>
      </c>
      <c r="L21" s="99">
        <v>0</v>
      </c>
      <c r="M21" s="99">
        <v>0</v>
      </c>
      <c r="N21" s="99">
        <v>0</v>
      </c>
      <c r="O21" s="99">
        <v>2.5026312711963499</v>
      </c>
      <c r="P21" s="99">
        <v>2.4985738733599447</v>
      </c>
      <c r="Q21" s="99">
        <v>2.4933214603740055</v>
      </c>
      <c r="R21" s="99">
        <v>2.5086880973066883</v>
      </c>
      <c r="S21" s="99">
        <v>2.5002648585655152</v>
      </c>
      <c r="T21" s="99">
        <v>2.5012919896640824</v>
      </c>
      <c r="U21" s="99">
        <v>3.2469496823636064</v>
      </c>
      <c r="V21" s="99">
        <v>2.0021486473288377</v>
      </c>
      <c r="W21" s="99">
        <v>0</v>
      </c>
      <c r="X21" s="99">
        <v>0</v>
      </c>
      <c r="Y21" s="99">
        <v>0</v>
      </c>
      <c r="Z21" s="129">
        <v>0</v>
      </c>
      <c r="AA21" s="99">
        <v>0</v>
      </c>
      <c r="AB21" s="99">
        <v>1.8958253542703973</v>
      </c>
      <c r="AC21" s="129">
        <v>4.6983649689907869</v>
      </c>
      <c r="AD21" s="164">
        <v>4.4875246813857572</v>
      </c>
      <c r="AE21" s="128">
        <v>4.2947947088129101</v>
      </c>
      <c r="AF21" s="128">
        <v>4.1179377367814185</v>
      </c>
      <c r="AG21" s="128">
        <v>3.9550704002531134</v>
      </c>
    </row>
    <row r="22" spans="1:33" x14ac:dyDescent="0.2">
      <c r="A22" s="11" t="s">
        <v>1293</v>
      </c>
      <c r="B22" s="126" t="s">
        <v>32</v>
      </c>
      <c r="C22" s="126"/>
      <c r="D22" s="123" t="s">
        <v>33</v>
      </c>
      <c r="E22" s="38" t="s">
        <v>1088</v>
      </c>
      <c r="F22" s="3" t="s">
        <v>1076</v>
      </c>
      <c r="G22" s="3"/>
      <c r="H22" s="99" t="s">
        <v>886</v>
      </c>
      <c r="I22" s="99">
        <v>5.1061513336962463</v>
      </c>
      <c r="J22" s="99">
        <v>-10.244458255645327</v>
      </c>
      <c r="K22" s="99">
        <v>16.168493941142529</v>
      </c>
      <c r="L22" s="99">
        <v>3.665805682495531</v>
      </c>
      <c r="M22" s="99">
        <v>4.5040728318160035</v>
      </c>
      <c r="N22" s="99">
        <v>4.4933516735442538</v>
      </c>
      <c r="O22" s="99">
        <v>15.980693286529174</v>
      </c>
      <c r="P22" s="99">
        <v>2.4969733656174498</v>
      </c>
      <c r="Q22" s="99">
        <v>2.222058172154135</v>
      </c>
      <c r="R22" s="99">
        <v>2.4770708456705535</v>
      </c>
      <c r="S22" s="99">
        <v>2.5017618040873657</v>
      </c>
      <c r="T22" s="99">
        <v>2.5025782055689376</v>
      </c>
      <c r="U22" s="99">
        <v>2.5018445234422018</v>
      </c>
      <c r="V22" s="99">
        <v>0</v>
      </c>
      <c r="W22" s="99">
        <v>0</v>
      </c>
      <c r="X22" s="99">
        <v>0</v>
      </c>
      <c r="Y22" s="99">
        <v>0</v>
      </c>
      <c r="Z22" s="129">
        <v>1.4984949613924936</v>
      </c>
      <c r="AA22" s="99">
        <v>1.5021597575913814</v>
      </c>
      <c r="AB22" s="99">
        <v>1.8991361788617933</v>
      </c>
      <c r="AC22" s="129">
        <v>1.9011406844106293</v>
      </c>
      <c r="AD22" s="164">
        <v>3.0584781012968021</v>
      </c>
      <c r="AE22" s="128">
        <v>2.9677113010446288</v>
      </c>
      <c r="AF22" s="128">
        <v>2.8821766197832499</v>
      </c>
      <c r="AG22" s="128">
        <v>2.8014343343792025</v>
      </c>
    </row>
    <row r="23" spans="1:33" x14ac:dyDescent="0.2">
      <c r="A23" s="11" t="s">
        <v>886</v>
      </c>
      <c r="B23" s="18" t="s">
        <v>1036</v>
      </c>
      <c r="C23" s="18"/>
      <c r="D23" s="35" t="s">
        <v>860</v>
      </c>
      <c r="E23" s="38" t="s">
        <v>1089</v>
      </c>
      <c r="F23" s="3" t="s">
        <v>1076</v>
      </c>
      <c r="G23" s="3"/>
      <c r="H23" s="99" t="s">
        <v>886</v>
      </c>
      <c r="I23" s="99" t="s">
        <v>886</v>
      </c>
      <c r="J23" s="99" t="s">
        <v>886</v>
      </c>
      <c r="K23" s="99" t="s">
        <v>886</v>
      </c>
      <c r="L23" s="99" t="s">
        <v>886</v>
      </c>
      <c r="M23" s="99" t="s">
        <v>886</v>
      </c>
      <c r="N23" s="99" t="s">
        <v>886</v>
      </c>
      <c r="O23" s="99" t="s">
        <v>886</v>
      </c>
      <c r="P23" s="99" t="s">
        <v>886</v>
      </c>
      <c r="Q23" s="99" t="s">
        <v>886</v>
      </c>
      <c r="R23" s="99" t="s">
        <v>886</v>
      </c>
      <c r="S23" s="99" t="s">
        <v>886</v>
      </c>
      <c r="T23" s="99" t="s">
        <v>886</v>
      </c>
      <c r="U23" s="99" t="s">
        <v>886</v>
      </c>
      <c r="V23" s="99" t="s">
        <v>886</v>
      </c>
      <c r="W23" s="99" t="s">
        <v>886</v>
      </c>
      <c r="X23" s="99" t="s">
        <v>886</v>
      </c>
      <c r="Y23" s="99" t="s">
        <v>886</v>
      </c>
      <c r="Z23" s="129" t="s">
        <v>886</v>
      </c>
      <c r="AA23" s="99" t="s">
        <v>886</v>
      </c>
      <c r="AB23" s="99" t="s">
        <v>886</v>
      </c>
      <c r="AC23" s="129" t="s">
        <v>886</v>
      </c>
      <c r="AD23" s="164" t="s">
        <v>886</v>
      </c>
      <c r="AE23" s="128" t="s">
        <v>886</v>
      </c>
      <c r="AF23" s="128" t="s">
        <v>886</v>
      </c>
      <c r="AG23" s="128" t="s">
        <v>886</v>
      </c>
    </row>
    <row r="24" spans="1:33" x14ac:dyDescent="0.2">
      <c r="A24" s="11" t="s">
        <v>1294</v>
      </c>
      <c r="B24" s="126" t="s">
        <v>34</v>
      </c>
      <c r="C24" s="126"/>
      <c r="D24" s="123" t="s">
        <v>35</v>
      </c>
      <c r="E24" s="38" t="s">
        <v>1088</v>
      </c>
      <c r="F24" s="3" t="s">
        <v>1082</v>
      </c>
      <c r="G24" s="3"/>
      <c r="H24" s="99" t="s">
        <v>886</v>
      </c>
      <c r="I24" s="99">
        <v>4.4771012887143939</v>
      </c>
      <c r="J24" s="99">
        <v>7.7377703619380327</v>
      </c>
      <c r="K24" s="99">
        <v>3.4998335480322567</v>
      </c>
      <c r="L24" s="99">
        <v>9.4158613842001415</v>
      </c>
      <c r="M24" s="99">
        <v>6.0455010224949035</v>
      </c>
      <c r="N24" s="99">
        <v>6.9904784861998195</v>
      </c>
      <c r="O24" s="99">
        <v>5.9457023769291339</v>
      </c>
      <c r="P24" s="99">
        <v>0.43275774072813533</v>
      </c>
      <c r="Q24" s="99">
        <v>4.751468953469896</v>
      </c>
      <c r="R24" s="99">
        <v>4.9503249345582958</v>
      </c>
      <c r="S24" s="99">
        <v>4.9518013116206276</v>
      </c>
      <c r="T24" s="99">
        <v>3.9501573639925596</v>
      </c>
      <c r="U24" s="99">
        <v>3.5008120895416965</v>
      </c>
      <c r="V24" s="99">
        <v>2.4997015027205833</v>
      </c>
      <c r="W24" s="99">
        <v>0</v>
      </c>
      <c r="X24" s="99">
        <v>0</v>
      </c>
      <c r="Y24" s="99">
        <v>0</v>
      </c>
      <c r="Z24" s="129">
        <v>0</v>
      </c>
      <c r="AA24" s="99">
        <v>0</v>
      </c>
      <c r="AB24" s="99">
        <v>3.2491575487789914</v>
      </c>
      <c r="AC24" s="129">
        <v>3.4998791199935431</v>
      </c>
      <c r="AD24" s="164">
        <v>4.9488838538382041</v>
      </c>
      <c r="AE24" s="128">
        <v>3.9491353151963171</v>
      </c>
      <c r="AF24" s="128">
        <v>3.9796734041338544</v>
      </c>
      <c r="AG24" s="128">
        <v>4.9894294657075271</v>
      </c>
    </row>
    <row r="25" spans="1:33" x14ac:dyDescent="0.2">
      <c r="A25" s="11" t="s">
        <v>1659</v>
      </c>
      <c r="B25" s="126" t="s">
        <v>36</v>
      </c>
      <c r="C25" s="126"/>
      <c r="D25" s="123" t="s">
        <v>37</v>
      </c>
      <c r="E25" s="38" t="s">
        <v>1089</v>
      </c>
      <c r="F25" s="3" t="s">
        <v>1076</v>
      </c>
      <c r="G25" s="3"/>
      <c r="H25" s="99" t="s">
        <v>886</v>
      </c>
      <c r="I25" s="99">
        <v>15.157266811279825</v>
      </c>
      <c r="J25" s="99">
        <v>8.4059336001883764</v>
      </c>
      <c r="K25" s="99">
        <v>4.485230234578637</v>
      </c>
      <c r="L25" s="99">
        <v>4.2615112774140158</v>
      </c>
      <c r="M25" s="99">
        <v>4.7552586980360729</v>
      </c>
      <c r="N25" s="99">
        <v>4.4727826417967407</v>
      </c>
      <c r="O25" s="99">
        <v>4.3177263618145361</v>
      </c>
      <c r="P25" s="99">
        <v>11.823262312259871</v>
      </c>
      <c r="Q25" s="99">
        <v>4.5525534905512757</v>
      </c>
      <c r="R25" s="99">
        <v>4.697886324594819</v>
      </c>
      <c r="S25" s="99">
        <v>2.7250677700099857</v>
      </c>
      <c r="T25" s="99">
        <v>3.6944444444444429</v>
      </c>
      <c r="U25" s="99" t="s">
        <v>886</v>
      </c>
      <c r="V25" s="99" t="s">
        <v>886</v>
      </c>
      <c r="W25" s="99" t="s">
        <v>886</v>
      </c>
      <c r="X25" s="99" t="s">
        <v>886</v>
      </c>
      <c r="Y25" s="99" t="s">
        <v>886</v>
      </c>
      <c r="Z25" s="129" t="s">
        <v>886</v>
      </c>
      <c r="AA25" s="99" t="s">
        <v>886</v>
      </c>
      <c r="AB25" s="99" t="s">
        <v>886</v>
      </c>
      <c r="AC25" s="129" t="s">
        <v>886</v>
      </c>
      <c r="AD25" s="164" t="s">
        <v>886</v>
      </c>
      <c r="AE25" s="128" t="s">
        <v>886</v>
      </c>
      <c r="AF25" s="128" t="s">
        <v>886</v>
      </c>
      <c r="AG25" s="128" t="s">
        <v>886</v>
      </c>
    </row>
    <row r="26" spans="1:33" x14ac:dyDescent="0.2">
      <c r="A26" s="11" t="s">
        <v>1295</v>
      </c>
      <c r="B26" s="126" t="s">
        <v>1144</v>
      </c>
      <c r="C26" s="126"/>
      <c r="D26" s="123" t="s">
        <v>1145</v>
      </c>
      <c r="E26" s="38" t="s">
        <v>1088</v>
      </c>
      <c r="F26" s="3" t="s">
        <v>1082</v>
      </c>
      <c r="G26" s="3"/>
      <c r="H26" s="99" t="s">
        <v>886</v>
      </c>
      <c r="I26" s="99" t="s">
        <v>886</v>
      </c>
      <c r="J26" s="99" t="s">
        <v>886</v>
      </c>
      <c r="K26" s="99" t="s">
        <v>886</v>
      </c>
      <c r="L26" s="99" t="s">
        <v>886</v>
      </c>
      <c r="M26" s="99" t="s">
        <v>886</v>
      </c>
      <c r="N26" s="99" t="s">
        <v>886</v>
      </c>
      <c r="O26" s="99" t="s">
        <v>886</v>
      </c>
      <c r="P26" s="99" t="s">
        <v>886</v>
      </c>
      <c r="Q26" s="99" t="s">
        <v>886</v>
      </c>
      <c r="R26" s="99" t="s">
        <v>886</v>
      </c>
      <c r="S26" s="99" t="s">
        <v>886</v>
      </c>
      <c r="T26" s="99" t="s">
        <v>886</v>
      </c>
      <c r="U26" s="99" t="s">
        <v>886</v>
      </c>
      <c r="V26" s="99">
        <v>2.2994502499571752</v>
      </c>
      <c r="W26" s="99">
        <v>-0.67821122740248541</v>
      </c>
      <c r="X26" s="99">
        <v>0</v>
      </c>
      <c r="Y26" s="99">
        <v>0</v>
      </c>
      <c r="Z26" s="129">
        <v>0</v>
      </c>
      <c r="AA26" s="99">
        <v>-0.25597008062290261</v>
      </c>
      <c r="AB26" s="99">
        <v>3.9892431809450679</v>
      </c>
      <c r="AC26" s="129">
        <v>4.7509272805189795</v>
      </c>
      <c r="AD26" s="164">
        <v>3.7496825889456353</v>
      </c>
      <c r="AE26" s="128">
        <v>2.4903459153703844</v>
      </c>
      <c r="AF26" s="128">
        <v>3.8500573793871951</v>
      </c>
      <c r="AG26" s="128">
        <v>3.7424547283702307</v>
      </c>
    </row>
    <row r="27" spans="1:33" x14ac:dyDescent="0.2">
      <c r="A27" s="11" t="s">
        <v>1736</v>
      </c>
      <c r="B27" s="126" t="s">
        <v>38</v>
      </c>
      <c r="C27" s="126"/>
      <c r="D27" s="123" t="s">
        <v>39</v>
      </c>
      <c r="E27" s="38" t="s">
        <v>1089</v>
      </c>
      <c r="F27" s="3" t="s">
        <v>1077</v>
      </c>
      <c r="G27" s="3"/>
      <c r="H27" s="99" t="s">
        <v>886</v>
      </c>
      <c r="I27" s="99">
        <v>21.031558185404336</v>
      </c>
      <c r="J27" s="99">
        <v>3.8296693447191359</v>
      </c>
      <c r="K27" s="99">
        <v>8.9965941016747024</v>
      </c>
      <c r="L27" s="99">
        <v>4.9463604291165524</v>
      </c>
      <c r="M27" s="99">
        <v>5.8424807903402893</v>
      </c>
      <c r="N27" s="99">
        <v>9.8628432160543582</v>
      </c>
      <c r="O27" s="99">
        <v>11.766927052604245</v>
      </c>
      <c r="P27" s="99">
        <v>-0.46770413226630581</v>
      </c>
      <c r="Q27" s="99">
        <v>4.9249535932113417</v>
      </c>
      <c r="R27" s="99">
        <v>4.8757556764188621</v>
      </c>
      <c r="S27" s="99">
        <v>4.3300141699038903</v>
      </c>
      <c r="T27" s="99">
        <v>3.8010588267903529</v>
      </c>
      <c r="U27" s="99" t="s">
        <v>886</v>
      </c>
      <c r="V27" s="99" t="s">
        <v>886</v>
      </c>
      <c r="W27" s="99" t="s">
        <v>886</v>
      </c>
      <c r="X27" s="99" t="s">
        <v>886</v>
      </c>
      <c r="Y27" s="99" t="s">
        <v>886</v>
      </c>
      <c r="Z27" s="129" t="s">
        <v>886</v>
      </c>
      <c r="AA27" s="99" t="s">
        <v>886</v>
      </c>
      <c r="AB27" s="99" t="s">
        <v>886</v>
      </c>
      <c r="AC27" s="129" t="s">
        <v>886</v>
      </c>
      <c r="AD27" s="164" t="s">
        <v>886</v>
      </c>
      <c r="AE27" s="128" t="s">
        <v>886</v>
      </c>
      <c r="AF27" s="128" t="s">
        <v>886</v>
      </c>
      <c r="AG27" s="128" t="s">
        <v>886</v>
      </c>
    </row>
    <row r="28" spans="1:33" x14ac:dyDescent="0.2">
      <c r="A28" s="11" t="s">
        <v>1296</v>
      </c>
      <c r="B28" s="143" t="s">
        <v>944</v>
      </c>
      <c r="C28" s="143"/>
      <c r="D28" s="144" t="s">
        <v>945</v>
      </c>
      <c r="E28" s="38" t="s">
        <v>1088</v>
      </c>
      <c r="F28" s="3" t="s">
        <v>1079</v>
      </c>
      <c r="G28" s="3"/>
      <c r="H28" s="99" t="s">
        <v>886</v>
      </c>
      <c r="I28" s="99" t="s">
        <v>886</v>
      </c>
      <c r="J28" s="99" t="s">
        <v>886</v>
      </c>
      <c r="K28" s="99" t="s">
        <v>886</v>
      </c>
      <c r="L28" s="99" t="s">
        <v>886</v>
      </c>
      <c r="M28" s="99" t="s">
        <v>886</v>
      </c>
      <c r="N28" s="99" t="s">
        <v>886</v>
      </c>
      <c r="O28" s="99" t="s">
        <v>886</v>
      </c>
      <c r="P28" s="99" t="s">
        <v>886</v>
      </c>
      <c r="Q28" s="99">
        <v>-1.2903225806451672</v>
      </c>
      <c r="R28" s="99">
        <v>4.8366013071895679</v>
      </c>
      <c r="S28" s="99">
        <v>4.7381546134663211</v>
      </c>
      <c r="T28" s="99">
        <v>4.2857142857142918</v>
      </c>
      <c r="U28" s="99">
        <v>3.5388127853881173</v>
      </c>
      <c r="V28" s="99">
        <v>0.99228224917308694</v>
      </c>
      <c r="W28" s="99">
        <v>0</v>
      </c>
      <c r="X28" s="99">
        <v>2.0014556040757014</v>
      </c>
      <c r="Y28" s="99">
        <v>1.9978594363182225</v>
      </c>
      <c r="Z28" s="129">
        <v>1.9937040923399874</v>
      </c>
      <c r="AA28" s="99">
        <v>1.9890260631001411</v>
      </c>
      <c r="AB28" s="99">
        <v>1.9950683703205518</v>
      </c>
      <c r="AC28" s="129">
        <v>1.9890109890109864</v>
      </c>
      <c r="AD28" s="164">
        <v>2.9953668785691168</v>
      </c>
      <c r="AE28" s="128">
        <v>2.9919447640966546</v>
      </c>
      <c r="AF28" s="128">
        <v>1.9908583037074656</v>
      </c>
      <c r="AG28" s="128">
        <v>1.9918334827208446</v>
      </c>
    </row>
    <row r="29" spans="1:33" x14ac:dyDescent="0.2">
      <c r="A29" s="11" t="s">
        <v>1297</v>
      </c>
      <c r="B29" s="126" t="s">
        <v>1178</v>
      </c>
      <c r="C29" s="126"/>
      <c r="D29" s="123" t="s">
        <v>41</v>
      </c>
      <c r="E29" s="38" t="s">
        <v>1088</v>
      </c>
      <c r="F29" s="3" t="s">
        <v>1174</v>
      </c>
      <c r="G29" s="3"/>
      <c r="H29" s="99" t="s">
        <v>886</v>
      </c>
      <c r="I29" s="99">
        <v>13.02195436934997</v>
      </c>
      <c r="J29" s="99">
        <v>6.341649209674344</v>
      </c>
      <c r="K29" s="99">
        <v>9.8853868194842391</v>
      </c>
      <c r="L29" s="99">
        <v>9.1590612777053622</v>
      </c>
      <c r="M29" s="99">
        <v>4.8969841743804068</v>
      </c>
      <c r="N29" s="99">
        <v>11.998292058070021</v>
      </c>
      <c r="O29" s="99">
        <v>18.744440208412755</v>
      </c>
      <c r="P29" s="99">
        <v>14.693921232876718</v>
      </c>
      <c r="Q29" s="99">
        <v>4.4881963235980322</v>
      </c>
      <c r="R29" s="99">
        <v>4.9741025183068359</v>
      </c>
      <c r="S29" s="99">
        <v>5.0021267545725152</v>
      </c>
      <c r="T29" s="99">
        <v>9.6005833265818694</v>
      </c>
      <c r="U29" s="99">
        <v>3.903015966883487</v>
      </c>
      <c r="V29" s="99">
        <v>2.9951622083096225</v>
      </c>
      <c r="W29" s="99">
        <v>0</v>
      </c>
      <c r="X29" s="99">
        <v>3.951094840091173</v>
      </c>
      <c r="Y29" s="99">
        <v>1.9934879393979799</v>
      </c>
      <c r="Z29" s="129">
        <v>1.9936152192325141</v>
      </c>
      <c r="AA29" s="99">
        <v>1.992973490897465</v>
      </c>
      <c r="AB29" s="99">
        <v>1.9916076908624181</v>
      </c>
      <c r="AC29" s="129">
        <v>1.9895609456555219</v>
      </c>
      <c r="AD29" s="164">
        <v>7.2249984947919899</v>
      </c>
      <c r="AE29" s="128">
        <v>13.476332191588526</v>
      </c>
      <c r="AF29" s="128">
        <v>4.9482903656786537</v>
      </c>
      <c r="AG29" s="128">
        <v>7.0724692347588283</v>
      </c>
    </row>
    <row r="30" spans="1:33" x14ac:dyDescent="0.2">
      <c r="A30" s="11" t="s">
        <v>886</v>
      </c>
      <c r="B30" s="122" t="s">
        <v>911</v>
      </c>
      <c r="C30" s="122"/>
      <c r="D30" s="123" t="s">
        <v>903</v>
      </c>
      <c r="E30" s="38" t="s">
        <v>1089</v>
      </c>
      <c r="F30" s="3" t="s">
        <v>1077</v>
      </c>
      <c r="G30" s="3"/>
      <c r="H30" s="99" t="s">
        <v>886</v>
      </c>
      <c r="I30" s="99" t="s">
        <v>886</v>
      </c>
      <c r="J30" s="99" t="s">
        <v>886</v>
      </c>
      <c r="K30" s="99" t="s">
        <v>886</v>
      </c>
      <c r="L30" s="99" t="s">
        <v>886</v>
      </c>
      <c r="M30" s="99" t="s">
        <v>886</v>
      </c>
      <c r="N30" s="99" t="s">
        <v>886</v>
      </c>
      <c r="O30" s="99" t="s">
        <v>886</v>
      </c>
      <c r="P30" s="99" t="s">
        <v>886</v>
      </c>
      <c r="Q30" s="99" t="s">
        <v>886</v>
      </c>
      <c r="R30" s="99" t="s">
        <v>886</v>
      </c>
      <c r="S30" s="99" t="s">
        <v>886</v>
      </c>
      <c r="T30" s="99" t="s">
        <v>886</v>
      </c>
      <c r="U30" s="99" t="s">
        <v>886</v>
      </c>
      <c r="V30" s="99" t="s">
        <v>886</v>
      </c>
      <c r="W30" s="99" t="s">
        <v>886</v>
      </c>
      <c r="X30" s="99" t="s">
        <v>886</v>
      </c>
      <c r="Y30" s="99" t="s">
        <v>886</v>
      </c>
      <c r="Z30" s="129" t="s">
        <v>886</v>
      </c>
      <c r="AA30" s="99" t="s">
        <v>886</v>
      </c>
      <c r="AB30" s="99" t="s">
        <v>886</v>
      </c>
      <c r="AC30" s="129" t="s">
        <v>886</v>
      </c>
      <c r="AD30" s="164" t="s">
        <v>886</v>
      </c>
      <c r="AE30" s="128" t="s">
        <v>886</v>
      </c>
      <c r="AF30" s="128" t="s">
        <v>886</v>
      </c>
      <c r="AG30" s="128" t="s">
        <v>886</v>
      </c>
    </row>
    <row r="31" spans="1:33" x14ac:dyDescent="0.2">
      <c r="A31" s="11" t="s">
        <v>1298</v>
      </c>
      <c r="B31" s="143" t="s">
        <v>946</v>
      </c>
      <c r="C31" s="143"/>
      <c r="D31" s="144" t="s">
        <v>947</v>
      </c>
      <c r="E31" s="38" t="s">
        <v>1088</v>
      </c>
      <c r="F31" s="3" t="s">
        <v>1079</v>
      </c>
      <c r="G31" s="3"/>
      <c r="H31" s="99" t="s">
        <v>886</v>
      </c>
      <c r="I31" s="99" t="s">
        <v>886</v>
      </c>
      <c r="J31" s="99" t="s">
        <v>886</v>
      </c>
      <c r="K31" s="99" t="s">
        <v>886</v>
      </c>
      <c r="L31" s="99" t="s">
        <v>886</v>
      </c>
      <c r="M31" s="99" t="s">
        <v>886</v>
      </c>
      <c r="N31" s="99" t="s">
        <v>886</v>
      </c>
      <c r="O31" s="99" t="s">
        <v>886</v>
      </c>
      <c r="P31" s="99" t="s">
        <v>886</v>
      </c>
      <c r="Q31" s="99">
        <v>4.9806686377075238</v>
      </c>
      <c r="R31" s="99">
        <v>3.8561525129982641</v>
      </c>
      <c r="S31" s="99">
        <v>4.4847726324572506</v>
      </c>
      <c r="T31" s="99">
        <v>4.8911958474745347</v>
      </c>
      <c r="U31" s="99">
        <v>4.8915112295393897</v>
      </c>
      <c r="V31" s="99">
        <v>0.9980039920159669</v>
      </c>
      <c r="W31" s="99">
        <v>0</v>
      </c>
      <c r="X31" s="99">
        <v>0</v>
      </c>
      <c r="Y31" s="99">
        <v>8.9831117499101794</v>
      </c>
      <c r="Z31" s="129">
        <v>0</v>
      </c>
      <c r="AA31" s="99">
        <v>0</v>
      </c>
      <c r="AB31" s="99">
        <v>1.0056050115397452</v>
      </c>
      <c r="AC31" s="129">
        <v>1.9911865513301708</v>
      </c>
      <c r="AD31" s="164">
        <v>2.9924787966074451</v>
      </c>
      <c r="AE31" s="128">
        <v>2.9832193909260507</v>
      </c>
      <c r="AF31" s="128">
        <v>1.9915509957754818</v>
      </c>
      <c r="AG31" s="128">
        <v>1.9970414201183557</v>
      </c>
    </row>
    <row r="32" spans="1:33" x14ac:dyDescent="0.2">
      <c r="A32" s="11" t="s">
        <v>1660</v>
      </c>
      <c r="B32" s="126" t="s">
        <v>42</v>
      </c>
      <c r="C32" s="126"/>
      <c r="D32" s="123" t="s">
        <v>43</v>
      </c>
      <c r="E32" s="38" t="s">
        <v>1089</v>
      </c>
      <c r="F32" s="3" t="s">
        <v>1076</v>
      </c>
      <c r="G32" s="3"/>
      <c r="H32" s="99" t="s">
        <v>886</v>
      </c>
      <c r="I32" s="99">
        <v>7.6502732240437297</v>
      </c>
      <c r="J32" s="99">
        <v>-2.421569443288675</v>
      </c>
      <c r="K32" s="99">
        <v>4.5028142589118119</v>
      </c>
      <c r="L32" s="99">
        <v>4.1863881181654961</v>
      </c>
      <c r="M32" s="99">
        <v>4.4724680817733002</v>
      </c>
      <c r="N32" s="99">
        <v>4.7983205877942794</v>
      </c>
      <c r="O32" s="99">
        <v>9.8368865359851156</v>
      </c>
      <c r="P32" s="99">
        <v>3.4651208232918691</v>
      </c>
      <c r="Q32" s="99">
        <v>2.990242367012911</v>
      </c>
      <c r="R32" s="99">
        <v>3.4046454767726146</v>
      </c>
      <c r="S32" s="99">
        <v>3.0028964946503578</v>
      </c>
      <c r="T32" s="99">
        <v>3.0014347202295539</v>
      </c>
      <c r="U32" s="99" t="s">
        <v>886</v>
      </c>
      <c r="V32" s="99" t="s">
        <v>886</v>
      </c>
      <c r="W32" s="99" t="s">
        <v>886</v>
      </c>
      <c r="X32" s="99" t="s">
        <v>886</v>
      </c>
      <c r="Y32" s="99" t="s">
        <v>886</v>
      </c>
      <c r="Z32" s="129" t="s">
        <v>886</v>
      </c>
      <c r="AA32" s="99" t="s">
        <v>886</v>
      </c>
      <c r="AB32" s="99" t="s">
        <v>886</v>
      </c>
      <c r="AC32" s="129" t="s">
        <v>886</v>
      </c>
      <c r="AD32" s="164" t="s">
        <v>886</v>
      </c>
      <c r="AE32" s="128" t="s">
        <v>886</v>
      </c>
      <c r="AF32" s="128" t="s">
        <v>886</v>
      </c>
      <c r="AG32" s="128" t="s">
        <v>886</v>
      </c>
    </row>
    <row r="33" spans="1:33" x14ac:dyDescent="0.2">
      <c r="A33" s="11" t="s">
        <v>886</v>
      </c>
      <c r="B33" s="122" t="s">
        <v>912</v>
      </c>
      <c r="C33" s="122"/>
      <c r="D33" s="123" t="s">
        <v>861</v>
      </c>
      <c r="E33" s="38" t="s">
        <v>1089</v>
      </c>
      <c r="F33" s="3" t="s">
        <v>1076</v>
      </c>
      <c r="G33" s="3"/>
      <c r="H33" s="99" t="s">
        <v>886</v>
      </c>
      <c r="I33" s="99" t="s">
        <v>886</v>
      </c>
      <c r="J33" s="99" t="s">
        <v>886</v>
      </c>
      <c r="K33" s="99" t="s">
        <v>886</v>
      </c>
      <c r="L33" s="99" t="s">
        <v>886</v>
      </c>
      <c r="M33" s="99" t="s">
        <v>886</v>
      </c>
      <c r="N33" s="99" t="s">
        <v>886</v>
      </c>
      <c r="O33" s="99" t="s">
        <v>886</v>
      </c>
      <c r="P33" s="99" t="s">
        <v>886</v>
      </c>
      <c r="Q33" s="99" t="s">
        <v>886</v>
      </c>
      <c r="R33" s="99" t="s">
        <v>886</v>
      </c>
      <c r="S33" s="99" t="s">
        <v>886</v>
      </c>
      <c r="T33" s="99" t="s">
        <v>886</v>
      </c>
      <c r="U33" s="99" t="s">
        <v>886</v>
      </c>
      <c r="V33" s="99" t="s">
        <v>886</v>
      </c>
      <c r="W33" s="99" t="s">
        <v>886</v>
      </c>
      <c r="X33" s="99" t="s">
        <v>886</v>
      </c>
      <c r="Y33" s="99" t="s">
        <v>886</v>
      </c>
      <c r="Z33" s="129" t="s">
        <v>886</v>
      </c>
      <c r="AA33" s="99" t="s">
        <v>886</v>
      </c>
      <c r="AB33" s="99" t="s">
        <v>886</v>
      </c>
      <c r="AC33" s="129" t="s">
        <v>886</v>
      </c>
      <c r="AD33" s="164" t="s">
        <v>886</v>
      </c>
      <c r="AE33" s="128" t="s">
        <v>886</v>
      </c>
      <c r="AF33" s="128" t="s">
        <v>886</v>
      </c>
      <c r="AG33" s="128" t="s">
        <v>886</v>
      </c>
    </row>
    <row r="34" spans="1:33" x14ac:dyDescent="0.2">
      <c r="A34" s="11" t="s">
        <v>1299</v>
      </c>
      <c r="B34" s="126" t="s">
        <v>44</v>
      </c>
      <c r="C34" s="126"/>
      <c r="D34" s="123" t="s">
        <v>45</v>
      </c>
      <c r="E34" s="38" t="s">
        <v>1088</v>
      </c>
      <c r="F34" s="3" t="s">
        <v>1080</v>
      </c>
      <c r="G34" s="3"/>
      <c r="H34" s="99" t="s">
        <v>886</v>
      </c>
      <c r="I34" s="99">
        <v>5.5435481044453354</v>
      </c>
      <c r="J34" s="99">
        <v>10.486310973359906</v>
      </c>
      <c r="K34" s="99">
        <v>7.7294282660967042</v>
      </c>
      <c r="L34" s="99">
        <v>5.2916285630143989</v>
      </c>
      <c r="M34" s="99">
        <v>7.62685666337903</v>
      </c>
      <c r="N34" s="99">
        <v>4.5081518765729385</v>
      </c>
      <c r="O34" s="99">
        <v>14.91466862108679</v>
      </c>
      <c r="P34" s="99">
        <v>7.5429365404765036</v>
      </c>
      <c r="Q34" s="99">
        <v>4.71051711904434</v>
      </c>
      <c r="R34" s="99">
        <v>3.8685208596713068</v>
      </c>
      <c r="S34" s="99">
        <v>3</v>
      </c>
      <c r="T34" s="99">
        <v>2.9995934997778591</v>
      </c>
      <c r="U34" s="99">
        <v>2.5368504139361647</v>
      </c>
      <c r="V34" s="99">
        <v>1.0213215417390131</v>
      </c>
      <c r="W34" s="99">
        <v>0</v>
      </c>
      <c r="X34" s="99">
        <v>0</v>
      </c>
      <c r="Y34" s="99">
        <v>0</v>
      </c>
      <c r="Z34" s="129">
        <v>0</v>
      </c>
      <c r="AA34" s="99">
        <v>1.9440186427311934</v>
      </c>
      <c r="AB34" s="99">
        <v>3.9894657244921916</v>
      </c>
      <c r="AC34" s="129">
        <v>3.9902041908009611</v>
      </c>
      <c r="AD34" s="164">
        <v>3.9898084666886158</v>
      </c>
      <c r="AE34" s="128">
        <v>4.9899135112574378</v>
      </c>
      <c r="AF34" s="128">
        <v>3.9908418975823867</v>
      </c>
      <c r="AG34" s="128">
        <v>4.9901951761682612</v>
      </c>
    </row>
    <row r="35" spans="1:33" x14ac:dyDescent="0.2">
      <c r="A35" s="11" t="s">
        <v>1300</v>
      </c>
      <c r="B35" s="126" t="s">
        <v>46</v>
      </c>
      <c r="C35" s="126"/>
      <c r="D35" s="123" t="s">
        <v>47</v>
      </c>
      <c r="E35" s="38" t="s">
        <v>1088</v>
      </c>
      <c r="F35" s="3" t="s">
        <v>1081</v>
      </c>
      <c r="G35" s="3"/>
      <c r="H35" s="99" t="s">
        <v>886</v>
      </c>
      <c r="I35" s="99">
        <v>5.1408181844879692</v>
      </c>
      <c r="J35" s="99">
        <v>7.7301230395374603</v>
      </c>
      <c r="K35" s="99">
        <v>5.4162669501413063</v>
      </c>
      <c r="L35" s="99">
        <v>4.9904077918244951</v>
      </c>
      <c r="M35" s="99">
        <v>4.3994658795417649</v>
      </c>
      <c r="N35" s="99">
        <v>4.4003141478738996</v>
      </c>
      <c r="O35" s="99">
        <v>4.3996904956368468</v>
      </c>
      <c r="P35" s="99">
        <v>1.4998044180923387</v>
      </c>
      <c r="Q35" s="99">
        <v>2.8001176434794104</v>
      </c>
      <c r="R35" s="99">
        <v>1.9000828696578793</v>
      </c>
      <c r="S35" s="99">
        <v>1.9004743924871548</v>
      </c>
      <c r="T35" s="99">
        <v>1.9001833676949786</v>
      </c>
      <c r="U35" s="99">
        <v>1.9001799483464339</v>
      </c>
      <c r="V35" s="99">
        <v>1.8995159711229661</v>
      </c>
      <c r="W35" s="99">
        <v>0</v>
      </c>
      <c r="X35" s="99">
        <v>0</v>
      </c>
      <c r="Y35" s="99">
        <v>0</v>
      </c>
      <c r="Z35" s="129">
        <v>1.9889195183492303</v>
      </c>
      <c r="AA35" s="99">
        <v>1.9906323185011843</v>
      </c>
      <c r="AB35" s="99">
        <v>3.9898828586966806</v>
      </c>
      <c r="AC35" s="129">
        <v>4.9898310712654936</v>
      </c>
      <c r="AD35" s="164">
        <v>3.989689743508662</v>
      </c>
      <c r="AE35" s="128">
        <v>4.9900396891774612</v>
      </c>
      <c r="AF35" s="128">
        <v>3.9902958322772353</v>
      </c>
      <c r="AG35" s="128">
        <v>4.9897280545979914</v>
      </c>
    </row>
    <row r="36" spans="1:33" x14ac:dyDescent="0.2">
      <c r="A36" s="11" t="s">
        <v>1301</v>
      </c>
      <c r="B36" s="126" t="s">
        <v>48</v>
      </c>
      <c r="C36" s="126"/>
      <c r="D36" s="123" t="s">
        <v>49</v>
      </c>
      <c r="E36" s="38" t="s">
        <v>1088</v>
      </c>
      <c r="F36" s="3" t="s">
        <v>1076</v>
      </c>
      <c r="G36" s="3"/>
      <c r="H36" s="99" t="s">
        <v>886</v>
      </c>
      <c r="I36" s="99">
        <v>25.709703287890932</v>
      </c>
      <c r="J36" s="99">
        <v>-0.12758356723652753</v>
      </c>
      <c r="K36" s="99">
        <v>4.011241696474201</v>
      </c>
      <c r="L36" s="99">
        <v>9.72733971997053</v>
      </c>
      <c r="M36" s="99">
        <v>6.010745466756191</v>
      </c>
      <c r="N36" s="99">
        <v>5.4904445148347634</v>
      </c>
      <c r="O36" s="99">
        <v>4.9044139725753269</v>
      </c>
      <c r="P36" s="99">
        <v>4.8468657570842453</v>
      </c>
      <c r="Q36" s="99">
        <v>4.3134043134043054</v>
      </c>
      <c r="R36" s="99">
        <v>3.3848032801186605</v>
      </c>
      <c r="S36" s="99">
        <v>3.2992996371614254</v>
      </c>
      <c r="T36" s="99">
        <v>4.7377879431465431</v>
      </c>
      <c r="U36" s="99">
        <v>4.9056309468101631</v>
      </c>
      <c r="V36" s="99">
        <v>2.4310460188833503</v>
      </c>
      <c r="W36" s="99">
        <v>0</v>
      </c>
      <c r="X36" s="99">
        <v>0</v>
      </c>
      <c r="Y36" s="99">
        <v>0</v>
      </c>
      <c r="Z36" s="129">
        <v>1.9886776019741648</v>
      </c>
      <c r="AA36" s="99">
        <v>1.9925989183034343</v>
      </c>
      <c r="AB36" s="99">
        <v>3.4886966229416672</v>
      </c>
      <c r="AC36" s="129">
        <v>3.3710895361380722</v>
      </c>
      <c r="AD36" s="164">
        <v>3.2611531437516383</v>
      </c>
      <c r="AE36" s="128">
        <v>3.1581606872157719</v>
      </c>
      <c r="AF36" s="128">
        <v>3.0614744060739607</v>
      </c>
      <c r="AG36" s="128">
        <v>2.9705323193916349</v>
      </c>
    </row>
    <row r="37" spans="1:33" x14ac:dyDescent="0.2">
      <c r="A37" s="11" t="s">
        <v>886</v>
      </c>
      <c r="B37" s="122" t="s">
        <v>913</v>
      </c>
      <c r="C37" s="122"/>
      <c r="D37" s="123" t="s">
        <v>862</v>
      </c>
      <c r="E37" s="38" t="s">
        <v>1089</v>
      </c>
      <c r="F37" s="3" t="s">
        <v>1076</v>
      </c>
      <c r="G37" s="3"/>
      <c r="H37" s="99" t="s">
        <v>886</v>
      </c>
      <c r="I37" s="99" t="s">
        <v>886</v>
      </c>
      <c r="J37" s="99" t="s">
        <v>886</v>
      </c>
      <c r="K37" s="99" t="s">
        <v>886</v>
      </c>
      <c r="L37" s="99" t="s">
        <v>886</v>
      </c>
      <c r="M37" s="99" t="s">
        <v>886</v>
      </c>
      <c r="N37" s="99" t="s">
        <v>886</v>
      </c>
      <c r="O37" s="99" t="s">
        <v>886</v>
      </c>
      <c r="P37" s="99" t="s">
        <v>886</v>
      </c>
      <c r="Q37" s="99" t="s">
        <v>886</v>
      </c>
      <c r="R37" s="99" t="s">
        <v>886</v>
      </c>
      <c r="S37" s="99" t="s">
        <v>886</v>
      </c>
      <c r="T37" s="99" t="s">
        <v>886</v>
      </c>
      <c r="U37" s="99" t="s">
        <v>886</v>
      </c>
      <c r="V37" s="99" t="s">
        <v>886</v>
      </c>
      <c r="W37" s="99" t="s">
        <v>886</v>
      </c>
      <c r="X37" s="99" t="s">
        <v>886</v>
      </c>
      <c r="Y37" s="99" t="s">
        <v>886</v>
      </c>
      <c r="Z37" s="129" t="s">
        <v>886</v>
      </c>
      <c r="AA37" s="99" t="s">
        <v>886</v>
      </c>
      <c r="AB37" s="99" t="s">
        <v>886</v>
      </c>
      <c r="AC37" s="129" t="s">
        <v>886</v>
      </c>
      <c r="AD37" s="164" t="s">
        <v>886</v>
      </c>
      <c r="AE37" s="128" t="s">
        <v>886</v>
      </c>
      <c r="AF37" s="128" t="s">
        <v>886</v>
      </c>
      <c r="AG37" s="128" t="s">
        <v>886</v>
      </c>
    </row>
    <row r="38" spans="1:33" x14ac:dyDescent="0.2">
      <c r="A38" s="11" t="s">
        <v>1302</v>
      </c>
      <c r="B38" s="126" t="s">
        <v>50</v>
      </c>
      <c r="C38" s="126"/>
      <c r="D38" s="123" t="s">
        <v>51</v>
      </c>
      <c r="E38" s="38" t="s">
        <v>1088</v>
      </c>
      <c r="F38" s="3" t="s">
        <v>1082</v>
      </c>
      <c r="G38" s="3"/>
      <c r="H38" s="99" t="s">
        <v>886</v>
      </c>
      <c r="I38" s="99" t="s">
        <v>886</v>
      </c>
      <c r="J38" s="99" t="s">
        <v>886</v>
      </c>
      <c r="K38" s="99">
        <v>4.7955936352509099</v>
      </c>
      <c r="L38" s="99">
        <v>5.3528463640823247</v>
      </c>
      <c r="M38" s="99">
        <v>4.5032760168955974</v>
      </c>
      <c r="N38" s="99">
        <v>4.5012359038010743</v>
      </c>
      <c r="O38" s="99">
        <v>8.9019958175136509</v>
      </c>
      <c r="P38" s="99">
        <v>-1.1083663481705912</v>
      </c>
      <c r="Q38" s="99">
        <v>4.9016835397696354</v>
      </c>
      <c r="R38" s="99">
        <v>3.4981938428912969</v>
      </c>
      <c r="S38" s="99">
        <v>3.900016496062662</v>
      </c>
      <c r="T38" s="99">
        <v>1.8993741173717922</v>
      </c>
      <c r="U38" s="99">
        <v>1.9500754444663073</v>
      </c>
      <c r="V38" s="99">
        <v>1.9007094480461859</v>
      </c>
      <c r="W38" s="99">
        <v>0</v>
      </c>
      <c r="X38" s="99">
        <v>0</v>
      </c>
      <c r="Y38" s="99">
        <v>0</v>
      </c>
      <c r="Z38" s="129">
        <v>0</v>
      </c>
      <c r="AA38" s="99">
        <v>0</v>
      </c>
      <c r="AB38" s="99">
        <v>3.9902119430082594</v>
      </c>
      <c r="AC38" s="129">
        <v>4.9908911492333452</v>
      </c>
      <c r="AD38" s="164">
        <v>5.9899504753641919</v>
      </c>
      <c r="AE38" s="128">
        <v>2.989768076398347</v>
      </c>
      <c r="AF38" s="128">
        <v>3.9898531622765576</v>
      </c>
      <c r="AG38" s="128">
        <v>3.9902679498366371</v>
      </c>
    </row>
    <row r="39" spans="1:33" x14ac:dyDescent="0.2">
      <c r="A39" s="11" t="s">
        <v>886</v>
      </c>
      <c r="B39" s="18" t="s">
        <v>1034</v>
      </c>
      <c r="C39" s="18"/>
      <c r="D39" s="35" t="s">
        <v>998</v>
      </c>
      <c r="E39" s="38" t="s">
        <v>1089</v>
      </c>
      <c r="F39" s="3" t="s">
        <v>1076</v>
      </c>
      <c r="G39" s="3"/>
      <c r="H39" s="99" t="s">
        <v>886</v>
      </c>
      <c r="I39" s="99" t="s">
        <v>886</v>
      </c>
      <c r="J39" s="99" t="s">
        <v>886</v>
      </c>
      <c r="K39" s="99" t="s">
        <v>886</v>
      </c>
      <c r="L39" s="99" t="s">
        <v>886</v>
      </c>
      <c r="M39" s="99" t="s">
        <v>886</v>
      </c>
      <c r="N39" s="99" t="s">
        <v>886</v>
      </c>
      <c r="O39" s="99" t="s">
        <v>886</v>
      </c>
      <c r="P39" s="99" t="s">
        <v>886</v>
      </c>
      <c r="Q39" s="99" t="s">
        <v>886</v>
      </c>
      <c r="R39" s="99" t="s">
        <v>886</v>
      </c>
      <c r="S39" s="99" t="s">
        <v>886</v>
      </c>
      <c r="T39" s="99" t="s">
        <v>886</v>
      </c>
      <c r="U39" s="99" t="s">
        <v>886</v>
      </c>
      <c r="V39" s="99" t="s">
        <v>886</v>
      </c>
      <c r="W39" s="99" t="s">
        <v>886</v>
      </c>
      <c r="X39" s="99" t="s">
        <v>886</v>
      </c>
      <c r="Y39" s="99" t="s">
        <v>886</v>
      </c>
      <c r="Z39" s="129" t="s">
        <v>886</v>
      </c>
      <c r="AA39" s="99" t="s">
        <v>886</v>
      </c>
      <c r="AB39" s="99" t="s">
        <v>886</v>
      </c>
      <c r="AC39" s="129" t="s">
        <v>886</v>
      </c>
      <c r="AD39" s="164" t="s">
        <v>886</v>
      </c>
      <c r="AE39" s="128" t="s">
        <v>886</v>
      </c>
      <c r="AF39" s="128" t="s">
        <v>886</v>
      </c>
      <c r="AG39" s="128" t="s">
        <v>886</v>
      </c>
    </row>
    <row r="40" spans="1:33" x14ac:dyDescent="0.2">
      <c r="A40" s="11" t="s">
        <v>1303</v>
      </c>
      <c r="B40" s="126" t="s">
        <v>52</v>
      </c>
      <c r="C40" s="126"/>
      <c r="D40" s="123" t="s">
        <v>53</v>
      </c>
      <c r="E40" s="38" t="s">
        <v>1088</v>
      </c>
      <c r="F40" s="3" t="s">
        <v>1082</v>
      </c>
      <c r="G40" s="3"/>
      <c r="H40" s="99" t="s">
        <v>886</v>
      </c>
      <c r="I40" s="99" t="s">
        <v>886</v>
      </c>
      <c r="J40" s="99" t="s">
        <v>886</v>
      </c>
      <c r="K40" s="99">
        <v>7.9134456101601387</v>
      </c>
      <c r="L40" s="99">
        <v>5.9595765774409131</v>
      </c>
      <c r="M40" s="99">
        <v>12.06217460197692</v>
      </c>
      <c r="N40" s="99">
        <v>18.105793315198355</v>
      </c>
      <c r="O40" s="99">
        <v>12.927721970742169</v>
      </c>
      <c r="P40" s="99">
        <v>3.8337658141578004</v>
      </c>
      <c r="Q40" s="99">
        <v>4.9446702580757886</v>
      </c>
      <c r="R40" s="99">
        <v>4.4281571120150574</v>
      </c>
      <c r="S40" s="99">
        <v>4.3362140867065477</v>
      </c>
      <c r="T40" s="99">
        <v>3.9459473250048802</v>
      </c>
      <c r="U40" s="99">
        <v>3.8043344869057307</v>
      </c>
      <c r="V40" s="99">
        <v>2.9398087942055042</v>
      </c>
      <c r="W40" s="99">
        <v>0</v>
      </c>
      <c r="X40" s="99">
        <v>0</v>
      </c>
      <c r="Y40" s="99">
        <v>-6.8907961932183071E-3</v>
      </c>
      <c r="Z40" s="129">
        <v>0</v>
      </c>
      <c r="AA40" s="99">
        <v>0</v>
      </c>
      <c r="AB40" s="99">
        <v>3.9854517611026097</v>
      </c>
      <c r="AC40" s="129">
        <v>4.9850889142520671</v>
      </c>
      <c r="AD40" s="164">
        <v>5.9891285288444784</v>
      </c>
      <c r="AE40" s="128">
        <v>2.9891340312611536</v>
      </c>
      <c r="AF40" s="128">
        <v>3.9889225154371655</v>
      </c>
      <c r="AG40" s="128">
        <v>4.9889087302813291</v>
      </c>
    </row>
    <row r="41" spans="1:33" x14ac:dyDescent="0.2">
      <c r="A41" s="11" t="s">
        <v>1661</v>
      </c>
      <c r="B41" s="126" t="s">
        <v>54</v>
      </c>
      <c r="C41" s="126"/>
      <c r="D41" s="123" t="s">
        <v>55</v>
      </c>
      <c r="E41" s="38" t="s">
        <v>1089</v>
      </c>
      <c r="F41" s="3" t="s">
        <v>1076</v>
      </c>
      <c r="G41" s="3"/>
      <c r="H41" s="99" t="s">
        <v>886</v>
      </c>
      <c r="I41" s="99">
        <v>13.821315588524058</v>
      </c>
      <c r="J41" s="99">
        <v>6.0092006900517561</v>
      </c>
      <c r="K41" s="99">
        <v>5.8132176114275467</v>
      </c>
      <c r="L41" s="99">
        <v>6.5105946684894036</v>
      </c>
      <c r="M41" s="99">
        <v>5.7035135568747108</v>
      </c>
      <c r="N41" s="99">
        <v>9.9795097518403253</v>
      </c>
      <c r="O41" s="99">
        <v>0</v>
      </c>
      <c r="P41" s="99">
        <v>0</v>
      </c>
      <c r="Q41" s="99">
        <v>3.0016560861164834</v>
      </c>
      <c r="R41" s="99">
        <v>1.5006364306290578</v>
      </c>
      <c r="S41" s="99">
        <v>0</v>
      </c>
      <c r="T41" s="99">
        <v>0</v>
      </c>
      <c r="U41" s="99" t="s">
        <v>886</v>
      </c>
      <c r="V41" s="99" t="s">
        <v>886</v>
      </c>
      <c r="W41" s="99" t="s">
        <v>886</v>
      </c>
      <c r="X41" s="99" t="s">
        <v>886</v>
      </c>
      <c r="Y41" s="99" t="s">
        <v>886</v>
      </c>
      <c r="Z41" s="129" t="s">
        <v>886</v>
      </c>
      <c r="AA41" s="99" t="s">
        <v>886</v>
      </c>
      <c r="AB41" s="99" t="s">
        <v>886</v>
      </c>
      <c r="AC41" s="129" t="s">
        <v>886</v>
      </c>
      <c r="AD41" s="164" t="s">
        <v>886</v>
      </c>
      <c r="AE41" s="128" t="s">
        <v>886</v>
      </c>
      <c r="AF41" s="128" t="s">
        <v>886</v>
      </c>
      <c r="AG41" s="128" t="s">
        <v>886</v>
      </c>
    </row>
    <row r="42" spans="1:33" x14ac:dyDescent="0.2">
      <c r="A42" s="11" t="s">
        <v>1304</v>
      </c>
      <c r="B42" s="126" t="s">
        <v>56</v>
      </c>
      <c r="C42" s="126"/>
      <c r="D42" s="123" t="s">
        <v>57</v>
      </c>
      <c r="E42" s="38" t="s">
        <v>1088</v>
      </c>
      <c r="F42" s="3" t="s">
        <v>1076</v>
      </c>
      <c r="G42" s="3"/>
      <c r="H42" s="99" t="s">
        <v>886</v>
      </c>
      <c r="I42" s="99">
        <v>8.1293302540415908</v>
      </c>
      <c r="J42" s="99">
        <v>3.8551900897052462</v>
      </c>
      <c r="K42" s="99">
        <v>5.1311053984575778</v>
      </c>
      <c r="L42" s="99">
        <v>6.5629890453834179</v>
      </c>
      <c r="M42" s="99">
        <v>4.5066544286369776</v>
      </c>
      <c r="N42" s="99">
        <v>5.3925873880203739</v>
      </c>
      <c r="O42" s="99">
        <v>5.4000000000000057</v>
      </c>
      <c r="P42" s="99">
        <v>4.9414927261227035</v>
      </c>
      <c r="Q42" s="99">
        <v>4.9272960144654689</v>
      </c>
      <c r="R42" s="99">
        <v>2.8433977166654643</v>
      </c>
      <c r="S42" s="99">
        <v>2.5902394749703177</v>
      </c>
      <c r="T42" s="99">
        <v>3.7566353613719912</v>
      </c>
      <c r="U42" s="99">
        <v>1.797192706283596</v>
      </c>
      <c r="V42" s="99">
        <v>1.9007731958762975</v>
      </c>
      <c r="W42" s="99">
        <v>0</v>
      </c>
      <c r="X42" s="99">
        <v>0</v>
      </c>
      <c r="Y42" s="99">
        <v>0</v>
      </c>
      <c r="Z42" s="129">
        <v>0</v>
      </c>
      <c r="AA42" s="99">
        <v>0</v>
      </c>
      <c r="AB42" s="99">
        <v>1.9475181789440299</v>
      </c>
      <c r="AC42" s="129">
        <v>3.0825528747751685</v>
      </c>
      <c r="AD42" s="164">
        <v>2.9903730445246746</v>
      </c>
      <c r="AE42" s="128">
        <v>2.9911783606940467</v>
      </c>
      <c r="AF42" s="128">
        <v>2.836235747915361</v>
      </c>
      <c r="AG42" s="128">
        <v>2.752496000882569</v>
      </c>
    </row>
    <row r="43" spans="1:33" x14ac:dyDescent="0.2">
      <c r="A43" s="11" t="s">
        <v>1305</v>
      </c>
      <c r="B43" s="126" t="s">
        <v>58</v>
      </c>
      <c r="C43" s="126"/>
      <c r="D43" s="123" t="s">
        <v>59</v>
      </c>
      <c r="E43" s="38" t="s">
        <v>1088</v>
      </c>
      <c r="F43" s="3" t="s">
        <v>1081</v>
      </c>
      <c r="G43" s="3"/>
      <c r="H43" s="99" t="s">
        <v>886</v>
      </c>
      <c r="I43" s="99">
        <v>6.1726716519374492</v>
      </c>
      <c r="J43" s="99">
        <v>8.3962948734366449</v>
      </c>
      <c r="K43" s="99">
        <v>4.5325667480507121</v>
      </c>
      <c r="L43" s="99">
        <v>4.4791862874364199</v>
      </c>
      <c r="M43" s="99">
        <v>6.0707675296266927</v>
      </c>
      <c r="N43" s="99">
        <v>4.8927515211947536</v>
      </c>
      <c r="O43" s="99">
        <v>6.1995657387302572</v>
      </c>
      <c r="P43" s="99">
        <v>3.4665852914250763</v>
      </c>
      <c r="Q43" s="99">
        <v>4.3836882361037368</v>
      </c>
      <c r="R43" s="99">
        <v>4.9191444474792121</v>
      </c>
      <c r="S43" s="99">
        <v>3.4999999999999858</v>
      </c>
      <c r="T43" s="99">
        <v>0</v>
      </c>
      <c r="U43" s="99">
        <v>3.9002940181614747</v>
      </c>
      <c r="V43" s="99">
        <v>1.2429463421149194</v>
      </c>
      <c r="W43" s="99">
        <v>0</v>
      </c>
      <c r="X43" s="99">
        <v>0</v>
      </c>
      <c r="Y43" s="99">
        <v>3.2501958197633769</v>
      </c>
      <c r="Z43" s="129">
        <v>1.9396775455772231</v>
      </c>
      <c r="AA43" s="99">
        <v>0</v>
      </c>
      <c r="AB43" s="99">
        <v>3.500031334210707</v>
      </c>
      <c r="AC43" s="129">
        <v>4.8000363295086501</v>
      </c>
      <c r="AD43" s="164">
        <v>4.9896725549954501</v>
      </c>
      <c r="AE43" s="128">
        <v>2.2500429922613918</v>
      </c>
      <c r="AF43" s="128">
        <v>1.9987083406213468</v>
      </c>
      <c r="AG43" s="128">
        <v>3.8003653943818891</v>
      </c>
    </row>
    <row r="44" spans="1:33" x14ac:dyDescent="0.2">
      <c r="A44" s="11" t="s">
        <v>886</v>
      </c>
      <c r="B44" s="122" t="s">
        <v>914</v>
      </c>
      <c r="C44" s="122"/>
      <c r="D44" s="123" t="s">
        <v>863</v>
      </c>
      <c r="E44" s="38" t="s">
        <v>1089</v>
      </c>
      <c r="F44" s="3" t="s">
        <v>1076</v>
      </c>
      <c r="G44" s="3"/>
      <c r="H44" s="99" t="s">
        <v>886</v>
      </c>
      <c r="I44" s="99" t="s">
        <v>886</v>
      </c>
      <c r="J44" s="99" t="s">
        <v>886</v>
      </c>
      <c r="K44" s="99" t="s">
        <v>886</v>
      </c>
      <c r="L44" s="99" t="s">
        <v>886</v>
      </c>
      <c r="M44" s="99" t="s">
        <v>886</v>
      </c>
      <c r="N44" s="99" t="s">
        <v>886</v>
      </c>
      <c r="O44" s="99" t="s">
        <v>886</v>
      </c>
      <c r="P44" s="99" t="s">
        <v>886</v>
      </c>
      <c r="Q44" s="99" t="s">
        <v>886</v>
      </c>
      <c r="R44" s="99" t="s">
        <v>886</v>
      </c>
      <c r="S44" s="99" t="s">
        <v>886</v>
      </c>
      <c r="T44" s="99" t="s">
        <v>886</v>
      </c>
      <c r="U44" s="99" t="s">
        <v>886</v>
      </c>
      <c r="V44" s="99" t="s">
        <v>886</v>
      </c>
      <c r="W44" s="99" t="s">
        <v>886</v>
      </c>
      <c r="X44" s="99" t="s">
        <v>886</v>
      </c>
      <c r="Y44" s="99" t="s">
        <v>886</v>
      </c>
      <c r="Z44" s="129" t="s">
        <v>886</v>
      </c>
      <c r="AA44" s="99" t="s">
        <v>886</v>
      </c>
      <c r="AB44" s="99" t="s">
        <v>886</v>
      </c>
      <c r="AC44" s="129" t="s">
        <v>886</v>
      </c>
      <c r="AD44" s="164" t="s">
        <v>886</v>
      </c>
      <c r="AE44" s="128" t="s">
        <v>886</v>
      </c>
      <c r="AF44" s="128" t="s">
        <v>886</v>
      </c>
      <c r="AG44" s="128" t="s">
        <v>886</v>
      </c>
    </row>
    <row r="45" spans="1:33" x14ac:dyDescent="0.2">
      <c r="A45" s="11" t="s">
        <v>1731</v>
      </c>
      <c r="B45" s="126" t="s">
        <v>60</v>
      </c>
      <c r="C45" s="126"/>
      <c r="D45" s="123" t="s">
        <v>61</v>
      </c>
      <c r="E45" s="38" t="s">
        <v>1088</v>
      </c>
      <c r="F45" s="3" t="s">
        <v>1076</v>
      </c>
      <c r="G45" s="3"/>
      <c r="H45" s="99" t="s">
        <v>886</v>
      </c>
      <c r="I45" s="99">
        <v>13.961813842482101</v>
      </c>
      <c r="J45" s="99">
        <v>4.1675392670157123</v>
      </c>
      <c r="K45" s="99">
        <v>2.9654201849618005</v>
      </c>
      <c r="L45" s="99">
        <v>2.421165674118896</v>
      </c>
      <c r="M45" s="99">
        <v>5.2521208655037697</v>
      </c>
      <c r="N45" s="99">
        <v>12.597355551530526</v>
      </c>
      <c r="O45" s="99">
        <v>7.1744550792246571</v>
      </c>
      <c r="P45" s="99">
        <v>9.8011257035647219</v>
      </c>
      <c r="Q45" s="99">
        <v>2.9594696193014727</v>
      </c>
      <c r="R45" s="99">
        <v>2.3898035050451654</v>
      </c>
      <c r="S45" s="99">
        <v>4.9144190871369204</v>
      </c>
      <c r="T45" s="99">
        <v>2.8921023359287972</v>
      </c>
      <c r="U45" s="99">
        <v>0</v>
      </c>
      <c r="V45" s="99" t="s">
        <v>1758</v>
      </c>
      <c r="W45" s="99">
        <v>0.02</v>
      </c>
      <c r="X45" s="99">
        <v>0.01</v>
      </c>
      <c r="Y45" s="99">
        <v>1.04</v>
      </c>
      <c r="Z45" s="190">
        <v>0.02</v>
      </c>
      <c r="AA45" s="99">
        <v>0.02</v>
      </c>
      <c r="AB45" s="99">
        <v>6.17</v>
      </c>
      <c r="AC45" s="190">
        <v>14.52</v>
      </c>
      <c r="AD45" s="164">
        <v>3.04</v>
      </c>
      <c r="AE45" s="128">
        <v>2.7724402964589556</v>
      </c>
      <c r="AF45" s="128">
        <v>2.1456552706552889</v>
      </c>
      <c r="AG45" s="128">
        <v>2.1572387344199377</v>
      </c>
    </row>
    <row r="46" spans="1:33" x14ac:dyDescent="0.2">
      <c r="A46" s="11" t="s">
        <v>886</v>
      </c>
      <c r="B46" s="18" t="s">
        <v>1022</v>
      </c>
      <c r="C46" s="18"/>
      <c r="D46" s="35" t="s">
        <v>988</v>
      </c>
      <c r="E46" s="38" t="s">
        <v>1089</v>
      </c>
      <c r="F46" s="3" t="s">
        <v>1076</v>
      </c>
      <c r="G46" s="3"/>
      <c r="H46" s="99" t="s">
        <v>886</v>
      </c>
      <c r="I46" s="99" t="s">
        <v>886</v>
      </c>
      <c r="J46" s="99" t="s">
        <v>886</v>
      </c>
      <c r="K46" s="99" t="s">
        <v>886</v>
      </c>
      <c r="L46" s="99" t="s">
        <v>886</v>
      </c>
      <c r="M46" s="99" t="s">
        <v>886</v>
      </c>
      <c r="N46" s="99" t="s">
        <v>886</v>
      </c>
      <c r="O46" s="99" t="s">
        <v>886</v>
      </c>
      <c r="P46" s="99" t="s">
        <v>886</v>
      </c>
      <c r="Q46" s="99" t="s">
        <v>886</v>
      </c>
      <c r="R46" s="99" t="s">
        <v>886</v>
      </c>
      <c r="S46" s="99" t="s">
        <v>886</v>
      </c>
      <c r="T46" s="99" t="s">
        <v>886</v>
      </c>
      <c r="U46" s="99" t="s">
        <v>886</v>
      </c>
      <c r="V46" s="99" t="s">
        <v>886</v>
      </c>
      <c r="W46" s="99" t="s">
        <v>886</v>
      </c>
      <c r="X46" s="99" t="s">
        <v>886</v>
      </c>
      <c r="Y46" s="99" t="s">
        <v>886</v>
      </c>
      <c r="Z46" s="129" t="s">
        <v>886</v>
      </c>
      <c r="AA46" s="99" t="s">
        <v>886</v>
      </c>
      <c r="AB46" s="99" t="s">
        <v>886</v>
      </c>
      <c r="AC46" s="129" t="s">
        <v>886</v>
      </c>
      <c r="AD46" s="164" t="s">
        <v>886</v>
      </c>
      <c r="AE46" s="128" t="s">
        <v>886</v>
      </c>
      <c r="AF46" s="128" t="s">
        <v>886</v>
      </c>
      <c r="AG46" s="128" t="s">
        <v>886</v>
      </c>
    </row>
    <row r="47" spans="1:33" x14ac:dyDescent="0.2">
      <c r="A47" s="11" t="s">
        <v>1743</v>
      </c>
      <c r="B47" s="126" t="s">
        <v>62</v>
      </c>
      <c r="C47" s="126"/>
      <c r="D47" s="123" t="s">
        <v>63</v>
      </c>
      <c r="E47" s="38" t="s">
        <v>1089</v>
      </c>
      <c r="F47" s="3" t="s">
        <v>1082</v>
      </c>
      <c r="G47" s="3"/>
      <c r="H47" s="99" t="s">
        <v>886</v>
      </c>
      <c r="I47" s="99" t="s">
        <v>886</v>
      </c>
      <c r="J47" s="99">
        <v>15.158527696793016</v>
      </c>
      <c r="K47" s="99">
        <v>4.5000712036582797</v>
      </c>
      <c r="L47" s="99">
        <v>2.9495934466938252</v>
      </c>
      <c r="M47" s="99">
        <v>9.9674956979600324</v>
      </c>
      <c r="N47" s="99">
        <v>14.895409800984382</v>
      </c>
      <c r="O47" s="99">
        <v>14.767475699901041</v>
      </c>
      <c r="P47" s="99">
        <v>1.8946962704506518</v>
      </c>
      <c r="Q47" s="99">
        <v>4.4545535989806524</v>
      </c>
      <c r="R47" s="99">
        <v>3.4421636457201856</v>
      </c>
      <c r="S47" s="99">
        <v>3.2401009710169006</v>
      </c>
      <c r="T47" s="99">
        <v>4.9356165728206491</v>
      </c>
      <c r="U47" s="99">
        <v>3.9415276289606567</v>
      </c>
      <c r="V47" s="99">
        <v>2.9452912156689592</v>
      </c>
      <c r="W47" s="99">
        <v>0</v>
      </c>
      <c r="X47" s="99">
        <v>0</v>
      </c>
      <c r="Y47" s="99">
        <v>-0.67234103426078207</v>
      </c>
      <c r="Z47" s="129">
        <v>-0.38885288399221896</v>
      </c>
      <c r="AA47" s="99">
        <v>-0.10120725800621955</v>
      </c>
      <c r="AB47" s="99">
        <v>3.9872639120052122</v>
      </c>
      <c r="AC47" s="129">
        <v>4.9756437021572841</v>
      </c>
      <c r="AD47" s="164">
        <v>5.9860788863109082</v>
      </c>
      <c r="AE47" s="128" t="s">
        <v>886</v>
      </c>
      <c r="AF47" s="128" t="s">
        <v>886</v>
      </c>
      <c r="AG47" s="128" t="s">
        <v>886</v>
      </c>
    </row>
    <row r="48" spans="1:33" x14ac:dyDescent="0.2">
      <c r="A48" s="11" t="s">
        <v>1306</v>
      </c>
      <c r="B48" s="126" t="s">
        <v>1258</v>
      </c>
      <c r="C48" s="126"/>
      <c r="D48" s="123" t="s">
        <v>1259</v>
      </c>
      <c r="E48" s="38" t="s">
        <v>1088</v>
      </c>
      <c r="F48" s="123" t="s">
        <v>1082</v>
      </c>
      <c r="G48" s="3"/>
      <c r="H48" s="99" t="s">
        <v>886</v>
      </c>
      <c r="I48" s="99" t="s">
        <v>886</v>
      </c>
      <c r="J48" s="99" t="s">
        <v>886</v>
      </c>
      <c r="K48" s="99" t="s">
        <v>886</v>
      </c>
      <c r="L48" s="99" t="s">
        <v>886</v>
      </c>
      <c r="M48" s="99" t="s">
        <v>886</v>
      </c>
      <c r="N48" s="99" t="s">
        <v>886</v>
      </c>
      <c r="O48" s="99" t="s">
        <v>886</v>
      </c>
      <c r="P48" s="99" t="s">
        <v>886</v>
      </c>
      <c r="Q48" s="99" t="s">
        <v>886</v>
      </c>
      <c r="R48" s="99" t="s">
        <v>886</v>
      </c>
      <c r="S48" s="99" t="s">
        <v>886</v>
      </c>
      <c r="T48" s="99" t="s">
        <v>886</v>
      </c>
      <c r="U48" s="99" t="s">
        <v>886</v>
      </c>
      <c r="V48" s="99" t="s">
        <v>886</v>
      </c>
      <c r="W48" s="99" t="s">
        <v>886</v>
      </c>
      <c r="X48" s="99" t="s">
        <v>886</v>
      </c>
      <c r="Y48" s="99" t="s">
        <v>886</v>
      </c>
      <c r="Z48" s="129" t="s">
        <v>886</v>
      </c>
      <c r="AA48" s="99" t="s">
        <v>886</v>
      </c>
      <c r="AB48" s="99" t="s">
        <v>886</v>
      </c>
      <c r="AC48" s="129" t="s">
        <v>886</v>
      </c>
      <c r="AD48" s="164" t="s">
        <v>886</v>
      </c>
      <c r="AE48" s="128" t="s">
        <v>886</v>
      </c>
      <c r="AF48" s="128">
        <v>2.8001625245479778</v>
      </c>
      <c r="AG48" s="128">
        <v>1.5493560818154859</v>
      </c>
    </row>
    <row r="49" spans="1:33" x14ac:dyDescent="0.2">
      <c r="A49" s="11" t="s">
        <v>886</v>
      </c>
      <c r="B49" s="18" t="s">
        <v>1049</v>
      </c>
      <c r="C49" s="18"/>
      <c r="D49" s="19" t="s">
        <v>999</v>
      </c>
      <c r="E49" s="38" t="s">
        <v>1089</v>
      </c>
      <c r="F49" s="3" t="s">
        <v>1076</v>
      </c>
      <c r="G49" s="3"/>
      <c r="H49" s="99" t="s">
        <v>886</v>
      </c>
      <c r="I49" s="99" t="s">
        <v>886</v>
      </c>
      <c r="J49" s="99" t="s">
        <v>886</v>
      </c>
      <c r="K49" s="99" t="s">
        <v>886</v>
      </c>
      <c r="L49" s="99" t="s">
        <v>886</v>
      </c>
      <c r="M49" s="99" t="s">
        <v>886</v>
      </c>
      <c r="N49" s="99" t="s">
        <v>886</v>
      </c>
      <c r="O49" s="99" t="s">
        <v>886</v>
      </c>
      <c r="P49" s="99" t="s">
        <v>886</v>
      </c>
      <c r="Q49" s="99" t="s">
        <v>886</v>
      </c>
      <c r="R49" s="99" t="s">
        <v>886</v>
      </c>
      <c r="S49" s="99" t="s">
        <v>886</v>
      </c>
      <c r="T49" s="99" t="s">
        <v>886</v>
      </c>
      <c r="U49" s="99" t="s">
        <v>886</v>
      </c>
      <c r="V49" s="99" t="s">
        <v>886</v>
      </c>
      <c r="W49" s="99" t="s">
        <v>886</v>
      </c>
      <c r="X49" s="99" t="s">
        <v>886</v>
      </c>
      <c r="Y49" s="99" t="s">
        <v>886</v>
      </c>
      <c r="Z49" s="129" t="s">
        <v>886</v>
      </c>
      <c r="AA49" s="99" t="s">
        <v>886</v>
      </c>
      <c r="AB49" s="99" t="s">
        <v>886</v>
      </c>
      <c r="AC49" s="129" t="s">
        <v>886</v>
      </c>
      <c r="AD49" s="164" t="s">
        <v>886</v>
      </c>
      <c r="AE49" s="128" t="s">
        <v>886</v>
      </c>
      <c r="AF49" s="128" t="s">
        <v>886</v>
      </c>
      <c r="AG49" s="128" t="s">
        <v>886</v>
      </c>
    </row>
    <row r="50" spans="1:33" x14ac:dyDescent="0.2">
      <c r="A50" s="11" t="s">
        <v>1307</v>
      </c>
      <c r="B50" s="126" t="s">
        <v>64</v>
      </c>
      <c r="C50" s="126"/>
      <c r="D50" s="123" t="s">
        <v>65</v>
      </c>
      <c r="E50" s="38" t="s">
        <v>1088</v>
      </c>
      <c r="F50" s="3" t="s">
        <v>1082</v>
      </c>
      <c r="G50" s="3"/>
      <c r="H50" s="99" t="s">
        <v>886</v>
      </c>
      <c r="I50" s="99" t="s">
        <v>886</v>
      </c>
      <c r="J50" s="99" t="s">
        <v>886</v>
      </c>
      <c r="K50" s="99">
        <v>5.898091138285281</v>
      </c>
      <c r="L50" s="99">
        <v>2.9005927509474247</v>
      </c>
      <c r="M50" s="99">
        <v>8.9003257944189897</v>
      </c>
      <c r="N50" s="99">
        <v>8.4937565036420608</v>
      </c>
      <c r="O50" s="99">
        <v>7.9007313271789883</v>
      </c>
      <c r="P50" s="99">
        <v>3.0555555555555429</v>
      </c>
      <c r="Q50" s="99">
        <v>4.9056603773584868</v>
      </c>
      <c r="R50" s="99">
        <v>4.9948612538540687</v>
      </c>
      <c r="S50" s="99">
        <v>4.9432263116679707</v>
      </c>
      <c r="T50" s="99">
        <v>4.9435686969499244</v>
      </c>
      <c r="U50" s="99">
        <v>4.9417829526264399</v>
      </c>
      <c r="V50" s="99">
        <v>2.9474040823240273</v>
      </c>
      <c r="W50" s="99">
        <v>0</v>
      </c>
      <c r="X50" s="99">
        <v>0</v>
      </c>
      <c r="Y50" s="99">
        <v>0</v>
      </c>
      <c r="Z50" s="129">
        <v>0</v>
      </c>
      <c r="AA50" s="99">
        <v>0</v>
      </c>
      <c r="AB50" s="99">
        <v>3.990127519539266</v>
      </c>
      <c r="AC50" s="129">
        <v>4.9920886075949467</v>
      </c>
      <c r="AD50" s="164">
        <v>5.9905056137442569</v>
      </c>
      <c r="AE50" s="128">
        <v>2.9930328451585275</v>
      </c>
      <c r="AF50" s="128">
        <v>3.9897839442258665</v>
      </c>
      <c r="AG50" s="128">
        <v>3.4915366744108973</v>
      </c>
    </row>
    <row r="51" spans="1:33" x14ac:dyDescent="0.2">
      <c r="A51" s="11" t="s">
        <v>1308</v>
      </c>
      <c r="B51" s="126" t="s">
        <v>66</v>
      </c>
      <c r="C51" s="126"/>
      <c r="D51" s="123" t="s">
        <v>67</v>
      </c>
      <c r="E51" s="38" t="s">
        <v>1088</v>
      </c>
      <c r="F51" s="3" t="s">
        <v>1081</v>
      </c>
      <c r="G51" s="3"/>
      <c r="H51" s="99" t="s">
        <v>886</v>
      </c>
      <c r="I51" s="99">
        <v>10.008252811113792</v>
      </c>
      <c r="J51" s="99">
        <v>7.1753434506040605</v>
      </c>
      <c r="K51" s="99">
        <v>6.3114299880421072</v>
      </c>
      <c r="L51" s="99">
        <v>2.8833228169323064</v>
      </c>
      <c r="M51" s="99">
        <v>5.899685350114666</v>
      </c>
      <c r="N51" s="99">
        <v>3.8524971987561401</v>
      </c>
      <c r="O51" s="99">
        <v>7.6155608626604874</v>
      </c>
      <c r="P51" s="99">
        <v>2.9728176994739215</v>
      </c>
      <c r="Q51" s="99">
        <v>3.9700251613608941</v>
      </c>
      <c r="R51" s="99">
        <v>3.9920453708477623</v>
      </c>
      <c r="S51" s="99">
        <v>4.7565084536541349</v>
      </c>
      <c r="T51" s="99">
        <v>2.2002433983039396</v>
      </c>
      <c r="U51" s="99">
        <v>2.4997164782822381</v>
      </c>
      <c r="V51" s="99">
        <v>0.89989581124316942</v>
      </c>
      <c r="W51" s="99">
        <v>0</v>
      </c>
      <c r="X51" s="99">
        <v>0</v>
      </c>
      <c r="Y51" s="99">
        <v>1.9902588798625658</v>
      </c>
      <c r="Z51" s="129">
        <v>1.6002006970639249</v>
      </c>
      <c r="AA51" s="99">
        <v>1.5996895861442484</v>
      </c>
      <c r="AB51" s="99">
        <v>3.9900703925840553</v>
      </c>
      <c r="AC51" s="129">
        <v>4.9896501068376065</v>
      </c>
      <c r="AD51" s="164">
        <v>5.9903327874326395</v>
      </c>
      <c r="AE51" s="128">
        <v>2.9897765543312582</v>
      </c>
      <c r="AF51" s="128">
        <v>3.9903282425513664</v>
      </c>
      <c r="AG51" s="128">
        <v>4.989985012536243</v>
      </c>
    </row>
    <row r="52" spans="1:33" x14ac:dyDescent="0.2">
      <c r="A52" s="11" t="s">
        <v>1309</v>
      </c>
      <c r="B52" s="126" t="s">
        <v>68</v>
      </c>
      <c r="C52" s="126"/>
      <c r="D52" s="123" t="s">
        <v>69</v>
      </c>
      <c r="E52" s="38" t="s">
        <v>1088</v>
      </c>
      <c r="F52" s="3" t="s">
        <v>1076</v>
      </c>
      <c r="G52" s="3"/>
      <c r="H52" s="99" t="s">
        <v>886</v>
      </c>
      <c r="I52" s="99">
        <v>2.2396416573348148</v>
      </c>
      <c r="J52" s="99">
        <v>14.250943166605794</v>
      </c>
      <c r="K52" s="99">
        <v>3.8133787814230971</v>
      </c>
      <c r="L52" s="99">
        <v>6.9361789452082974</v>
      </c>
      <c r="M52" s="99">
        <v>4.317789291882562</v>
      </c>
      <c r="N52" s="99">
        <v>8.0298013245033104</v>
      </c>
      <c r="O52" s="99">
        <v>5.9003831417624468</v>
      </c>
      <c r="P52" s="99">
        <v>5.4992764109985615</v>
      </c>
      <c r="Q52" s="99">
        <v>4.5953360768175742</v>
      </c>
      <c r="R52" s="99">
        <v>4.3278688524590194</v>
      </c>
      <c r="S52" s="99">
        <v>3.7712130735386467</v>
      </c>
      <c r="T52" s="99">
        <v>4.3004239854633539</v>
      </c>
      <c r="U52" s="99">
        <v>2.4970963995354367</v>
      </c>
      <c r="V52" s="99">
        <v>2.4929178470254953</v>
      </c>
      <c r="W52" s="99">
        <v>0</v>
      </c>
      <c r="X52" s="99">
        <v>0</v>
      </c>
      <c r="Y52" s="99">
        <v>-0.99502487562189401</v>
      </c>
      <c r="Z52" s="129">
        <v>-1.0050251256281451</v>
      </c>
      <c r="AA52" s="99">
        <v>0</v>
      </c>
      <c r="AB52" s="99">
        <v>3.1020868584320516</v>
      </c>
      <c r="AC52" s="129">
        <v>3.0087527352297583</v>
      </c>
      <c r="AD52" s="164">
        <v>2.9739776951672736</v>
      </c>
      <c r="AE52" s="128">
        <v>2.9912325941206852</v>
      </c>
      <c r="AF52" s="128">
        <v>2.7541311967951954</v>
      </c>
      <c r="AG52" s="128">
        <v>0</v>
      </c>
    </row>
    <row r="53" spans="1:33" x14ac:dyDescent="0.2">
      <c r="A53" s="11" t="s">
        <v>1310</v>
      </c>
      <c r="B53" s="126" t="s">
        <v>70</v>
      </c>
      <c r="C53" s="126"/>
      <c r="D53" s="123" t="s">
        <v>71</v>
      </c>
      <c r="E53" s="38" t="s">
        <v>1088</v>
      </c>
      <c r="F53" s="3" t="s">
        <v>1076</v>
      </c>
      <c r="G53" s="3"/>
      <c r="H53" s="99" t="s">
        <v>886</v>
      </c>
      <c r="I53" s="99">
        <v>2.9969149405024211</v>
      </c>
      <c r="J53" s="99">
        <v>0</v>
      </c>
      <c r="K53" s="99">
        <v>2.9952931108258412</v>
      </c>
      <c r="L53" s="99">
        <v>3.0951391773992469</v>
      </c>
      <c r="M53" s="99">
        <v>-2.0149103364900327</v>
      </c>
      <c r="N53" s="99">
        <v>4.0509973267530199</v>
      </c>
      <c r="O53" s="99">
        <v>4.1897233201580946</v>
      </c>
      <c r="P53" s="99">
        <v>10.261760242792107</v>
      </c>
      <c r="Q53" s="99">
        <v>1.1869946671253899</v>
      </c>
      <c r="R53" s="99">
        <v>2.6861611696701715</v>
      </c>
      <c r="S53" s="99">
        <v>3.4271523178807968</v>
      </c>
      <c r="T53" s="99">
        <v>3.8418440851608864</v>
      </c>
      <c r="U53" s="99">
        <v>4.1621704948358058</v>
      </c>
      <c r="V53" s="99">
        <v>0.53278081989050463</v>
      </c>
      <c r="W53" s="99">
        <v>-3.5772118357132427</v>
      </c>
      <c r="X53" s="99">
        <v>-3.0534351145021787E-2</v>
      </c>
      <c r="Y53" s="99">
        <v>7.6053756872327227</v>
      </c>
      <c r="Z53" s="129">
        <v>0</v>
      </c>
      <c r="AA53" s="99">
        <v>0</v>
      </c>
      <c r="AB53" s="99">
        <v>7.0962248084019297</v>
      </c>
      <c r="AC53" s="129">
        <v>6.6260270341903071</v>
      </c>
      <c r="AD53" s="164">
        <v>6.2142679592344097</v>
      </c>
      <c r="AE53" s="128">
        <v>5.850690381465018</v>
      </c>
      <c r="AF53" s="128">
        <v>5.5273048861375296</v>
      </c>
      <c r="AG53" s="128">
        <v>5.2377959354703547</v>
      </c>
    </row>
    <row r="54" spans="1:33" x14ac:dyDescent="0.2">
      <c r="A54" s="11" t="s">
        <v>1311</v>
      </c>
      <c r="B54" s="126" t="s">
        <v>72</v>
      </c>
      <c r="C54" s="126"/>
      <c r="D54" s="123" t="s">
        <v>73</v>
      </c>
      <c r="E54" s="38" t="s">
        <v>1088</v>
      </c>
      <c r="F54" s="3" t="s">
        <v>1080</v>
      </c>
      <c r="G54" s="3"/>
      <c r="H54" s="99" t="s">
        <v>886</v>
      </c>
      <c r="I54" s="99">
        <v>22.53407763209141</v>
      </c>
      <c r="J54" s="99">
        <v>4.3797940416154546</v>
      </c>
      <c r="K54" s="99">
        <v>16.410547897931437</v>
      </c>
      <c r="L54" s="99">
        <v>7.5647397331938322</v>
      </c>
      <c r="M54" s="99">
        <v>5.1521488902939154</v>
      </c>
      <c r="N54" s="99">
        <v>8.5336334623271455</v>
      </c>
      <c r="O54" s="99">
        <v>20.837831694982654</v>
      </c>
      <c r="P54" s="99">
        <v>5.7814612355257822</v>
      </c>
      <c r="Q54" s="99">
        <v>3.2995121300690045</v>
      </c>
      <c r="R54" s="99">
        <v>2.2172734314484899</v>
      </c>
      <c r="S54" s="99">
        <v>4.7835559344510727</v>
      </c>
      <c r="T54" s="99">
        <v>3.76966190562284</v>
      </c>
      <c r="U54" s="99">
        <v>2.5002177890060153</v>
      </c>
      <c r="V54" s="99">
        <v>0</v>
      </c>
      <c r="W54" s="99">
        <v>0</v>
      </c>
      <c r="X54" s="99">
        <v>0</v>
      </c>
      <c r="Y54" s="99">
        <v>0</v>
      </c>
      <c r="Z54" s="129">
        <v>0</v>
      </c>
      <c r="AA54" s="99">
        <v>0</v>
      </c>
      <c r="AB54" s="99">
        <v>3.9945605983341848</v>
      </c>
      <c r="AC54" s="129">
        <v>3.9882314481856973</v>
      </c>
      <c r="AD54" s="164">
        <v>4.990569003458023</v>
      </c>
      <c r="AE54" s="128">
        <v>4.992888689273145</v>
      </c>
      <c r="AF54" s="128">
        <v>3.9925851989162986</v>
      </c>
      <c r="AG54" s="128">
        <v>4.9910873440285188</v>
      </c>
    </row>
    <row r="55" spans="1:33" x14ac:dyDescent="0.2">
      <c r="A55" s="11" t="s">
        <v>1312</v>
      </c>
      <c r="B55" s="126" t="s">
        <v>74</v>
      </c>
      <c r="C55" s="126"/>
      <c r="D55" s="123" t="s">
        <v>75</v>
      </c>
      <c r="E55" s="38" t="s">
        <v>1088</v>
      </c>
      <c r="F55" s="3" t="s">
        <v>1076</v>
      </c>
      <c r="G55" s="3"/>
      <c r="H55" s="99" t="s">
        <v>886</v>
      </c>
      <c r="I55" s="99">
        <v>19.212410501193318</v>
      </c>
      <c r="J55" s="99">
        <v>4.6046046046046172</v>
      </c>
      <c r="K55" s="99">
        <v>3.3492822966507276</v>
      </c>
      <c r="L55" s="99">
        <v>5.2777777777777857</v>
      </c>
      <c r="M55" s="99">
        <v>12.928759894459091</v>
      </c>
      <c r="N55" s="99">
        <v>9.7352024922118403</v>
      </c>
      <c r="O55" s="99">
        <v>12.845990063875078</v>
      </c>
      <c r="P55" s="99">
        <v>3.4591194968553509</v>
      </c>
      <c r="Q55" s="99">
        <v>-6.7544748395960141E-3</v>
      </c>
      <c r="R55" s="99">
        <v>3.8975952445285031</v>
      </c>
      <c r="S55" s="99">
        <v>3.9789350497366911</v>
      </c>
      <c r="T55" s="99">
        <v>3.9954980303882763</v>
      </c>
      <c r="U55" s="99">
        <v>1.8939393939394051</v>
      </c>
      <c r="V55" s="99">
        <v>2.8913672036348714</v>
      </c>
      <c r="W55" s="99">
        <v>0</v>
      </c>
      <c r="X55" s="99">
        <v>-2.10471984859781</v>
      </c>
      <c r="Y55" s="99">
        <v>0</v>
      </c>
      <c r="Z55" s="129">
        <v>-1.49970708845929</v>
      </c>
      <c r="AA55" s="99">
        <v>0</v>
      </c>
      <c r="AB55" s="99">
        <v>2.9737123825383627</v>
      </c>
      <c r="AC55" s="129">
        <v>2.887836432944435</v>
      </c>
      <c r="AD55" s="164">
        <v>2.8067811833389467</v>
      </c>
      <c r="AE55" s="128">
        <v>2.9977066724909962</v>
      </c>
      <c r="AF55" s="128">
        <v>2.6506918305677862</v>
      </c>
      <c r="AG55" s="128">
        <v>0</v>
      </c>
    </row>
    <row r="56" spans="1:33" x14ac:dyDescent="0.2">
      <c r="A56" s="11" t="s">
        <v>1662</v>
      </c>
      <c r="B56" s="126" t="s">
        <v>76</v>
      </c>
      <c r="C56" s="126"/>
      <c r="D56" s="123" t="s">
        <v>77</v>
      </c>
      <c r="E56" s="38" t="s">
        <v>1089</v>
      </c>
      <c r="F56" s="3" t="s">
        <v>1076</v>
      </c>
      <c r="G56" s="3"/>
      <c r="H56" s="99" t="s">
        <v>886</v>
      </c>
      <c r="I56" s="99">
        <v>5.0514162006133745</v>
      </c>
      <c r="J56" s="99">
        <v>7.1097372488408155</v>
      </c>
      <c r="K56" s="99">
        <v>3.0303030303030454</v>
      </c>
      <c r="L56" s="99">
        <v>2.8011204481792618</v>
      </c>
      <c r="M56" s="99">
        <v>2.8458976687859376</v>
      </c>
      <c r="N56" s="99">
        <v>13.394171327642042</v>
      </c>
      <c r="O56" s="99">
        <v>11.915887850467286</v>
      </c>
      <c r="P56" s="99">
        <v>4.8016701461377949</v>
      </c>
      <c r="Q56" s="99">
        <v>4.9690128375387275</v>
      </c>
      <c r="R56" s="99">
        <v>4.9446494464944806</v>
      </c>
      <c r="S56" s="99">
        <v>4.159132007233282</v>
      </c>
      <c r="T56" s="99">
        <v>2.9513888888888857</v>
      </c>
      <c r="U56" s="99" t="s">
        <v>886</v>
      </c>
      <c r="V56" s="99" t="s">
        <v>886</v>
      </c>
      <c r="W56" s="99" t="s">
        <v>886</v>
      </c>
      <c r="X56" s="99" t="s">
        <v>886</v>
      </c>
      <c r="Y56" s="99" t="s">
        <v>886</v>
      </c>
      <c r="Z56" s="129" t="s">
        <v>886</v>
      </c>
      <c r="AA56" s="99" t="s">
        <v>886</v>
      </c>
      <c r="AB56" s="99" t="s">
        <v>886</v>
      </c>
      <c r="AC56" s="129" t="s">
        <v>886</v>
      </c>
      <c r="AD56" s="164" t="s">
        <v>886</v>
      </c>
      <c r="AE56" s="128" t="s">
        <v>886</v>
      </c>
      <c r="AF56" s="128" t="s">
        <v>886</v>
      </c>
      <c r="AG56" s="128" t="s">
        <v>886</v>
      </c>
    </row>
    <row r="57" spans="1:33" x14ac:dyDescent="0.2">
      <c r="A57" s="11" t="s">
        <v>886</v>
      </c>
      <c r="B57" s="122" t="s">
        <v>915</v>
      </c>
      <c r="C57" s="122"/>
      <c r="D57" s="123" t="s">
        <v>897</v>
      </c>
      <c r="E57" s="38" t="s">
        <v>1089</v>
      </c>
      <c r="F57" s="3" t="s">
        <v>1076</v>
      </c>
      <c r="G57" s="3"/>
      <c r="H57" s="99" t="s">
        <v>886</v>
      </c>
      <c r="I57" s="99" t="s">
        <v>886</v>
      </c>
      <c r="J57" s="99" t="s">
        <v>886</v>
      </c>
      <c r="K57" s="99" t="s">
        <v>886</v>
      </c>
      <c r="L57" s="99" t="s">
        <v>886</v>
      </c>
      <c r="M57" s="99" t="s">
        <v>886</v>
      </c>
      <c r="N57" s="99" t="s">
        <v>886</v>
      </c>
      <c r="O57" s="99" t="s">
        <v>886</v>
      </c>
      <c r="P57" s="99" t="s">
        <v>886</v>
      </c>
      <c r="Q57" s="99" t="s">
        <v>886</v>
      </c>
      <c r="R57" s="99" t="s">
        <v>886</v>
      </c>
      <c r="S57" s="99" t="s">
        <v>886</v>
      </c>
      <c r="T57" s="99" t="s">
        <v>886</v>
      </c>
      <c r="U57" s="99" t="s">
        <v>886</v>
      </c>
      <c r="V57" s="99" t="s">
        <v>886</v>
      </c>
      <c r="W57" s="99" t="s">
        <v>886</v>
      </c>
      <c r="X57" s="99" t="s">
        <v>886</v>
      </c>
      <c r="Y57" s="99" t="s">
        <v>886</v>
      </c>
      <c r="Z57" s="129" t="s">
        <v>886</v>
      </c>
      <c r="AA57" s="99" t="s">
        <v>886</v>
      </c>
      <c r="AB57" s="99" t="s">
        <v>886</v>
      </c>
      <c r="AC57" s="129" t="s">
        <v>886</v>
      </c>
      <c r="AD57" s="164" t="s">
        <v>886</v>
      </c>
      <c r="AE57" s="128" t="s">
        <v>886</v>
      </c>
      <c r="AF57" s="128" t="s">
        <v>886</v>
      </c>
      <c r="AG57" s="128" t="s">
        <v>886</v>
      </c>
    </row>
    <row r="58" spans="1:33" x14ac:dyDescent="0.2">
      <c r="A58" s="11" t="s">
        <v>1313</v>
      </c>
      <c r="B58" s="126" t="s">
        <v>78</v>
      </c>
      <c r="C58" s="126"/>
      <c r="D58" s="123" t="s">
        <v>79</v>
      </c>
      <c r="E58" s="38" t="s">
        <v>1088</v>
      </c>
      <c r="F58" s="3" t="s">
        <v>1082</v>
      </c>
      <c r="G58" s="3"/>
      <c r="H58" s="99" t="s">
        <v>886</v>
      </c>
      <c r="I58" s="99" t="s">
        <v>886</v>
      </c>
      <c r="J58" s="99">
        <v>9.8315735632603918</v>
      </c>
      <c r="K58" s="99">
        <v>7.2184152750981241</v>
      </c>
      <c r="L58" s="99">
        <v>12.503102506825513</v>
      </c>
      <c r="M58" s="99">
        <v>6.0035298659753948</v>
      </c>
      <c r="N58" s="99">
        <v>10.900387627149513</v>
      </c>
      <c r="O58" s="99">
        <v>14.49834619625139</v>
      </c>
      <c r="P58" s="99">
        <v>1.736342310410862</v>
      </c>
      <c r="Q58" s="99">
        <v>4.8311416315927005</v>
      </c>
      <c r="R58" s="99">
        <v>4.9004917780851542</v>
      </c>
      <c r="S58" s="99">
        <v>4.8372919222810111</v>
      </c>
      <c r="T58" s="99">
        <v>3.938967833218328</v>
      </c>
      <c r="U58" s="99">
        <v>3.4997941297570776</v>
      </c>
      <c r="V58" s="99">
        <v>2.4981326924950338</v>
      </c>
      <c r="W58" s="99">
        <v>0</v>
      </c>
      <c r="X58" s="99">
        <v>0</v>
      </c>
      <c r="Y58" s="99">
        <v>1.9635799095438387</v>
      </c>
      <c r="Z58" s="129">
        <v>1.9894661612081421</v>
      </c>
      <c r="AA58" s="99">
        <v>1.9902657496058129</v>
      </c>
      <c r="AB58" s="99">
        <v>3.982016698779689</v>
      </c>
      <c r="AC58" s="129">
        <v>4.9894422339371136</v>
      </c>
      <c r="AD58" s="164">
        <v>5.9898345202180847</v>
      </c>
      <c r="AE58" s="128">
        <v>2.9934747671634288</v>
      </c>
      <c r="AF58" s="128">
        <v>3.9899733667554393</v>
      </c>
      <c r="AG58" s="128">
        <v>4.9878873341287902</v>
      </c>
    </row>
    <row r="59" spans="1:33" x14ac:dyDescent="0.2">
      <c r="A59" s="11" t="s">
        <v>886</v>
      </c>
      <c r="B59" s="18" t="s">
        <v>1037</v>
      </c>
      <c r="C59" s="18"/>
      <c r="D59" s="19" t="s">
        <v>1038</v>
      </c>
      <c r="E59" s="38" t="s">
        <v>1089</v>
      </c>
      <c r="F59" s="3" t="s">
        <v>1076</v>
      </c>
      <c r="G59" s="3"/>
      <c r="H59" s="99" t="s">
        <v>886</v>
      </c>
      <c r="I59" s="99" t="s">
        <v>886</v>
      </c>
      <c r="J59" s="99" t="s">
        <v>886</v>
      </c>
      <c r="K59" s="99" t="s">
        <v>886</v>
      </c>
      <c r="L59" s="99" t="s">
        <v>886</v>
      </c>
      <c r="M59" s="99" t="s">
        <v>886</v>
      </c>
      <c r="N59" s="99" t="s">
        <v>886</v>
      </c>
      <c r="O59" s="99" t="s">
        <v>886</v>
      </c>
      <c r="P59" s="99" t="s">
        <v>886</v>
      </c>
      <c r="Q59" s="99" t="s">
        <v>886</v>
      </c>
      <c r="R59" s="99" t="s">
        <v>886</v>
      </c>
      <c r="S59" s="99" t="s">
        <v>886</v>
      </c>
      <c r="T59" s="99" t="s">
        <v>886</v>
      </c>
      <c r="U59" s="99" t="s">
        <v>886</v>
      </c>
      <c r="V59" s="99" t="s">
        <v>886</v>
      </c>
      <c r="W59" s="99" t="s">
        <v>886</v>
      </c>
      <c r="X59" s="99" t="s">
        <v>886</v>
      </c>
      <c r="Y59" s="99" t="s">
        <v>886</v>
      </c>
      <c r="Z59" s="129" t="s">
        <v>886</v>
      </c>
      <c r="AA59" s="99" t="s">
        <v>886</v>
      </c>
      <c r="AB59" s="99" t="s">
        <v>886</v>
      </c>
      <c r="AC59" s="129" t="s">
        <v>886</v>
      </c>
      <c r="AD59" s="164" t="s">
        <v>886</v>
      </c>
      <c r="AE59" s="128" t="s">
        <v>886</v>
      </c>
      <c r="AF59" s="128" t="s">
        <v>886</v>
      </c>
      <c r="AG59" s="128" t="s">
        <v>886</v>
      </c>
    </row>
    <row r="60" spans="1:33" x14ac:dyDescent="0.2">
      <c r="A60" s="11" t="s">
        <v>1314</v>
      </c>
      <c r="B60" s="126" t="s">
        <v>80</v>
      </c>
      <c r="C60" s="126"/>
      <c r="D60" s="123" t="s">
        <v>81</v>
      </c>
      <c r="E60" s="38" t="s">
        <v>1088</v>
      </c>
      <c r="F60" s="3" t="s">
        <v>1082</v>
      </c>
      <c r="G60" s="3"/>
      <c r="H60" s="99" t="s">
        <v>886</v>
      </c>
      <c r="I60" s="99">
        <v>4.4978382764341802</v>
      </c>
      <c r="J60" s="99">
        <v>7.9571662011658617</v>
      </c>
      <c r="K60" s="99">
        <v>0</v>
      </c>
      <c r="L60" s="99">
        <v>0</v>
      </c>
      <c r="M60" s="99">
        <v>0</v>
      </c>
      <c r="N60" s="99">
        <v>5.9998067695082256</v>
      </c>
      <c r="O60" s="99">
        <v>7.2451439103927555</v>
      </c>
      <c r="P60" s="99">
        <v>0.45044194303844165</v>
      </c>
      <c r="Q60" s="99">
        <v>4.9326426818835643</v>
      </c>
      <c r="R60" s="99">
        <v>4.9095144239383615</v>
      </c>
      <c r="S60" s="99">
        <v>4.4406490179333957</v>
      </c>
      <c r="T60" s="99">
        <v>4.0065412919051369</v>
      </c>
      <c r="U60" s="99">
        <v>3.1996855345911968</v>
      </c>
      <c r="V60" s="99">
        <v>1.9996952845280873</v>
      </c>
      <c r="W60" s="99">
        <v>0</v>
      </c>
      <c r="X60" s="99">
        <v>0</v>
      </c>
      <c r="Y60" s="99">
        <v>1.9642256992419505</v>
      </c>
      <c r="Z60" s="129">
        <v>1.9498260391869637</v>
      </c>
      <c r="AA60" s="99">
        <v>1.9498947459173799</v>
      </c>
      <c r="AB60" s="99">
        <v>3.9499369278581442</v>
      </c>
      <c r="AC60" s="129">
        <v>4.9896275405746371</v>
      </c>
      <c r="AD60" s="164">
        <v>4.9901204912634167</v>
      </c>
      <c r="AE60" s="128">
        <v>3.9903071454051142</v>
      </c>
      <c r="AF60" s="128">
        <v>3.9897801066937966</v>
      </c>
      <c r="AG60" s="128">
        <v>4.9901039652387569</v>
      </c>
    </row>
    <row r="61" spans="1:33" x14ac:dyDescent="0.2">
      <c r="A61" s="11" t="s">
        <v>1315</v>
      </c>
      <c r="B61" s="126" t="s">
        <v>82</v>
      </c>
      <c r="C61" s="126"/>
      <c r="D61" s="123" t="s">
        <v>83</v>
      </c>
      <c r="E61" s="38" t="s">
        <v>1088</v>
      </c>
      <c r="F61" s="3" t="s">
        <v>1076</v>
      </c>
      <c r="G61" s="3"/>
      <c r="H61" s="99" t="s">
        <v>886</v>
      </c>
      <c r="I61" s="99">
        <v>9.3240716003206074</v>
      </c>
      <c r="J61" s="99">
        <v>43.96383186705765</v>
      </c>
      <c r="K61" s="99">
        <v>8.9288745544050272</v>
      </c>
      <c r="L61" s="99">
        <v>6.9658719027583089</v>
      </c>
      <c r="M61" s="99">
        <v>8.5518648018648094</v>
      </c>
      <c r="N61" s="99">
        <v>11.488390820024136</v>
      </c>
      <c r="O61" s="99">
        <v>8.667388949079097</v>
      </c>
      <c r="P61" s="99">
        <v>6.9236734241719233</v>
      </c>
      <c r="Q61" s="99">
        <v>3.5847492747617054</v>
      </c>
      <c r="R61" s="99">
        <v>2.7005401080216132</v>
      </c>
      <c r="S61" s="99">
        <v>2.892481495909621</v>
      </c>
      <c r="T61" s="99">
        <v>2.9342167534311301</v>
      </c>
      <c r="U61" s="99">
        <v>2.3172413793103317</v>
      </c>
      <c r="V61" s="99">
        <v>2.2647613912105697</v>
      </c>
      <c r="W61" s="99">
        <v>-9.666930310220323E-2</v>
      </c>
      <c r="X61" s="99">
        <v>-0.11435608726250734</v>
      </c>
      <c r="Y61" s="99">
        <v>-4.403346543372777E-2</v>
      </c>
      <c r="Z61" s="129">
        <v>-1.7621145374446812E-2</v>
      </c>
      <c r="AA61" s="99">
        <v>-0.39654564681000926</v>
      </c>
      <c r="AB61" s="99">
        <v>-2.6541626116960426E-2</v>
      </c>
      <c r="AC61" s="129">
        <v>4.4070796460176975</v>
      </c>
      <c r="AD61" s="164">
        <v>4.2210544160027119</v>
      </c>
      <c r="AE61" s="128">
        <v>0.47983083929734605</v>
      </c>
      <c r="AF61" s="128">
        <v>4.0469445568595885</v>
      </c>
      <c r="AG61" s="128">
        <v>3.8895371450797347</v>
      </c>
    </row>
    <row r="62" spans="1:33" x14ac:dyDescent="0.2">
      <c r="A62" s="11" t="s">
        <v>1316</v>
      </c>
      <c r="B62" s="126" t="s">
        <v>84</v>
      </c>
      <c r="C62" s="126"/>
      <c r="D62" s="123" t="s">
        <v>85</v>
      </c>
      <c r="E62" s="38" t="s">
        <v>1088</v>
      </c>
      <c r="F62" s="3" t="s">
        <v>1080</v>
      </c>
      <c r="G62" s="3"/>
      <c r="H62" s="99" t="s">
        <v>886</v>
      </c>
      <c r="I62" s="99">
        <v>6.1939742361333003</v>
      </c>
      <c r="J62" s="99">
        <v>2.9093315154188559</v>
      </c>
      <c r="K62" s="99">
        <v>10.073063809059917</v>
      </c>
      <c r="L62" s="99">
        <v>8.4485352686078272</v>
      </c>
      <c r="M62" s="99">
        <v>10.25331331200627</v>
      </c>
      <c r="N62" s="99">
        <v>4.5492227979274702</v>
      </c>
      <c r="O62" s="99">
        <v>5.998045962363534</v>
      </c>
      <c r="P62" s="99">
        <v>6.7553667561682573</v>
      </c>
      <c r="Q62" s="99">
        <v>4.9026477801691755</v>
      </c>
      <c r="R62" s="99">
        <v>3.9757139108237709</v>
      </c>
      <c r="S62" s="99">
        <v>4.8252205536498849</v>
      </c>
      <c r="T62" s="99">
        <v>4.3338841889836175</v>
      </c>
      <c r="U62" s="99">
        <v>2.7094500330420601</v>
      </c>
      <c r="V62" s="99">
        <v>1.2408595122349766</v>
      </c>
      <c r="W62" s="99">
        <v>0</v>
      </c>
      <c r="X62" s="99">
        <v>0</v>
      </c>
      <c r="Y62" s="99">
        <v>1.8924453500923164</v>
      </c>
      <c r="Z62" s="129">
        <v>0</v>
      </c>
      <c r="AA62" s="99">
        <v>1.9869910006237168</v>
      </c>
      <c r="AB62" s="99">
        <v>3.9926611916826671</v>
      </c>
      <c r="AC62" s="129">
        <v>3.990590607409894</v>
      </c>
      <c r="AD62" s="164">
        <v>3.9909516884795604</v>
      </c>
      <c r="AE62" s="128">
        <v>4.987569919204482</v>
      </c>
      <c r="AF62" s="128">
        <v>3.9884564155690416</v>
      </c>
      <c r="AG62" s="128">
        <v>4.988258734789718</v>
      </c>
    </row>
    <row r="63" spans="1:33" x14ac:dyDescent="0.2">
      <c r="A63" s="11" t="s">
        <v>1317</v>
      </c>
      <c r="B63" s="126" t="s">
        <v>86</v>
      </c>
      <c r="C63" s="126"/>
      <c r="D63" s="123" t="s">
        <v>87</v>
      </c>
      <c r="E63" s="38" t="s">
        <v>1088</v>
      </c>
      <c r="F63" s="3" t="s">
        <v>1076</v>
      </c>
      <c r="G63" s="3"/>
      <c r="H63" s="99" t="s">
        <v>886</v>
      </c>
      <c r="I63" s="99">
        <v>8.1081081081081123</v>
      </c>
      <c r="J63" s="99">
        <v>10.000000000000014</v>
      </c>
      <c r="K63" s="99">
        <v>4.5</v>
      </c>
      <c r="L63" s="99">
        <v>4.0017398869073588</v>
      </c>
      <c r="M63" s="99">
        <v>10.999581764951898</v>
      </c>
      <c r="N63" s="99">
        <v>26.695553880934455</v>
      </c>
      <c r="O63" s="99">
        <v>5.5092936802974037</v>
      </c>
      <c r="P63" s="99">
        <v>6.1940666619688471</v>
      </c>
      <c r="Q63" s="99">
        <v>3.7956204379562024</v>
      </c>
      <c r="R63" s="99">
        <v>5.0121467842986931</v>
      </c>
      <c r="S63" s="99">
        <v>4.9920857177645246</v>
      </c>
      <c r="T63" s="99">
        <v>4.4474080946306174</v>
      </c>
      <c r="U63" s="99">
        <v>4.4523399766835041</v>
      </c>
      <c r="V63" s="99">
        <v>2.4980069093808055</v>
      </c>
      <c r="W63" s="99">
        <v>0</v>
      </c>
      <c r="X63" s="99">
        <v>0</v>
      </c>
      <c r="Y63" s="99">
        <v>1.8978480684469758</v>
      </c>
      <c r="Z63" s="129">
        <v>1.8981222329652603</v>
      </c>
      <c r="AA63" s="99">
        <v>0</v>
      </c>
      <c r="AB63" s="99">
        <v>2.4970035956851877</v>
      </c>
      <c r="AC63" s="129">
        <v>2.4361722861040658</v>
      </c>
      <c r="AD63" s="164">
        <v>2.991818873668195</v>
      </c>
      <c r="AE63" s="128">
        <v>2.9880386089687239</v>
      </c>
      <c r="AF63" s="128">
        <v>2.2421524663677195</v>
      </c>
      <c r="AG63" s="128">
        <v>2.1929824561403506</v>
      </c>
    </row>
    <row r="64" spans="1:33" x14ac:dyDescent="0.2">
      <c r="A64" s="11" t="s">
        <v>1318</v>
      </c>
      <c r="B64" s="126" t="s">
        <v>88</v>
      </c>
      <c r="C64" s="126"/>
      <c r="D64" s="123" t="s">
        <v>89</v>
      </c>
      <c r="E64" s="38" t="s">
        <v>1088</v>
      </c>
      <c r="F64" s="3" t="s">
        <v>1076</v>
      </c>
      <c r="G64" s="3"/>
      <c r="H64" s="99" t="s">
        <v>886</v>
      </c>
      <c r="I64" s="99">
        <v>8.4019492522265296</v>
      </c>
      <c r="J64" s="99">
        <v>5.0534800806076419</v>
      </c>
      <c r="K64" s="99">
        <v>2.0067876641581819</v>
      </c>
      <c r="L64" s="99">
        <v>4.4987704325184552</v>
      </c>
      <c r="M64" s="99">
        <v>4.4988925802879294</v>
      </c>
      <c r="N64" s="99">
        <v>4.9940389455557295</v>
      </c>
      <c r="O64" s="99">
        <v>8.9957103204642834</v>
      </c>
      <c r="P64" s="99">
        <v>5.0005787706910496</v>
      </c>
      <c r="Q64" s="99">
        <v>4.8836952926909873</v>
      </c>
      <c r="R64" s="99">
        <v>4.9085558124868527</v>
      </c>
      <c r="S64" s="99">
        <v>4.8993086865043693</v>
      </c>
      <c r="T64" s="99">
        <v>4.4985673352435356</v>
      </c>
      <c r="U64" s="99">
        <v>3.5005940956036881</v>
      </c>
      <c r="V64" s="99">
        <v>0</v>
      </c>
      <c r="W64" s="99">
        <v>0</v>
      </c>
      <c r="X64" s="99">
        <v>0</v>
      </c>
      <c r="Y64" s="99">
        <v>0</v>
      </c>
      <c r="Z64" s="129">
        <v>0</v>
      </c>
      <c r="AA64" s="99">
        <v>0</v>
      </c>
      <c r="AB64" s="99">
        <v>4.4154009184034004</v>
      </c>
      <c r="AC64" s="129">
        <v>4.2286874154262577</v>
      </c>
      <c r="AD64" s="164">
        <v>4.0571243102888843</v>
      </c>
      <c r="AE64" s="128">
        <v>3.8989394884591411</v>
      </c>
      <c r="AF64" s="128">
        <v>3.7526268387871431</v>
      </c>
      <c r="AG64" s="128">
        <v>3.6168981481481484</v>
      </c>
    </row>
    <row r="65" spans="1:33" x14ac:dyDescent="0.2">
      <c r="A65" s="11" t="s">
        <v>1319</v>
      </c>
      <c r="B65" s="126" t="s">
        <v>90</v>
      </c>
      <c r="C65" s="126"/>
      <c r="D65" s="123" t="s">
        <v>91</v>
      </c>
      <c r="E65" s="38" t="s">
        <v>1088</v>
      </c>
      <c r="F65" s="3" t="s">
        <v>1076</v>
      </c>
      <c r="G65" s="3"/>
      <c r="H65" s="99" t="s">
        <v>886</v>
      </c>
      <c r="I65" s="99">
        <v>3.7129641205150676</v>
      </c>
      <c r="J65" s="99">
        <v>6.3886210221793931</v>
      </c>
      <c r="K65" s="99">
        <v>6.5714933152050747</v>
      </c>
      <c r="L65" s="99">
        <v>10.769721454390819</v>
      </c>
      <c r="M65" s="99">
        <v>5.8450906996832686</v>
      </c>
      <c r="N65" s="99">
        <v>13.628944504896623</v>
      </c>
      <c r="O65" s="99">
        <v>2.1945574974064215</v>
      </c>
      <c r="P65" s="99">
        <v>3.5842573793534456</v>
      </c>
      <c r="Q65" s="99">
        <v>2.5631360723709093</v>
      </c>
      <c r="R65" s="99">
        <v>3.2855567805953712</v>
      </c>
      <c r="S65" s="99">
        <v>4.1275263307714027</v>
      </c>
      <c r="T65" s="99">
        <v>3.7315472936030716</v>
      </c>
      <c r="U65" s="99">
        <v>4.3418105152194073</v>
      </c>
      <c r="V65" s="99">
        <v>2.7972469533371225</v>
      </c>
      <c r="W65" s="99">
        <v>0</v>
      </c>
      <c r="X65" s="99">
        <v>-6.1425061425097738E-3</v>
      </c>
      <c r="Y65" s="99">
        <v>0</v>
      </c>
      <c r="Z65" s="129">
        <v>-9.8286135512004602E-2</v>
      </c>
      <c r="AA65" s="99">
        <v>-6.1489270122283557E-3</v>
      </c>
      <c r="AB65" s="99">
        <v>-6.1493051285110845E-3</v>
      </c>
      <c r="AC65" s="129">
        <v>-6.1496832913232602E-3</v>
      </c>
      <c r="AD65" s="164">
        <v>0</v>
      </c>
      <c r="AE65" s="128">
        <v>-6.1500615006093717E-3</v>
      </c>
      <c r="AF65" s="128">
        <v>3.0690694384648554</v>
      </c>
      <c r="AG65" s="128">
        <v>2.9836496001909532</v>
      </c>
    </row>
    <row r="66" spans="1:33" x14ac:dyDescent="0.2">
      <c r="A66" s="11" t="s">
        <v>1705</v>
      </c>
      <c r="B66" s="126" t="s">
        <v>92</v>
      </c>
      <c r="C66" s="126"/>
      <c r="D66" s="123" t="s">
        <v>93</v>
      </c>
      <c r="E66" s="38" t="s">
        <v>1089</v>
      </c>
      <c r="F66" s="3" t="s">
        <v>1077</v>
      </c>
      <c r="G66" s="3"/>
      <c r="H66" s="99" t="s">
        <v>886</v>
      </c>
      <c r="I66" s="99">
        <v>6.5538793103448398</v>
      </c>
      <c r="J66" s="99">
        <v>10.667259966424609</v>
      </c>
      <c r="K66" s="99">
        <v>9.7998720643333712</v>
      </c>
      <c r="L66" s="99">
        <v>7.4787356226176485</v>
      </c>
      <c r="M66" s="99">
        <v>5.3910484745237568</v>
      </c>
      <c r="N66" s="99">
        <v>8.9506399612055532</v>
      </c>
      <c r="O66" s="99">
        <v>14.799978419789056</v>
      </c>
      <c r="P66" s="99">
        <v>0.76014803501145423</v>
      </c>
      <c r="Q66" s="99">
        <v>3.7125999860077883</v>
      </c>
      <c r="R66" s="99">
        <v>4.8996020057113157</v>
      </c>
      <c r="S66" s="99">
        <v>4.5003429649318463</v>
      </c>
      <c r="T66" s="99">
        <v>4.5003743474559883</v>
      </c>
      <c r="U66" s="99">
        <v>3.7000323875513885</v>
      </c>
      <c r="V66" s="99">
        <v>1.9997917869412731</v>
      </c>
      <c r="W66" s="99">
        <v>0</v>
      </c>
      <c r="X66" s="99">
        <v>0</v>
      </c>
      <c r="Y66" s="99">
        <v>0</v>
      </c>
      <c r="Z66" s="129">
        <v>1.4994340007794094</v>
      </c>
      <c r="AA66" s="99">
        <v>1.9901270682877836</v>
      </c>
      <c r="AB66" s="99">
        <v>3.9904272768829463</v>
      </c>
      <c r="AC66" s="129">
        <v>4.9896999629370997</v>
      </c>
      <c r="AD66" s="164">
        <v>5.9897543675292209</v>
      </c>
      <c r="AE66" s="128">
        <v>2.9898376502664581</v>
      </c>
      <c r="AF66" s="128" t="s">
        <v>886</v>
      </c>
      <c r="AG66" s="128" t="s">
        <v>886</v>
      </c>
    </row>
    <row r="67" spans="1:33" x14ac:dyDescent="0.2">
      <c r="A67" s="11" t="s">
        <v>1747</v>
      </c>
      <c r="B67" s="126" t="s">
        <v>1745</v>
      </c>
      <c r="C67" s="126"/>
      <c r="D67" s="123" t="s">
        <v>1746</v>
      </c>
      <c r="E67" s="38" t="s">
        <v>1088</v>
      </c>
      <c r="F67" s="123" t="s">
        <v>1082</v>
      </c>
      <c r="G67" s="3"/>
      <c r="H67" s="99" t="s">
        <v>886</v>
      </c>
      <c r="I67" s="99" t="s">
        <v>886</v>
      </c>
      <c r="J67" s="99" t="s">
        <v>886</v>
      </c>
      <c r="K67" s="99" t="s">
        <v>886</v>
      </c>
      <c r="L67" s="99" t="s">
        <v>886</v>
      </c>
      <c r="M67" s="99" t="s">
        <v>886</v>
      </c>
      <c r="N67" s="99" t="s">
        <v>886</v>
      </c>
      <c r="O67" s="99" t="s">
        <v>886</v>
      </c>
      <c r="P67" s="99" t="s">
        <v>886</v>
      </c>
      <c r="Q67" s="99" t="s">
        <v>886</v>
      </c>
      <c r="R67" s="99" t="s">
        <v>886</v>
      </c>
      <c r="S67" s="99" t="s">
        <v>886</v>
      </c>
      <c r="T67" s="99" t="s">
        <v>886</v>
      </c>
      <c r="U67" s="99" t="s">
        <v>886</v>
      </c>
      <c r="V67" s="99" t="s">
        <v>886</v>
      </c>
      <c r="W67" s="99" t="s">
        <v>886</v>
      </c>
      <c r="X67" s="99" t="s">
        <v>886</v>
      </c>
      <c r="Y67" s="99" t="s">
        <v>886</v>
      </c>
      <c r="Z67" s="99" t="s">
        <v>886</v>
      </c>
      <c r="AA67" s="99" t="s">
        <v>886</v>
      </c>
      <c r="AB67" s="99" t="s">
        <v>886</v>
      </c>
      <c r="AC67" s="99" t="s">
        <v>886</v>
      </c>
      <c r="AD67" s="99" t="s">
        <v>886</v>
      </c>
      <c r="AE67" s="99" t="s">
        <v>886</v>
      </c>
      <c r="AF67" s="128">
        <v>3.9903175624932841</v>
      </c>
      <c r="AG67" s="128">
        <v>3.975188120216401</v>
      </c>
    </row>
    <row r="68" spans="1:33" x14ac:dyDescent="0.2">
      <c r="A68" s="11" t="s">
        <v>1320</v>
      </c>
      <c r="B68" s="143" t="s">
        <v>948</v>
      </c>
      <c r="C68" s="143"/>
      <c r="D68" s="144" t="s">
        <v>949</v>
      </c>
      <c r="E68" s="38" t="s">
        <v>1088</v>
      </c>
      <c r="F68" s="3" t="s">
        <v>1079</v>
      </c>
      <c r="G68" s="3"/>
      <c r="H68" s="99" t="s">
        <v>886</v>
      </c>
      <c r="I68" s="99" t="s">
        <v>886</v>
      </c>
      <c r="J68" s="99" t="s">
        <v>886</v>
      </c>
      <c r="K68" s="99" t="s">
        <v>886</v>
      </c>
      <c r="L68" s="99" t="s">
        <v>886</v>
      </c>
      <c r="M68" s="99" t="s">
        <v>886</v>
      </c>
      <c r="N68" s="99" t="s">
        <v>886</v>
      </c>
      <c r="O68" s="99" t="s">
        <v>886</v>
      </c>
      <c r="P68" s="99" t="s">
        <v>886</v>
      </c>
      <c r="Q68" s="99">
        <v>4.9720044792833278</v>
      </c>
      <c r="R68" s="99">
        <v>6.3793471303605713</v>
      </c>
      <c r="S68" s="99">
        <v>4.9538708383473704</v>
      </c>
      <c r="T68" s="99">
        <v>5.0066883240970697</v>
      </c>
      <c r="U68" s="99">
        <v>4.986351228389438</v>
      </c>
      <c r="V68" s="99">
        <v>2.4960998439937754</v>
      </c>
      <c r="W68" s="99">
        <v>0</v>
      </c>
      <c r="X68" s="99">
        <v>0</v>
      </c>
      <c r="Y68" s="99">
        <v>0</v>
      </c>
      <c r="Z68" s="129">
        <v>0</v>
      </c>
      <c r="AA68" s="99">
        <v>-0.99780145442246448</v>
      </c>
      <c r="AB68" s="99">
        <v>1.9815510761872268</v>
      </c>
      <c r="AC68" s="129">
        <v>1.9765494137353512</v>
      </c>
      <c r="AD68" s="164">
        <v>2.9894875164257595</v>
      </c>
      <c r="AE68" s="128">
        <v>2.9824561403508643</v>
      </c>
      <c r="AF68" s="128">
        <v>1.9823447421403184</v>
      </c>
      <c r="AG68" s="128">
        <v>1.9893697798025851</v>
      </c>
    </row>
    <row r="69" spans="1:33" x14ac:dyDescent="0.2">
      <c r="A69" s="11" t="s">
        <v>1321</v>
      </c>
      <c r="B69" s="126" t="s">
        <v>94</v>
      </c>
      <c r="C69" s="126"/>
      <c r="D69" s="123" t="s">
        <v>95</v>
      </c>
      <c r="E69" s="38" t="s">
        <v>1088</v>
      </c>
      <c r="F69" s="3" t="s">
        <v>1076</v>
      </c>
      <c r="G69" s="3"/>
      <c r="H69" s="99" t="s">
        <v>886</v>
      </c>
      <c r="I69" s="99">
        <v>4.2294603791930001</v>
      </c>
      <c r="J69" s="99">
        <v>1.9589552238805936</v>
      </c>
      <c r="K69" s="99">
        <v>4.4961442948633987</v>
      </c>
      <c r="L69" s="99">
        <v>4.5028142589118119</v>
      </c>
      <c r="M69" s="99">
        <v>7.9293836026331519</v>
      </c>
      <c r="N69" s="99">
        <v>6.5040199611865859</v>
      </c>
      <c r="O69" s="99">
        <v>4.9979175343606812</v>
      </c>
      <c r="P69" s="99">
        <v>4.9980166600555265</v>
      </c>
      <c r="Q69" s="99">
        <v>3.1025689459765857</v>
      </c>
      <c r="R69" s="99">
        <v>2.4962213163559568</v>
      </c>
      <c r="S69" s="99">
        <v>3.5213155777996263</v>
      </c>
      <c r="T69" s="99">
        <v>3.8029871363204819</v>
      </c>
      <c r="U69" s="99">
        <v>4.8987399675635146</v>
      </c>
      <c r="V69" s="99">
        <v>1.9345887016848309</v>
      </c>
      <c r="W69" s="99">
        <v>0</v>
      </c>
      <c r="X69" s="99">
        <v>0</v>
      </c>
      <c r="Y69" s="99">
        <v>1.9950997549877485</v>
      </c>
      <c r="Z69" s="129">
        <v>1.9980172348051495</v>
      </c>
      <c r="AA69" s="99">
        <v>1.8990654205607527</v>
      </c>
      <c r="AB69" s="99">
        <v>1.9003595274781793</v>
      </c>
      <c r="AC69" s="129">
        <v>1.9009216589861877</v>
      </c>
      <c r="AD69" s="164">
        <v>2.9889768230638714</v>
      </c>
      <c r="AE69" s="128">
        <v>2.9914236706689579</v>
      </c>
      <c r="AF69" s="128">
        <v>1.9885417360602231</v>
      </c>
      <c r="AG69" s="128">
        <v>1.9889611025833551</v>
      </c>
    </row>
    <row r="70" spans="1:33" x14ac:dyDescent="0.2">
      <c r="A70" s="11" t="s">
        <v>1322</v>
      </c>
      <c r="B70" s="126" t="s">
        <v>96</v>
      </c>
      <c r="C70" s="126"/>
      <c r="D70" s="123" t="s">
        <v>97</v>
      </c>
      <c r="E70" s="38" t="s">
        <v>1088</v>
      </c>
      <c r="F70" s="3" t="s">
        <v>1081</v>
      </c>
      <c r="G70" s="3"/>
      <c r="H70" s="99" t="s">
        <v>886</v>
      </c>
      <c r="I70" s="99">
        <v>8.4957641710861793</v>
      </c>
      <c r="J70" s="99">
        <v>6.1958419298524063</v>
      </c>
      <c r="K70" s="99">
        <v>7.9086588755716178</v>
      </c>
      <c r="L70" s="99">
        <v>5.0868348890674042</v>
      </c>
      <c r="M70" s="99">
        <v>7.443429670923436</v>
      </c>
      <c r="N70" s="99">
        <v>6.5585634207072587</v>
      </c>
      <c r="O70" s="99">
        <v>9.5816930266823306</v>
      </c>
      <c r="P70" s="99">
        <v>2.5000525221118011</v>
      </c>
      <c r="Q70" s="99">
        <v>4.7500461169526034</v>
      </c>
      <c r="R70" s="99">
        <v>4.8291313238042051</v>
      </c>
      <c r="S70" s="99">
        <v>4.9491829135129564</v>
      </c>
      <c r="T70" s="99">
        <v>3.3996727492619243</v>
      </c>
      <c r="U70" s="99">
        <v>4.7903676628682064</v>
      </c>
      <c r="V70" s="99">
        <v>3.3895523000533387</v>
      </c>
      <c r="W70" s="99">
        <v>0</v>
      </c>
      <c r="X70" s="99">
        <v>0</v>
      </c>
      <c r="Y70" s="99">
        <v>3.499900773963077</v>
      </c>
      <c r="Z70" s="129">
        <v>0</v>
      </c>
      <c r="AA70" s="99">
        <v>0</v>
      </c>
      <c r="AB70" s="99">
        <v>3.9399006013007831</v>
      </c>
      <c r="AC70" s="129">
        <v>4.9401937707071353</v>
      </c>
      <c r="AD70" s="164">
        <v>5.9402598863700362</v>
      </c>
      <c r="AE70" s="128">
        <v>2.9403175277438409</v>
      </c>
      <c r="AF70" s="128">
        <v>3.9401911099075315</v>
      </c>
      <c r="AG70" s="128">
        <v>4.9390527589094706</v>
      </c>
    </row>
    <row r="71" spans="1:33" x14ac:dyDescent="0.2">
      <c r="A71" s="11" t="s">
        <v>1323</v>
      </c>
      <c r="B71" s="126" t="s">
        <v>98</v>
      </c>
      <c r="C71" s="126"/>
      <c r="D71" s="123" t="s">
        <v>99</v>
      </c>
      <c r="E71" s="38" t="s">
        <v>1088</v>
      </c>
      <c r="F71" s="3" t="s">
        <v>1081</v>
      </c>
      <c r="G71" s="3"/>
      <c r="H71" s="99" t="s">
        <v>886</v>
      </c>
      <c r="I71" s="99">
        <v>5.3707902283749434</v>
      </c>
      <c r="J71" s="99">
        <v>8.4328422012596604</v>
      </c>
      <c r="K71" s="99">
        <v>4.4995794785534144</v>
      </c>
      <c r="L71" s="99">
        <v>3.6519114688128695</v>
      </c>
      <c r="M71" s="99">
        <v>5.2496845578957618</v>
      </c>
      <c r="N71" s="99">
        <v>4.8414427499394748</v>
      </c>
      <c r="O71" s="99">
        <v>9.9427164077360288</v>
      </c>
      <c r="P71" s="99">
        <v>3.1111866712002723</v>
      </c>
      <c r="Q71" s="99">
        <v>4.8009310896658803</v>
      </c>
      <c r="R71" s="99">
        <v>4.9039840821803864</v>
      </c>
      <c r="S71" s="99">
        <v>4.8000070575365754</v>
      </c>
      <c r="T71" s="99">
        <v>2.4984216507428698</v>
      </c>
      <c r="U71" s="99">
        <v>1.778865501014252</v>
      </c>
      <c r="V71" s="99">
        <v>-0.99976599504554997</v>
      </c>
      <c r="W71" s="99">
        <v>0</v>
      </c>
      <c r="X71" s="99">
        <v>0</v>
      </c>
      <c r="Y71" s="99">
        <v>1.9993479501181781</v>
      </c>
      <c r="Z71" s="129">
        <v>0</v>
      </c>
      <c r="AA71" s="99">
        <v>0</v>
      </c>
      <c r="AB71" s="99">
        <v>3.9490822499060885</v>
      </c>
      <c r="AC71" s="129">
        <v>4.8575931121958682</v>
      </c>
      <c r="AD71" s="164">
        <v>5.9895604234480038</v>
      </c>
      <c r="AE71" s="128">
        <v>2.9894725192634919</v>
      </c>
      <c r="AF71" s="128">
        <v>3.9893617021276473</v>
      </c>
      <c r="AG71" s="128">
        <v>4.989795654757291</v>
      </c>
    </row>
    <row r="72" spans="1:33" x14ac:dyDescent="0.2">
      <c r="A72" s="11" t="s">
        <v>1324</v>
      </c>
      <c r="B72" s="126" t="s">
        <v>100</v>
      </c>
      <c r="C72" s="126"/>
      <c r="D72" s="123" t="s">
        <v>101</v>
      </c>
      <c r="E72" s="38" t="s">
        <v>1088</v>
      </c>
      <c r="F72" s="3" t="s">
        <v>1076</v>
      </c>
      <c r="G72" s="3"/>
      <c r="H72" s="99" t="s">
        <v>886</v>
      </c>
      <c r="I72" s="99">
        <v>0</v>
      </c>
      <c r="J72" s="99">
        <v>2.501557909730252</v>
      </c>
      <c r="K72" s="99">
        <v>0</v>
      </c>
      <c r="L72" s="99">
        <v>0</v>
      </c>
      <c r="M72" s="99">
        <v>-0.99009900990098743</v>
      </c>
      <c r="N72" s="99">
        <v>2.298245614035082</v>
      </c>
      <c r="O72" s="99">
        <v>8.5491339392900016</v>
      </c>
      <c r="P72" s="99">
        <v>3.997156173473428</v>
      </c>
      <c r="Q72" s="99">
        <v>3.9878465628560633</v>
      </c>
      <c r="R72" s="99">
        <v>4.0175310445580692</v>
      </c>
      <c r="S72" s="99">
        <v>4.5014044943820153</v>
      </c>
      <c r="T72" s="99">
        <v>4.5023855923660818</v>
      </c>
      <c r="U72" s="99">
        <v>4.5013182431997905</v>
      </c>
      <c r="V72" s="99">
        <v>2.4983077964432852</v>
      </c>
      <c r="W72" s="99">
        <v>0</v>
      </c>
      <c r="X72" s="99">
        <v>0</v>
      </c>
      <c r="Y72" s="99">
        <v>1.9991595125172523</v>
      </c>
      <c r="Z72" s="129">
        <v>1.9952913478516798</v>
      </c>
      <c r="AA72" s="99">
        <v>1.9966530094062129</v>
      </c>
      <c r="AB72" s="99">
        <v>2.8288543140028377</v>
      </c>
      <c r="AC72" s="129">
        <v>2.7510316368638321</v>
      </c>
      <c r="AD72" s="164">
        <v>2.6773761713520861</v>
      </c>
      <c r="AE72" s="128">
        <v>2.9986962190352129</v>
      </c>
      <c r="AF72" s="128">
        <v>2.5316455696202445</v>
      </c>
      <c r="AG72" s="128">
        <v>2.4691358024691357</v>
      </c>
    </row>
    <row r="73" spans="1:33" x14ac:dyDescent="0.2">
      <c r="A73" s="11" t="s">
        <v>1706</v>
      </c>
      <c r="B73" s="126" t="s">
        <v>102</v>
      </c>
      <c r="C73" s="126"/>
      <c r="D73" s="123" t="s">
        <v>103</v>
      </c>
      <c r="E73" s="38" t="s">
        <v>1088</v>
      </c>
      <c r="F73" s="3" t="s">
        <v>1077</v>
      </c>
      <c r="G73" s="3"/>
      <c r="H73" s="99" t="s">
        <v>886</v>
      </c>
      <c r="I73" s="99">
        <v>-0.21186440677965379</v>
      </c>
      <c r="J73" s="99">
        <v>10.178343949044603</v>
      </c>
      <c r="K73" s="99">
        <v>9.8855359001040597</v>
      </c>
      <c r="L73" s="99">
        <v>8.4911616161616195</v>
      </c>
      <c r="M73" s="99">
        <v>7.9866162350887606</v>
      </c>
      <c r="N73" s="99">
        <v>9.3493196820692219</v>
      </c>
      <c r="O73" s="99">
        <v>9.1536281877540944</v>
      </c>
      <c r="P73" s="99">
        <v>1.9864559819413188</v>
      </c>
      <c r="Q73" s="99">
        <v>4.0061974324922573</v>
      </c>
      <c r="R73" s="99">
        <v>5.0010640561821731</v>
      </c>
      <c r="S73" s="99">
        <v>4.9959464937170566</v>
      </c>
      <c r="T73" s="99">
        <v>4.9995174210983464</v>
      </c>
      <c r="U73" s="99">
        <v>3.8974170420075467</v>
      </c>
      <c r="V73" s="99">
        <v>2.9992037512164984</v>
      </c>
      <c r="W73" s="99">
        <v>0</v>
      </c>
      <c r="X73" s="99">
        <v>2.9462291702456724</v>
      </c>
      <c r="Y73" s="99">
        <v>1.9858156028368654</v>
      </c>
      <c r="Z73" s="129">
        <v>1.9880553055714678</v>
      </c>
      <c r="AA73" s="99">
        <v>1.9894111984598117</v>
      </c>
      <c r="AB73" s="99">
        <v>1.9977977033191596</v>
      </c>
      <c r="AC73" s="129">
        <v>1.9972239358420962</v>
      </c>
      <c r="AD73" s="164">
        <v>4.9897936039918322</v>
      </c>
      <c r="AE73" s="128">
        <v>4.9830776985670067</v>
      </c>
      <c r="AF73" s="128">
        <v>3.5873516702105812</v>
      </c>
      <c r="AG73" s="128">
        <v>2.9863594225930279</v>
      </c>
    </row>
    <row r="74" spans="1:33" x14ac:dyDescent="0.2">
      <c r="A74" s="11" t="s">
        <v>1325</v>
      </c>
      <c r="B74" s="143" t="s">
        <v>950</v>
      </c>
      <c r="C74" s="143"/>
      <c r="D74" s="144" t="s">
        <v>951</v>
      </c>
      <c r="E74" s="38" t="s">
        <v>1088</v>
      </c>
      <c r="F74" s="3" t="s">
        <v>1079</v>
      </c>
      <c r="G74" s="3"/>
      <c r="H74" s="99" t="s">
        <v>886</v>
      </c>
      <c r="I74" s="99" t="s">
        <v>886</v>
      </c>
      <c r="J74" s="99" t="s">
        <v>886</v>
      </c>
      <c r="K74" s="99" t="s">
        <v>886</v>
      </c>
      <c r="L74" s="99" t="s">
        <v>886</v>
      </c>
      <c r="M74" s="99" t="s">
        <v>886</v>
      </c>
      <c r="N74" s="99" t="s">
        <v>886</v>
      </c>
      <c r="O74" s="99" t="s">
        <v>886</v>
      </c>
      <c r="P74" s="99" t="s">
        <v>886</v>
      </c>
      <c r="Q74" s="99">
        <v>4.8923679060665251</v>
      </c>
      <c r="R74" s="99">
        <v>4.4776119402985017</v>
      </c>
      <c r="S74" s="99">
        <v>3.9285714285714306</v>
      </c>
      <c r="T74" s="99">
        <v>3.9518900343642684</v>
      </c>
      <c r="U74" s="99">
        <v>3.471074380165291</v>
      </c>
      <c r="V74" s="99">
        <v>2.7156549520766617</v>
      </c>
      <c r="W74" s="99">
        <v>0</v>
      </c>
      <c r="X74" s="99">
        <v>2.4883359253499435</v>
      </c>
      <c r="Y74" s="99">
        <v>8.345978755690453</v>
      </c>
      <c r="Z74" s="129">
        <v>0</v>
      </c>
      <c r="AA74" s="99">
        <v>0</v>
      </c>
      <c r="AB74" s="99">
        <v>1.9607843137254832</v>
      </c>
      <c r="AC74" s="129">
        <v>1.9230769230769384</v>
      </c>
      <c r="AD74" s="164">
        <v>2.9649595687331498</v>
      </c>
      <c r="AE74" s="128">
        <v>2.8795811518324443</v>
      </c>
      <c r="AF74" s="128">
        <v>1.9083969465649053</v>
      </c>
      <c r="AG74" s="128">
        <v>1.9975031210986236</v>
      </c>
    </row>
    <row r="75" spans="1:33" x14ac:dyDescent="0.2">
      <c r="A75" s="11" t="s">
        <v>1326</v>
      </c>
      <c r="B75" s="126" t="s">
        <v>1179</v>
      </c>
      <c r="C75" s="126"/>
      <c r="D75" s="123" t="s">
        <v>105</v>
      </c>
      <c r="E75" s="38" t="s">
        <v>1088</v>
      </c>
      <c r="F75" s="3" t="s">
        <v>1174</v>
      </c>
      <c r="G75" s="3"/>
      <c r="H75" s="99" t="s">
        <v>886</v>
      </c>
      <c r="I75" s="99">
        <v>13.400000000000006</v>
      </c>
      <c r="J75" s="99">
        <v>-5.4673721340387971</v>
      </c>
      <c r="K75" s="99">
        <v>8.0223880597014841</v>
      </c>
      <c r="L75" s="99">
        <v>19.861830742659777</v>
      </c>
      <c r="M75" s="99">
        <v>8.9337175792507253</v>
      </c>
      <c r="N75" s="99">
        <v>39.021164021164026</v>
      </c>
      <c r="O75" s="99">
        <v>19.79067554709799</v>
      </c>
      <c r="P75" s="99">
        <v>14.138204924543302</v>
      </c>
      <c r="Q75" s="99">
        <v>4.8016701461377664</v>
      </c>
      <c r="R75" s="99">
        <v>4.9800796812749013</v>
      </c>
      <c r="S75" s="99">
        <v>4.9968374446552843</v>
      </c>
      <c r="T75" s="99">
        <v>5</v>
      </c>
      <c r="U75" s="99">
        <v>4.9913941480206319</v>
      </c>
      <c r="V75" s="99">
        <v>2.9508196721311606</v>
      </c>
      <c r="W75" s="99">
        <v>0</v>
      </c>
      <c r="X75" s="99">
        <v>2.9193205944798137</v>
      </c>
      <c r="Y75" s="99">
        <v>1.9597730789066645</v>
      </c>
      <c r="Z75" s="129">
        <v>1.9221041982802056</v>
      </c>
      <c r="AA75" s="99">
        <v>0</v>
      </c>
      <c r="AB75" s="99">
        <v>0.99255583126551805</v>
      </c>
      <c r="AC75" s="129">
        <v>1.9656019656019597</v>
      </c>
      <c r="AD75" s="164">
        <v>6.4096385542168566</v>
      </c>
      <c r="AE75" s="128">
        <v>12.047101449275367</v>
      </c>
      <c r="AF75" s="128">
        <v>4.4866612772837655</v>
      </c>
      <c r="AG75" s="128">
        <v>6.4216634429400372</v>
      </c>
    </row>
    <row r="76" spans="1:33" x14ac:dyDescent="0.2">
      <c r="A76" s="11" t="s">
        <v>1327</v>
      </c>
      <c r="B76" s="126" t="s">
        <v>1233</v>
      </c>
      <c r="C76" s="126"/>
      <c r="D76" s="123" t="s">
        <v>1234</v>
      </c>
      <c r="E76" s="38" t="s">
        <v>1088</v>
      </c>
      <c r="F76" s="123" t="s">
        <v>1235</v>
      </c>
      <c r="G76" s="3"/>
      <c r="H76" s="99" t="s">
        <v>886</v>
      </c>
      <c r="I76" s="99" t="s">
        <v>886</v>
      </c>
      <c r="J76" s="99" t="s">
        <v>886</v>
      </c>
      <c r="K76" s="99" t="s">
        <v>886</v>
      </c>
      <c r="L76" s="99" t="s">
        <v>886</v>
      </c>
      <c r="M76" s="99" t="s">
        <v>886</v>
      </c>
      <c r="N76" s="99" t="s">
        <v>886</v>
      </c>
      <c r="O76" s="99" t="s">
        <v>886</v>
      </c>
      <c r="P76" s="99" t="s">
        <v>886</v>
      </c>
      <c r="Q76" s="99" t="s">
        <v>886</v>
      </c>
      <c r="R76" s="99" t="s">
        <v>886</v>
      </c>
      <c r="S76" s="99" t="s">
        <v>886</v>
      </c>
      <c r="T76" s="99" t="s">
        <v>886</v>
      </c>
      <c r="U76" s="99" t="s">
        <v>886</v>
      </c>
      <c r="V76" s="99" t="s">
        <v>886</v>
      </c>
      <c r="W76" s="99" t="s">
        <v>886</v>
      </c>
      <c r="X76" s="99" t="s">
        <v>886</v>
      </c>
      <c r="Y76" s="99" t="s">
        <v>886</v>
      </c>
      <c r="Z76" s="129" t="s">
        <v>886</v>
      </c>
      <c r="AA76" s="99" t="s">
        <v>886</v>
      </c>
      <c r="AB76" s="99" t="s">
        <v>886</v>
      </c>
      <c r="AC76" s="129" t="s">
        <v>886</v>
      </c>
      <c r="AD76" s="164" t="s">
        <v>886</v>
      </c>
      <c r="AE76" s="128" t="s">
        <v>886</v>
      </c>
      <c r="AF76" s="128" t="s">
        <v>886</v>
      </c>
      <c r="AG76" s="128" t="s">
        <v>886</v>
      </c>
    </row>
    <row r="77" spans="1:33" x14ac:dyDescent="0.2">
      <c r="A77" s="11" t="s">
        <v>1328</v>
      </c>
      <c r="B77" s="126" t="s">
        <v>106</v>
      </c>
      <c r="C77" s="126"/>
      <c r="D77" s="123" t="s">
        <v>107</v>
      </c>
      <c r="E77" s="38" t="s">
        <v>1088</v>
      </c>
      <c r="F77" s="3" t="s">
        <v>1083</v>
      </c>
      <c r="G77" s="3"/>
      <c r="H77" s="99" t="s">
        <v>886</v>
      </c>
      <c r="I77" s="99">
        <v>1.4006698855974662</v>
      </c>
      <c r="J77" s="99">
        <v>9.4619135458224264</v>
      </c>
      <c r="K77" s="99">
        <v>1.4395819725669554</v>
      </c>
      <c r="L77" s="99">
        <v>-1.2865090403337973</v>
      </c>
      <c r="M77" s="99">
        <v>4.2568457855530824</v>
      </c>
      <c r="N77" s="99">
        <v>4.1456028830271947</v>
      </c>
      <c r="O77" s="99">
        <v>12.117170697713547</v>
      </c>
      <c r="P77" s="99">
        <v>2.7852197955290876</v>
      </c>
      <c r="Q77" s="99">
        <v>1.9736636326670833</v>
      </c>
      <c r="R77" s="99">
        <v>1.9211500316953902</v>
      </c>
      <c r="S77" s="99">
        <v>1.0031599538535829E-3</v>
      </c>
      <c r="T77" s="99">
        <v>2.4978432277350748</v>
      </c>
      <c r="U77" s="99">
        <v>0</v>
      </c>
      <c r="V77" s="99">
        <v>9.7870341370764891E-4</v>
      </c>
      <c r="W77" s="99">
        <v>0</v>
      </c>
      <c r="X77" s="99">
        <v>0</v>
      </c>
      <c r="Y77" s="99">
        <v>0</v>
      </c>
      <c r="Z77" s="129">
        <v>0</v>
      </c>
      <c r="AA77" s="99">
        <v>1.9896845669769014</v>
      </c>
      <c r="AB77" s="99">
        <v>3.9881009500048137</v>
      </c>
      <c r="AC77" s="129">
        <v>4.9895723750992049</v>
      </c>
      <c r="AD77" s="164">
        <v>4.9888813690418532</v>
      </c>
      <c r="AE77" s="128">
        <v>3.9874758265033616</v>
      </c>
      <c r="AF77" s="128">
        <v>3.9883425111905568</v>
      </c>
      <c r="AG77" s="128">
        <v>4.989703172661522</v>
      </c>
    </row>
    <row r="78" spans="1:33" x14ac:dyDescent="0.2">
      <c r="A78" s="11" t="s">
        <v>1329</v>
      </c>
      <c r="B78" s="126" t="s">
        <v>108</v>
      </c>
      <c r="C78" s="126"/>
      <c r="D78" s="123" t="s">
        <v>109</v>
      </c>
      <c r="E78" s="38" t="s">
        <v>1088</v>
      </c>
      <c r="F78" s="3" t="s">
        <v>1076</v>
      </c>
      <c r="G78" s="3"/>
      <c r="H78" s="99" t="s">
        <v>886</v>
      </c>
      <c r="I78" s="99">
        <v>2.3438112408873621</v>
      </c>
      <c r="J78" s="99">
        <v>-11.971507352941174</v>
      </c>
      <c r="K78" s="99">
        <v>5.9514487079091509</v>
      </c>
      <c r="L78" s="99">
        <v>2.4882976102488215</v>
      </c>
      <c r="M78" s="99">
        <v>8.8060897435897374</v>
      </c>
      <c r="N78" s="99">
        <v>1.5759628838648183</v>
      </c>
      <c r="O78" s="99">
        <v>9.88907416805624</v>
      </c>
      <c r="P78" s="99">
        <v>5.0009896417496833</v>
      </c>
      <c r="Q78" s="99">
        <v>4.9827207037386216</v>
      </c>
      <c r="R78" s="99">
        <v>2.7711276035432064</v>
      </c>
      <c r="S78" s="99">
        <v>4.8977927901694613</v>
      </c>
      <c r="T78" s="99">
        <v>2.3984010659560369</v>
      </c>
      <c r="U78" s="99">
        <v>3.9037085230969382</v>
      </c>
      <c r="V78" s="99">
        <v>2.8021289918597461</v>
      </c>
      <c r="W78" s="99">
        <v>0</v>
      </c>
      <c r="X78" s="99">
        <v>0</v>
      </c>
      <c r="Y78" s="99">
        <v>1.9998984823105417</v>
      </c>
      <c r="Z78" s="129">
        <v>0</v>
      </c>
      <c r="AA78" s="99">
        <v>0</v>
      </c>
      <c r="AB78" s="99">
        <v>1.950734013436195</v>
      </c>
      <c r="AC78" s="129">
        <v>1.952457656074591</v>
      </c>
      <c r="AD78" s="164">
        <v>1.9485804567434206</v>
      </c>
      <c r="AE78" s="128">
        <v>1.9489057950596411</v>
      </c>
      <c r="AF78" s="128">
        <v>1.9485006218618928</v>
      </c>
      <c r="AG78" s="128">
        <v>1.9519248147478734</v>
      </c>
    </row>
    <row r="79" spans="1:33" x14ac:dyDescent="0.2">
      <c r="A79" s="11" t="s">
        <v>1330</v>
      </c>
      <c r="B79" s="126" t="s">
        <v>110</v>
      </c>
      <c r="C79" s="126"/>
      <c r="D79" s="123" t="s">
        <v>111</v>
      </c>
      <c r="E79" s="38" t="s">
        <v>1088</v>
      </c>
      <c r="F79" s="3" t="s">
        <v>1076</v>
      </c>
      <c r="G79" s="3"/>
      <c r="H79" s="99" t="s">
        <v>886</v>
      </c>
      <c r="I79" s="99">
        <v>-1.8707304256437141</v>
      </c>
      <c r="J79" s="99">
        <v>1.9171039948591613</v>
      </c>
      <c r="K79" s="99">
        <v>2.4274905422446409</v>
      </c>
      <c r="L79" s="99">
        <v>6.0121062891145982</v>
      </c>
      <c r="M79" s="99">
        <v>5.7388948030581588</v>
      </c>
      <c r="N79" s="99">
        <v>8.8138385502471124</v>
      </c>
      <c r="O79" s="99">
        <v>7.8728236184708607</v>
      </c>
      <c r="P79" s="99">
        <v>11.999999999999986</v>
      </c>
      <c r="Q79" s="99">
        <v>3.8777499303815262</v>
      </c>
      <c r="R79" s="99">
        <v>3.686080021446287</v>
      </c>
      <c r="S79" s="99">
        <v>3.0250145433391395</v>
      </c>
      <c r="T79" s="99">
        <v>4.7430830039525631</v>
      </c>
      <c r="U79" s="99">
        <v>4.474393530997304</v>
      </c>
      <c r="V79" s="99">
        <v>2.4251805985552295</v>
      </c>
      <c r="W79" s="99">
        <v>0</v>
      </c>
      <c r="X79" s="99">
        <v>0</v>
      </c>
      <c r="Y79" s="99">
        <v>1.9199552197033398</v>
      </c>
      <c r="Z79" s="129">
        <v>1.9716608084358489</v>
      </c>
      <c r="AA79" s="99">
        <v>1.987396994667967</v>
      </c>
      <c r="AB79" s="99">
        <v>2.6140684410646431</v>
      </c>
      <c r="AC79" s="129">
        <v>2.5474756831866507</v>
      </c>
      <c r="AD79" s="164">
        <v>2.9810298102981081</v>
      </c>
      <c r="AE79" s="128">
        <v>2.9824561403508865</v>
      </c>
      <c r="AF79" s="128">
        <v>2.3424190800681588</v>
      </c>
      <c r="AG79" s="128">
        <v>2.2888056595921711</v>
      </c>
    </row>
    <row r="80" spans="1:33" x14ac:dyDescent="0.2">
      <c r="A80" s="11" t="s">
        <v>1663</v>
      </c>
      <c r="B80" s="126" t="s">
        <v>112</v>
      </c>
      <c r="C80" s="126"/>
      <c r="D80" s="123" t="s">
        <v>113</v>
      </c>
      <c r="E80" s="38" t="s">
        <v>1089</v>
      </c>
      <c r="F80" s="3" t="s">
        <v>1076</v>
      </c>
      <c r="G80" s="3"/>
      <c r="H80" s="99" t="s">
        <v>886</v>
      </c>
      <c r="I80" s="99">
        <v>11.523687580025594</v>
      </c>
      <c r="J80" s="99">
        <v>8.7370838117106757</v>
      </c>
      <c r="K80" s="99">
        <v>5.9972547777425973</v>
      </c>
      <c r="L80" s="99">
        <v>7.9988046618189088</v>
      </c>
      <c r="M80" s="99">
        <v>5.4971407489393016</v>
      </c>
      <c r="N80" s="99">
        <v>8.9963280293757748</v>
      </c>
      <c r="O80" s="99">
        <v>8.9997593647228626</v>
      </c>
      <c r="P80" s="99">
        <v>8.9999264110677899</v>
      </c>
      <c r="Q80" s="99">
        <v>4.8946799891979538</v>
      </c>
      <c r="R80" s="99">
        <v>5.0074016862972286</v>
      </c>
      <c r="S80" s="99">
        <v>5.0015323322096066</v>
      </c>
      <c r="T80" s="99">
        <v>2.7494016694880656</v>
      </c>
      <c r="U80" s="99" t="s">
        <v>886</v>
      </c>
      <c r="V80" s="99" t="s">
        <v>886</v>
      </c>
      <c r="W80" s="99" t="s">
        <v>886</v>
      </c>
      <c r="X80" s="99" t="s">
        <v>886</v>
      </c>
      <c r="Y80" s="99" t="s">
        <v>886</v>
      </c>
      <c r="Z80" s="129" t="s">
        <v>886</v>
      </c>
      <c r="AA80" s="99" t="s">
        <v>886</v>
      </c>
      <c r="AB80" s="99" t="s">
        <v>886</v>
      </c>
      <c r="AC80" s="129" t="s">
        <v>886</v>
      </c>
      <c r="AD80" s="164" t="s">
        <v>886</v>
      </c>
      <c r="AE80" s="128" t="s">
        <v>886</v>
      </c>
      <c r="AF80" s="128" t="s">
        <v>886</v>
      </c>
      <c r="AG80" s="128" t="s">
        <v>886</v>
      </c>
    </row>
    <row r="81" spans="1:33" x14ac:dyDescent="0.2">
      <c r="A81" s="11" t="s">
        <v>1331</v>
      </c>
      <c r="B81" s="126" t="s">
        <v>114</v>
      </c>
      <c r="C81" s="126"/>
      <c r="D81" s="123" t="s">
        <v>115</v>
      </c>
      <c r="E81" s="38" t="s">
        <v>1088</v>
      </c>
      <c r="F81" s="3" t="s">
        <v>1076</v>
      </c>
      <c r="G81" s="3"/>
      <c r="H81" s="99" t="s">
        <v>886</v>
      </c>
      <c r="I81" s="99">
        <v>8.9574858419079391</v>
      </c>
      <c r="J81" s="99">
        <v>-3.945827232796475</v>
      </c>
      <c r="K81" s="99">
        <v>3.7116073470010065</v>
      </c>
      <c r="L81" s="99">
        <v>-3.6743092298647753</v>
      </c>
      <c r="M81" s="99">
        <v>6.7210863594751089</v>
      </c>
      <c r="N81" s="99">
        <v>7.4773035956823293</v>
      </c>
      <c r="O81" s="99">
        <v>3.498503491852361</v>
      </c>
      <c r="P81" s="99">
        <v>2.6026604973973235</v>
      </c>
      <c r="Q81" s="99">
        <v>3.5074533383439643</v>
      </c>
      <c r="R81" s="99">
        <v>3.4914679898341916</v>
      </c>
      <c r="S81" s="99">
        <v>3.5023095363386574</v>
      </c>
      <c r="T81" s="99">
        <v>3.50242910405602</v>
      </c>
      <c r="U81" s="99">
        <v>3.4985263617508906</v>
      </c>
      <c r="V81" s="99">
        <v>2.0039023361282631</v>
      </c>
      <c r="W81" s="99">
        <v>0</v>
      </c>
      <c r="X81" s="99">
        <v>0</v>
      </c>
      <c r="Y81" s="99">
        <v>0</v>
      </c>
      <c r="Z81" s="129">
        <v>0</v>
      </c>
      <c r="AA81" s="99">
        <v>0</v>
      </c>
      <c r="AB81" s="99">
        <v>1.9490254872563728</v>
      </c>
      <c r="AC81" s="129">
        <v>2.535496957403649</v>
      </c>
      <c r="AD81" s="164">
        <v>2.4727992087042461</v>
      </c>
      <c r="AE81" s="128">
        <v>2.4131274131274028</v>
      </c>
      <c r="AF81" s="128">
        <v>2.3562676720075393</v>
      </c>
      <c r="AG81" s="128">
        <v>2.3020257826887662</v>
      </c>
    </row>
    <row r="82" spans="1:33" x14ac:dyDescent="0.2">
      <c r="A82" s="11" t="s">
        <v>1664</v>
      </c>
      <c r="B82" s="126" t="s">
        <v>116</v>
      </c>
      <c r="C82" s="126"/>
      <c r="D82" s="123" t="s">
        <v>117</v>
      </c>
      <c r="E82" s="38" t="s">
        <v>1089</v>
      </c>
      <c r="F82" s="3" t="s">
        <v>1076</v>
      </c>
      <c r="G82" s="3"/>
      <c r="H82" s="99" t="s">
        <v>886</v>
      </c>
      <c r="I82" s="99">
        <v>-3.4551417193722074</v>
      </c>
      <c r="J82" s="99">
        <v>9.3169962392332764</v>
      </c>
      <c r="K82" s="99">
        <v>5.6819442903118329</v>
      </c>
      <c r="L82" s="99">
        <v>7.7181560432636616</v>
      </c>
      <c r="M82" s="99">
        <v>5.3324234743614625</v>
      </c>
      <c r="N82" s="99">
        <v>7.7279037482647084</v>
      </c>
      <c r="O82" s="99">
        <v>3.9261168384879568</v>
      </c>
      <c r="P82" s="99">
        <v>7.2910639001405144</v>
      </c>
      <c r="Q82" s="99">
        <v>4.4071191925417992</v>
      </c>
      <c r="R82" s="99">
        <v>3.9111504686001126</v>
      </c>
      <c r="S82" s="99">
        <v>3.9059725871742046</v>
      </c>
      <c r="T82" s="99">
        <v>2.4605290137379399</v>
      </c>
      <c r="U82" s="99" t="s">
        <v>886</v>
      </c>
      <c r="V82" s="99" t="s">
        <v>886</v>
      </c>
      <c r="W82" s="99" t="s">
        <v>886</v>
      </c>
      <c r="X82" s="99" t="s">
        <v>886</v>
      </c>
      <c r="Y82" s="99" t="s">
        <v>886</v>
      </c>
      <c r="Z82" s="129" t="s">
        <v>886</v>
      </c>
      <c r="AA82" s="99" t="s">
        <v>886</v>
      </c>
      <c r="AB82" s="99" t="s">
        <v>886</v>
      </c>
      <c r="AC82" s="129" t="s">
        <v>886</v>
      </c>
      <c r="AD82" s="164" t="s">
        <v>886</v>
      </c>
      <c r="AE82" s="128" t="s">
        <v>886</v>
      </c>
      <c r="AF82" s="128" t="s">
        <v>886</v>
      </c>
      <c r="AG82" s="128" t="s">
        <v>886</v>
      </c>
    </row>
    <row r="83" spans="1:33" x14ac:dyDescent="0.2">
      <c r="A83" s="11" t="s">
        <v>1665</v>
      </c>
      <c r="B83" s="126" t="s">
        <v>118</v>
      </c>
      <c r="C83" s="126"/>
      <c r="D83" s="123" t="s">
        <v>119</v>
      </c>
      <c r="E83" s="38" t="s">
        <v>1089</v>
      </c>
      <c r="F83" s="3" t="s">
        <v>1076</v>
      </c>
      <c r="G83" s="3"/>
      <c r="H83" s="99" t="s">
        <v>886</v>
      </c>
      <c r="I83" s="99">
        <v>18.879155435759202</v>
      </c>
      <c r="J83" s="99">
        <v>1.5399149740198368</v>
      </c>
      <c r="K83" s="99">
        <v>6.3825828061034713</v>
      </c>
      <c r="L83" s="99">
        <v>3.4721007521427225</v>
      </c>
      <c r="M83" s="99">
        <v>7.1676105147493843</v>
      </c>
      <c r="N83" s="99">
        <v>15.009070115939721</v>
      </c>
      <c r="O83" s="99">
        <v>10.890138526951048</v>
      </c>
      <c r="P83" s="99">
        <v>1.8985776128633347</v>
      </c>
      <c r="Q83" s="99">
        <v>2.9799113916368185</v>
      </c>
      <c r="R83" s="99">
        <v>2.221829325789713</v>
      </c>
      <c r="S83" s="99">
        <v>1.5047564139521512</v>
      </c>
      <c r="T83" s="99">
        <v>0</v>
      </c>
      <c r="U83" s="99" t="s">
        <v>886</v>
      </c>
      <c r="V83" s="99" t="s">
        <v>886</v>
      </c>
      <c r="W83" s="99" t="s">
        <v>886</v>
      </c>
      <c r="X83" s="99" t="s">
        <v>886</v>
      </c>
      <c r="Y83" s="99" t="s">
        <v>886</v>
      </c>
      <c r="Z83" s="129" t="s">
        <v>886</v>
      </c>
      <c r="AA83" s="99" t="s">
        <v>886</v>
      </c>
      <c r="AB83" s="99" t="s">
        <v>886</v>
      </c>
      <c r="AC83" s="129" t="s">
        <v>886</v>
      </c>
      <c r="AD83" s="164" t="s">
        <v>886</v>
      </c>
      <c r="AE83" s="128" t="s">
        <v>886</v>
      </c>
      <c r="AF83" s="128" t="s">
        <v>886</v>
      </c>
      <c r="AG83" s="128" t="s">
        <v>886</v>
      </c>
    </row>
    <row r="84" spans="1:33" x14ac:dyDescent="0.2">
      <c r="A84" s="11" t="s">
        <v>1332</v>
      </c>
      <c r="B84" s="126" t="s">
        <v>120</v>
      </c>
      <c r="C84" s="126"/>
      <c r="D84" s="123" t="s">
        <v>121</v>
      </c>
      <c r="E84" s="38" t="s">
        <v>1088</v>
      </c>
      <c r="F84" s="3" t="s">
        <v>1076</v>
      </c>
      <c r="G84" s="3"/>
      <c r="H84" s="99" t="s">
        <v>886</v>
      </c>
      <c r="I84" s="99">
        <v>-0.83798882681563214</v>
      </c>
      <c r="J84" s="99">
        <v>-0.84507042253521547</v>
      </c>
      <c r="K84" s="99">
        <v>5.3977272727272663</v>
      </c>
      <c r="L84" s="99">
        <v>10.781671159029656</v>
      </c>
      <c r="M84" s="99">
        <v>8.5158150851581524</v>
      </c>
      <c r="N84" s="99">
        <v>8.4080717488789247</v>
      </c>
      <c r="O84" s="99">
        <v>5.9979317476732206</v>
      </c>
      <c r="P84" s="99">
        <v>2.9756097560975689</v>
      </c>
      <c r="Q84" s="99">
        <v>4.9739459971577418</v>
      </c>
      <c r="R84" s="99">
        <v>0</v>
      </c>
      <c r="S84" s="99">
        <v>2.436823104693147</v>
      </c>
      <c r="T84" s="99">
        <v>3.9647577092510886</v>
      </c>
      <c r="U84" s="99">
        <v>4.9576271186440692</v>
      </c>
      <c r="V84" s="99">
        <v>2.9874848607186095</v>
      </c>
      <c r="W84" s="99">
        <v>0</v>
      </c>
      <c r="X84" s="99">
        <v>0</v>
      </c>
      <c r="Y84" s="99">
        <v>1.9600156801254514</v>
      </c>
      <c r="Z84" s="129">
        <v>0</v>
      </c>
      <c r="AA84" s="99">
        <v>0</v>
      </c>
      <c r="AB84" s="99">
        <v>1.9607843137254832</v>
      </c>
      <c r="AC84" s="129">
        <v>1.9607843137254832</v>
      </c>
      <c r="AD84" s="164">
        <v>2.9585798816567976</v>
      </c>
      <c r="AE84" s="128">
        <v>2.9813218390804419</v>
      </c>
      <c r="AF84" s="128">
        <v>1.9881409138472472</v>
      </c>
      <c r="AG84" s="128">
        <v>1.983584131326938</v>
      </c>
    </row>
    <row r="85" spans="1:33" x14ac:dyDescent="0.2">
      <c r="A85" s="11" t="s">
        <v>1333</v>
      </c>
      <c r="B85" s="126" t="s">
        <v>1146</v>
      </c>
      <c r="C85" s="126"/>
      <c r="D85" s="123" t="s">
        <v>1157</v>
      </c>
      <c r="E85" s="38" t="s">
        <v>1088</v>
      </c>
      <c r="F85" s="3" t="s">
        <v>1082</v>
      </c>
      <c r="G85" s="3"/>
      <c r="H85" s="99" t="s">
        <v>886</v>
      </c>
      <c r="I85" s="99" t="s">
        <v>886</v>
      </c>
      <c r="J85" s="99" t="s">
        <v>886</v>
      </c>
      <c r="K85" s="99" t="s">
        <v>886</v>
      </c>
      <c r="L85" s="99" t="s">
        <v>886</v>
      </c>
      <c r="M85" s="99" t="s">
        <v>886</v>
      </c>
      <c r="N85" s="99" t="s">
        <v>886</v>
      </c>
      <c r="O85" s="99" t="s">
        <v>886</v>
      </c>
      <c r="P85" s="99" t="s">
        <v>886</v>
      </c>
      <c r="Q85" s="99" t="s">
        <v>886</v>
      </c>
      <c r="R85" s="99" t="s">
        <v>886</v>
      </c>
      <c r="S85" s="99" t="s">
        <v>886</v>
      </c>
      <c r="T85" s="99" t="s">
        <v>886</v>
      </c>
      <c r="U85" s="99" t="s">
        <v>886</v>
      </c>
      <c r="V85" s="99">
        <v>2.951894760561629</v>
      </c>
      <c r="W85" s="99">
        <v>-3.0189590629134955E-3</v>
      </c>
      <c r="X85" s="99">
        <v>-0.62871720556714195</v>
      </c>
      <c r="Y85" s="99">
        <v>-0.6273783030404303</v>
      </c>
      <c r="Z85" s="129">
        <v>0</v>
      </c>
      <c r="AA85" s="99">
        <v>0</v>
      </c>
      <c r="AB85" s="99">
        <v>3.9500737581497081</v>
      </c>
      <c r="AC85" s="129">
        <v>4.5492312556525416</v>
      </c>
      <c r="AD85" s="164">
        <v>4.4940501308127212</v>
      </c>
      <c r="AE85" s="128">
        <v>1.0001480703738297</v>
      </c>
      <c r="AF85" s="128">
        <v>3.9496481501226199</v>
      </c>
      <c r="AG85" s="128">
        <v>4.949003468148792</v>
      </c>
    </row>
    <row r="86" spans="1:33" x14ac:dyDescent="0.2">
      <c r="A86" s="11" t="s">
        <v>1334</v>
      </c>
      <c r="B86" s="126" t="s">
        <v>122</v>
      </c>
      <c r="C86" s="126"/>
      <c r="D86" s="123" t="s">
        <v>123</v>
      </c>
      <c r="E86" s="38" t="s">
        <v>1088</v>
      </c>
      <c r="F86" s="3" t="s">
        <v>1076</v>
      </c>
      <c r="G86" s="3"/>
      <c r="H86" s="99" t="s">
        <v>886</v>
      </c>
      <c r="I86" s="99">
        <v>31.637619720521286</v>
      </c>
      <c r="J86" s="99">
        <v>-8.9217557251908346</v>
      </c>
      <c r="K86" s="99">
        <v>6.9015191199580954</v>
      </c>
      <c r="L86" s="99">
        <v>6.3824574298664771</v>
      </c>
      <c r="M86" s="99">
        <v>3.1437125748502837</v>
      </c>
      <c r="N86" s="99">
        <v>6.3637378586580411</v>
      </c>
      <c r="O86" s="99">
        <v>6.7282460375774207</v>
      </c>
      <c r="P86" s="99">
        <v>5.8025177025963615</v>
      </c>
      <c r="Q86" s="99">
        <v>0.99460866332033504</v>
      </c>
      <c r="R86" s="99">
        <v>-0.49700874367233894</v>
      </c>
      <c r="S86" s="99">
        <v>4.9764129127740233</v>
      </c>
      <c r="T86" s="99">
        <v>4.9519781478544473</v>
      </c>
      <c r="U86" s="99">
        <v>3.1651414658718835</v>
      </c>
      <c r="V86" s="99">
        <v>1.904296875</v>
      </c>
      <c r="W86" s="99">
        <v>0</v>
      </c>
      <c r="X86" s="99">
        <v>-7.9859447372712111E-3</v>
      </c>
      <c r="Y86" s="99">
        <v>-0.99033623512498536</v>
      </c>
      <c r="Z86" s="129">
        <v>-8.0664676938013713E-3</v>
      </c>
      <c r="AA86" s="99">
        <v>-7.260406582767498E-2</v>
      </c>
      <c r="AB86" s="99">
        <v>4.0364898684104311</v>
      </c>
      <c r="AC86" s="129">
        <v>3.8178008846123879</v>
      </c>
      <c r="AD86" s="164">
        <v>3.595186486284474</v>
      </c>
      <c r="AE86" s="128">
        <v>3.5930735930736146</v>
      </c>
      <c r="AF86" s="128">
        <v>3.4823791614430943</v>
      </c>
      <c r="AG86" s="128">
        <v>3.3651904697805892</v>
      </c>
    </row>
    <row r="87" spans="1:33" x14ac:dyDescent="0.2">
      <c r="A87" s="11" t="s">
        <v>1335</v>
      </c>
      <c r="B87" s="126" t="s">
        <v>124</v>
      </c>
      <c r="C87" s="126"/>
      <c r="D87" s="123" t="s">
        <v>125</v>
      </c>
      <c r="E87" s="38" t="s">
        <v>1088</v>
      </c>
      <c r="F87" s="3" t="s">
        <v>1076</v>
      </c>
      <c r="G87" s="3"/>
      <c r="H87" s="99" t="s">
        <v>886</v>
      </c>
      <c r="I87" s="99">
        <v>6.615715309290664</v>
      </c>
      <c r="J87" s="99">
        <v>4.5698924731182728</v>
      </c>
      <c r="K87" s="99">
        <v>6.3624678663239109</v>
      </c>
      <c r="L87" s="99">
        <v>8.6304128902316251</v>
      </c>
      <c r="M87" s="99">
        <v>6.7117827013998266</v>
      </c>
      <c r="N87" s="99">
        <v>4.9865346190600235</v>
      </c>
      <c r="O87" s="99">
        <v>2.9871741828713283</v>
      </c>
      <c r="P87" s="99">
        <v>4.9493813273340947</v>
      </c>
      <c r="Q87" s="99">
        <v>3.9810136273158605</v>
      </c>
      <c r="R87" s="99">
        <v>3.7549698129877811</v>
      </c>
      <c r="S87" s="99">
        <v>2.9520295202952269</v>
      </c>
      <c r="T87" s="99">
        <v>4.7146401985111481</v>
      </c>
      <c r="U87" s="99">
        <v>4.4233807266982552</v>
      </c>
      <c r="V87" s="99">
        <v>2.9311649016641468</v>
      </c>
      <c r="W87" s="99">
        <v>0</v>
      </c>
      <c r="X87" s="99">
        <v>2.4557535672729642</v>
      </c>
      <c r="Y87" s="99">
        <v>1.9844590555887436</v>
      </c>
      <c r="Z87" s="129">
        <v>1.9399835892626838</v>
      </c>
      <c r="AA87" s="99">
        <v>0</v>
      </c>
      <c r="AB87" s="99">
        <v>2.8229747599608945</v>
      </c>
      <c r="AC87" s="129">
        <v>2.751062402147153</v>
      </c>
      <c r="AD87" s="164">
        <v>2.9005224205485458</v>
      </c>
      <c r="AE87" s="128">
        <v>2.607224073192671</v>
      </c>
      <c r="AF87" s="128">
        <v>2.5667456963199609</v>
      </c>
      <c r="AG87" s="128">
        <v>2.4874371859296427</v>
      </c>
    </row>
    <row r="88" spans="1:33" x14ac:dyDescent="0.2">
      <c r="A88" s="11" t="s">
        <v>1336</v>
      </c>
      <c r="B88" s="126" t="s">
        <v>126</v>
      </c>
      <c r="C88" s="126"/>
      <c r="D88" s="123" t="s">
        <v>127</v>
      </c>
      <c r="E88" s="38" t="s">
        <v>1088</v>
      </c>
      <c r="F88" s="3" t="s">
        <v>1076</v>
      </c>
      <c r="G88" s="3"/>
      <c r="H88" s="99" t="s">
        <v>886</v>
      </c>
      <c r="I88" s="99">
        <v>6.6501667922091769</v>
      </c>
      <c r="J88" s="99">
        <v>9.7770154373928051</v>
      </c>
      <c r="K88" s="99">
        <v>4.4944852941176521</v>
      </c>
      <c r="L88" s="99">
        <v>4.5034743601020324</v>
      </c>
      <c r="M88" s="99">
        <v>5.9675111522599025</v>
      </c>
      <c r="N88" s="99">
        <v>3.4948371723590128</v>
      </c>
      <c r="O88" s="99">
        <v>14.067536454336135</v>
      </c>
      <c r="P88" s="99">
        <v>4.9115252640785911</v>
      </c>
      <c r="Q88" s="99">
        <v>4.0082088116462558</v>
      </c>
      <c r="R88" s="99">
        <v>3.0151683314835225</v>
      </c>
      <c r="S88" s="99">
        <v>2.5019452923924064</v>
      </c>
      <c r="T88" s="99">
        <v>3.4978102189781026</v>
      </c>
      <c r="U88" s="99">
        <v>3.0015797788309584</v>
      </c>
      <c r="V88" s="99">
        <v>2.4978089395267347</v>
      </c>
      <c r="W88" s="99">
        <v>0</v>
      </c>
      <c r="X88" s="99">
        <v>0</v>
      </c>
      <c r="Y88" s="99">
        <v>0</v>
      </c>
      <c r="Z88" s="129">
        <v>0</v>
      </c>
      <c r="AA88" s="99">
        <v>0</v>
      </c>
      <c r="AB88" s="99">
        <v>2.6720820863616934</v>
      </c>
      <c r="AC88" s="129">
        <v>2.6025400791172215</v>
      </c>
      <c r="AD88" s="164">
        <v>2.9880275974025983</v>
      </c>
      <c r="AE88" s="128">
        <v>2.9900004925865753</v>
      </c>
      <c r="AF88" s="128">
        <v>2.3914291180409331</v>
      </c>
      <c r="AG88" s="128">
        <v>2.3355754857997009</v>
      </c>
    </row>
    <row r="89" spans="1:33" x14ac:dyDescent="0.2">
      <c r="A89" s="11" t="s">
        <v>1337</v>
      </c>
      <c r="B89" s="126" t="s">
        <v>128</v>
      </c>
      <c r="C89" s="126"/>
      <c r="D89" s="123" t="s">
        <v>129</v>
      </c>
      <c r="E89" s="38" t="s">
        <v>1088</v>
      </c>
      <c r="F89" s="3" t="s">
        <v>1076</v>
      </c>
      <c r="G89" s="3"/>
      <c r="H89" s="99" t="s">
        <v>886</v>
      </c>
      <c r="I89" s="99">
        <v>17.541924095322159</v>
      </c>
      <c r="J89" s="99">
        <v>39.722170076966421</v>
      </c>
      <c r="K89" s="99">
        <v>4.4740024183796692</v>
      </c>
      <c r="L89" s="99">
        <v>-22.055041152263371</v>
      </c>
      <c r="M89" s="99">
        <v>19.79871308364956</v>
      </c>
      <c r="N89" s="99">
        <v>6.0046825506128556</v>
      </c>
      <c r="O89" s="99">
        <v>29.920748343510468</v>
      </c>
      <c r="P89" s="99">
        <v>6</v>
      </c>
      <c r="Q89" s="99">
        <v>3.7735849056603712</v>
      </c>
      <c r="R89" s="99">
        <v>4.5454545454545467</v>
      </c>
      <c r="S89" s="99">
        <v>2.6086956521739211</v>
      </c>
      <c r="T89" s="99">
        <v>1.6949152542372872</v>
      </c>
      <c r="U89" s="99">
        <v>2.9166666666666572</v>
      </c>
      <c r="V89" s="99">
        <v>0</v>
      </c>
      <c r="W89" s="99">
        <v>0</v>
      </c>
      <c r="X89" s="99">
        <v>0</v>
      </c>
      <c r="Y89" s="99">
        <v>0</v>
      </c>
      <c r="Z89" s="129">
        <v>0</v>
      </c>
      <c r="AA89" s="99">
        <v>0</v>
      </c>
      <c r="AB89" s="99">
        <v>0</v>
      </c>
      <c r="AC89" s="129">
        <v>0</v>
      </c>
      <c r="AD89" s="164">
        <v>0</v>
      </c>
      <c r="AE89" s="128">
        <v>4.0485829959514108</v>
      </c>
      <c r="AF89" s="128">
        <v>3.8910505836575959</v>
      </c>
      <c r="AG89" s="128">
        <v>3.7453183520599254</v>
      </c>
    </row>
    <row r="90" spans="1:33" x14ac:dyDescent="0.2">
      <c r="A90" s="11" t="s">
        <v>1737</v>
      </c>
      <c r="B90" s="126" t="s">
        <v>130</v>
      </c>
      <c r="C90" s="126"/>
      <c r="D90" s="123" t="s">
        <v>131</v>
      </c>
      <c r="E90" s="38" t="s">
        <v>1089</v>
      </c>
      <c r="F90" s="3" t="s">
        <v>1077</v>
      </c>
      <c r="G90" s="3"/>
      <c r="H90" s="99" t="s">
        <v>886</v>
      </c>
      <c r="I90" s="99">
        <v>3.518518518518519</v>
      </c>
      <c r="J90" s="99">
        <v>19.171735241502688</v>
      </c>
      <c r="K90" s="99">
        <v>4.6534668327904143</v>
      </c>
      <c r="L90" s="99">
        <v>5.9999713125923364</v>
      </c>
      <c r="M90" s="99">
        <v>5.7415426251691457</v>
      </c>
      <c r="N90" s="99">
        <v>4.9038301575317007</v>
      </c>
      <c r="O90" s="99">
        <v>9.9347362000609962</v>
      </c>
      <c r="P90" s="99">
        <v>-1.5235410956624094</v>
      </c>
      <c r="Q90" s="99">
        <v>2.7223762197732952</v>
      </c>
      <c r="R90" s="99">
        <v>4.9395581492288443</v>
      </c>
      <c r="S90" s="99">
        <v>4.7488632206136145</v>
      </c>
      <c r="T90" s="99">
        <v>3.5017164298259758</v>
      </c>
      <c r="U90" s="99" t="s">
        <v>886</v>
      </c>
      <c r="V90" s="99" t="s">
        <v>886</v>
      </c>
      <c r="W90" s="99" t="s">
        <v>886</v>
      </c>
      <c r="X90" s="99" t="s">
        <v>886</v>
      </c>
      <c r="Y90" s="99" t="s">
        <v>886</v>
      </c>
      <c r="Z90" s="129" t="s">
        <v>886</v>
      </c>
      <c r="AA90" s="99" t="s">
        <v>886</v>
      </c>
      <c r="AB90" s="99" t="s">
        <v>886</v>
      </c>
      <c r="AC90" s="129" t="s">
        <v>886</v>
      </c>
      <c r="AD90" s="164" t="s">
        <v>886</v>
      </c>
      <c r="AE90" s="128" t="s">
        <v>886</v>
      </c>
      <c r="AF90" s="128" t="s">
        <v>886</v>
      </c>
      <c r="AG90" s="128" t="s">
        <v>886</v>
      </c>
    </row>
    <row r="91" spans="1:33" x14ac:dyDescent="0.2">
      <c r="A91" s="11" t="s">
        <v>1338</v>
      </c>
      <c r="B91" s="143" t="s">
        <v>952</v>
      </c>
      <c r="C91" s="143"/>
      <c r="D91" s="144" t="s">
        <v>953</v>
      </c>
      <c r="E91" s="38" t="s">
        <v>1088</v>
      </c>
      <c r="F91" s="3" t="s">
        <v>1079</v>
      </c>
      <c r="G91" s="3"/>
      <c r="H91" s="99" t="s">
        <v>886</v>
      </c>
      <c r="I91" s="99" t="s">
        <v>886</v>
      </c>
      <c r="J91" s="99" t="s">
        <v>886</v>
      </c>
      <c r="K91" s="99" t="s">
        <v>886</v>
      </c>
      <c r="L91" s="99" t="s">
        <v>886</v>
      </c>
      <c r="M91" s="99" t="s">
        <v>886</v>
      </c>
      <c r="N91" s="99" t="s">
        <v>886</v>
      </c>
      <c r="O91" s="99" t="s">
        <v>886</v>
      </c>
      <c r="P91" s="99" t="s">
        <v>886</v>
      </c>
      <c r="Q91" s="99">
        <v>4.8920863309352569</v>
      </c>
      <c r="R91" s="99">
        <v>3.0006858710562483</v>
      </c>
      <c r="S91" s="99">
        <v>1.5481937739304072</v>
      </c>
      <c r="T91" s="99">
        <v>2.8032786885245855</v>
      </c>
      <c r="U91" s="99">
        <v>2.9022484452240462</v>
      </c>
      <c r="V91" s="99">
        <v>2.9443669611033556</v>
      </c>
      <c r="W91" s="99">
        <v>0</v>
      </c>
      <c r="X91" s="99">
        <v>0</v>
      </c>
      <c r="Y91" s="99">
        <v>1.9870540418485518</v>
      </c>
      <c r="Z91" s="129">
        <v>1.9778597785977903</v>
      </c>
      <c r="AA91" s="99">
        <v>1.9829208279056099</v>
      </c>
      <c r="AB91" s="99">
        <v>1.9869429463525545</v>
      </c>
      <c r="AC91" s="129">
        <v>1.9899805176732732</v>
      </c>
      <c r="AD91" s="164">
        <v>2.9881293491608618</v>
      </c>
      <c r="AE91" s="128">
        <v>2.9941706412294433</v>
      </c>
      <c r="AF91" s="128">
        <v>1.9938255724209153</v>
      </c>
      <c r="AG91" s="128">
        <v>1.9926850800857587</v>
      </c>
    </row>
    <row r="92" spans="1:33" x14ac:dyDescent="0.2">
      <c r="A92" s="11" t="s">
        <v>1339</v>
      </c>
      <c r="B92" s="143" t="s">
        <v>1148</v>
      </c>
      <c r="C92" s="143"/>
      <c r="D92" s="144" t="s">
        <v>1147</v>
      </c>
      <c r="E92" s="38" t="s">
        <v>1088</v>
      </c>
      <c r="F92" s="3" t="s">
        <v>1082</v>
      </c>
      <c r="G92" s="3"/>
      <c r="H92" s="99" t="s">
        <v>886</v>
      </c>
      <c r="I92" s="99" t="s">
        <v>886</v>
      </c>
      <c r="J92" s="99" t="s">
        <v>886</v>
      </c>
      <c r="K92" s="99" t="s">
        <v>886</v>
      </c>
      <c r="L92" s="99" t="s">
        <v>886</v>
      </c>
      <c r="M92" s="99" t="s">
        <v>886</v>
      </c>
      <c r="N92" s="99" t="s">
        <v>886</v>
      </c>
      <c r="O92" s="99" t="s">
        <v>886</v>
      </c>
      <c r="P92" s="99" t="s">
        <v>886</v>
      </c>
      <c r="Q92" s="99" t="s">
        <v>886</v>
      </c>
      <c r="R92" s="99" t="s">
        <v>886</v>
      </c>
      <c r="S92" s="99" t="s">
        <v>886</v>
      </c>
      <c r="T92" s="99" t="s">
        <v>886</v>
      </c>
      <c r="U92" s="99" t="s">
        <v>886</v>
      </c>
      <c r="V92" s="99">
        <v>1.6998185633899396</v>
      </c>
      <c r="W92" s="99">
        <v>0</v>
      </c>
      <c r="X92" s="99">
        <v>0</v>
      </c>
      <c r="Y92" s="99">
        <v>0</v>
      </c>
      <c r="Z92" s="129">
        <v>0</v>
      </c>
      <c r="AA92" s="99">
        <v>0</v>
      </c>
      <c r="AB92" s="99">
        <v>3.7497739118996343</v>
      </c>
      <c r="AC92" s="129">
        <v>4.9898965886128632</v>
      </c>
      <c r="AD92" s="164">
        <v>5.9897956103009964</v>
      </c>
      <c r="AE92" s="128">
        <v>2.990144415643603</v>
      </c>
      <c r="AF92" s="128">
        <v>3.990264611725336</v>
      </c>
      <c r="AG92" s="128">
        <v>4.9900929533637388</v>
      </c>
    </row>
    <row r="93" spans="1:33" x14ac:dyDescent="0.2">
      <c r="A93" s="11" t="s">
        <v>1340</v>
      </c>
      <c r="B93" s="126" t="s">
        <v>1209</v>
      </c>
      <c r="C93" s="126"/>
      <c r="D93" s="123" t="s">
        <v>133</v>
      </c>
      <c r="E93" s="38" t="s">
        <v>1088</v>
      </c>
      <c r="F93" s="3" t="s">
        <v>1174</v>
      </c>
      <c r="G93" s="3"/>
      <c r="H93" s="99" t="s">
        <v>886</v>
      </c>
      <c r="I93" s="99">
        <v>13.436807095343667</v>
      </c>
      <c r="J93" s="99">
        <v>5.2775605942142221</v>
      </c>
      <c r="K93" s="99">
        <v>4.4931303379131151</v>
      </c>
      <c r="L93" s="99">
        <v>8.4932480454868511</v>
      </c>
      <c r="M93" s="99">
        <v>5.8958401572223949</v>
      </c>
      <c r="N93" s="99">
        <v>13.733374574698431</v>
      </c>
      <c r="O93" s="99">
        <v>19.79874898014684</v>
      </c>
      <c r="P93" s="99">
        <v>10.908059023836557</v>
      </c>
      <c r="Q93" s="99">
        <v>5.0046054651519825</v>
      </c>
      <c r="R93" s="99">
        <v>5.7407407407407334</v>
      </c>
      <c r="S93" s="99">
        <v>6.9499493040833187</v>
      </c>
      <c r="T93" s="99">
        <v>16.995604585021113</v>
      </c>
      <c r="U93" s="99">
        <v>3.6464088397789993</v>
      </c>
      <c r="V93" s="99">
        <v>2.7221037668798971</v>
      </c>
      <c r="W93" s="99">
        <v>0</v>
      </c>
      <c r="X93" s="99">
        <v>3.9368989137203272</v>
      </c>
      <c r="Y93" s="99">
        <v>1.9904140593795887</v>
      </c>
      <c r="Z93" s="129">
        <v>0</v>
      </c>
      <c r="AA93" s="99">
        <v>1.9711507081783042</v>
      </c>
      <c r="AB93" s="99">
        <v>3.2004096524355097</v>
      </c>
      <c r="AC93" s="129">
        <v>1.9909446132853725</v>
      </c>
      <c r="AD93" s="164">
        <v>7.2974945268791114</v>
      </c>
      <c r="AE93" s="128">
        <v>13.602357742008619</v>
      </c>
      <c r="AF93" s="128">
        <v>4.9890241468768748</v>
      </c>
      <c r="AG93" s="128">
        <v>7.1279224482037638</v>
      </c>
    </row>
    <row r="94" spans="1:33" x14ac:dyDescent="0.2">
      <c r="A94" s="11" t="s">
        <v>1341</v>
      </c>
      <c r="B94" s="126" t="s">
        <v>1149</v>
      </c>
      <c r="C94" s="126"/>
      <c r="D94" s="123" t="s">
        <v>1150</v>
      </c>
      <c r="E94" s="38" t="s">
        <v>1088</v>
      </c>
      <c r="F94" s="3" t="s">
        <v>1082</v>
      </c>
      <c r="G94" s="3"/>
      <c r="H94" s="99" t="s">
        <v>886</v>
      </c>
      <c r="I94" s="99" t="s">
        <v>886</v>
      </c>
      <c r="J94" s="99" t="s">
        <v>886</v>
      </c>
      <c r="K94" s="99" t="s">
        <v>886</v>
      </c>
      <c r="L94" s="99" t="s">
        <v>886</v>
      </c>
      <c r="M94" s="99" t="s">
        <v>886</v>
      </c>
      <c r="N94" s="99" t="s">
        <v>886</v>
      </c>
      <c r="O94" s="99" t="s">
        <v>886</v>
      </c>
      <c r="P94" s="99" t="s">
        <v>886</v>
      </c>
      <c r="Q94" s="99" t="s">
        <v>886</v>
      </c>
      <c r="R94" s="99" t="s">
        <v>886</v>
      </c>
      <c r="S94" s="99" t="s">
        <v>886</v>
      </c>
      <c r="T94" s="99" t="s">
        <v>886</v>
      </c>
      <c r="U94" s="99" t="s">
        <v>886</v>
      </c>
      <c r="V94" s="99">
        <v>2.495833469494471</v>
      </c>
      <c r="W94" s="99">
        <v>0</v>
      </c>
      <c r="X94" s="99">
        <v>-0.25028096828444291</v>
      </c>
      <c r="Y94" s="99">
        <v>1.9001957729034302</v>
      </c>
      <c r="Z94" s="129">
        <v>0</v>
      </c>
      <c r="AA94" s="99">
        <v>0</v>
      </c>
      <c r="AB94" s="99">
        <v>3.989868494310822</v>
      </c>
      <c r="AC94" s="129">
        <v>3.98986509414756</v>
      </c>
      <c r="AD94" s="164">
        <v>4.9897753477106788</v>
      </c>
      <c r="AE94" s="128">
        <v>4.9902267531409139</v>
      </c>
      <c r="AF94" s="128">
        <v>3.9899215830745849</v>
      </c>
      <c r="AG94" s="128">
        <v>4.9900995109854236</v>
      </c>
    </row>
    <row r="95" spans="1:33" x14ac:dyDescent="0.2">
      <c r="A95" s="11" t="s">
        <v>1666</v>
      </c>
      <c r="B95" s="126" t="s">
        <v>134</v>
      </c>
      <c r="C95" s="126"/>
      <c r="D95" s="123" t="s">
        <v>135</v>
      </c>
      <c r="E95" s="38" t="s">
        <v>1089</v>
      </c>
      <c r="F95" s="3" t="s">
        <v>1076</v>
      </c>
      <c r="G95" s="3"/>
      <c r="H95" s="99" t="s">
        <v>886</v>
      </c>
      <c r="I95" s="99">
        <v>9.3580914904082704</v>
      </c>
      <c r="J95" s="99">
        <v>12.987743168784434</v>
      </c>
      <c r="K95" s="99">
        <v>6.1206210191082562</v>
      </c>
      <c r="L95" s="99">
        <v>9.4720060020632104</v>
      </c>
      <c r="M95" s="99">
        <v>9.9117621862417735</v>
      </c>
      <c r="N95" s="99">
        <v>5.9002338269680479</v>
      </c>
      <c r="O95" s="99">
        <v>3.6799882240376718</v>
      </c>
      <c r="P95" s="99">
        <v>5.8990558671115281</v>
      </c>
      <c r="Q95" s="99">
        <v>4.8934173481699901</v>
      </c>
      <c r="R95" s="99">
        <v>4.8504601226993884</v>
      </c>
      <c r="S95" s="99">
        <v>4.7906381422563555</v>
      </c>
      <c r="T95" s="99">
        <v>2.5010178561042125</v>
      </c>
      <c r="U95" s="99" t="s">
        <v>886</v>
      </c>
      <c r="V95" s="99" t="s">
        <v>886</v>
      </c>
      <c r="W95" s="99" t="s">
        <v>886</v>
      </c>
      <c r="X95" s="99" t="s">
        <v>886</v>
      </c>
      <c r="Y95" s="99" t="s">
        <v>886</v>
      </c>
      <c r="Z95" s="129" t="s">
        <v>886</v>
      </c>
      <c r="AA95" s="99" t="s">
        <v>886</v>
      </c>
      <c r="AB95" s="99" t="s">
        <v>886</v>
      </c>
      <c r="AC95" s="129" t="s">
        <v>886</v>
      </c>
      <c r="AD95" s="164" t="s">
        <v>886</v>
      </c>
      <c r="AE95" s="128" t="s">
        <v>886</v>
      </c>
      <c r="AF95" s="128" t="s">
        <v>886</v>
      </c>
      <c r="AG95" s="128" t="s">
        <v>886</v>
      </c>
    </row>
    <row r="96" spans="1:33" x14ac:dyDescent="0.2">
      <c r="A96" s="11" t="s">
        <v>1342</v>
      </c>
      <c r="B96" s="126" t="s">
        <v>136</v>
      </c>
      <c r="C96" s="126"/>
      <c r="D96" s="123" t="s">
        <v>137</v>
      </c>
      <c r="E96" s="38" t="s">
        <v>1088</v>
      </c>
      <c r="F96" s="3" t="s">
        <v>1076</v>
      </c>
      <c r="G96" s="3"/>
      <c r="H96" s="99" t="s">
        <v>886</v>
      </c>
      <c r="I96" s="99">
        <v>14.373003749479224</v>
      </c>
      <c r="J96" s="99">
        <v>9.5677513355997945</v>
      </c>
      <c r="K96" s="99">
        <v>5.0199468085106389</v>
      </c>
      <c r="L96" s="99">
        <v>2.184235517568851</v>
      </c>
      <c r="M96" s="99">
        <v>3.9859562164394902</v>
      </c>
      <c r="N96" s="99">
        <v>5.0049652432969225</v>
      </c>
      <c r="O96" s="99">
        <v>3.8963495365992031</v>
      </c>
      <c r="P96" s="99">
        <v>2.8035681776806882</v>
      </c>
      <c r="Q96" s="99">
        <v>2.9130511776164383</v>
      </c>
      <c r="R96" s="99">
        <v>3.8888410909403603</v>
      </c>
      <c r="S96" s="99">
        <v>3.9006211180124097</v>
      </c>
      <c r="T96" s="99">
        <v>4.7983421010680587</v>
      </c>
      <c r="U96" s="99">
        <v>3.9017341040462554</v>
      </c>
      <c r="V96" s="99">
        <v>2.4009955347338945</v>
      </c>
      <c r="W96" s="99">
        <v>0</v>
      </c>
      <c r="X96" s="99">
        <v>0</v>
      </c>
      <c r="Y96" s="99">
        <v>3.5742369004217522</v>
      </c>
      <c r="Z96" s="129">
        <v>0</v>
      </c>
      <c r="AA96" s="99">
        <v>0</v>
      </c>
      <c r="AB96" s="99">
        <v>3.4508937814894169</v>
      </c>
      <c r="AC96" s="129">
        <v>3.3357795716858929</v>
      </c>
      <c r="AD96" s="164">
        <v>3.2280973594163598</v>
      </c>
      <c r="AE96" s="128">
        <v>3.1271499155669513</v>
      </c>
      <c r="AF96" s="128">
        <v>3.0323245800230492</v>
      </c>
      <c r="AG96" s="128">
        <v>2.9430808169992351</v>
      </c>
    </row>
    <row r="97" spans="1:33" x14ac:dyDescent="0.2">
      <c r="A97" s="11" t="s">
        <v>1667</v>
      </c>
      <c r="B97" s="126" t="s">
        <v>138</v>
      </c>
      <c r="C97" s="126"/>
      <c r="D97" s="123" t="s">
        <v>139</v>
      </c>
      <c r="E97" s="38" t="s">
        <v>1089</v>
      </c>
      <c r="F97" s="3" t="s">
        <v>1076</v>
      </c>
      <c r="G97" s="3"/>
      <c r="H97" s="99" t="s">
        <v>886</v>
      </c>
      <c r="I97" s="99">
        <v>14.994899693981623</v>
      </c>
      <c r="J97" s="99">
        <v>6.5050266114725162</v>
      </c>
      <c r="K97" s="99">
        <v>4.4512307977049801</v>
      </c>
      <c r="L97" s="99">
        <v>4.2438203242668493</v>
      </c>
      <c r="M97" s="99">
        <v>5.3034166241713478</v>
      </c>
      <c r="N97" s="99">
        <v>7.4979822437449428</v>
      </c>
      <c r="O97" s="99">
        <v>9.700427960057084</v>
      </c>
      <c r="P97" s="99">
        <v>5.0030798713298026</v>
      </c>
      <c r="Q97" s="99">
        <v>4.4127232433841783</v>
      </c>
      <c r="R97" s="99">
        <v>4.8754603907859462</v>
      </c>
      <c r="S97" s="99">
        <v>4.7976190476190368</v>
      </c>
      <c r="T97" s="99">
        <v>2.902419629671698</v>
      </c>
      <c r="U97" s="99" t="s">
        <v>886</v>
      </c>
      <c r="V97" s="99" t="s">
        <v>886</v>
      </c>
      <c r="W97" s="99" t="s">
        <v>886</v>
      </c>
      <c r="X97" s="99" t="s">
        <v>886</v>
      </c>
      <c r="Y97" s="99" t="s">
        <v>886</v>
      </c>
      <c r="Z97" s="129" t="s">
        <v>886</v>
      </c>
      <c r="AA97" s="99" t="s">
        <v>886</v>
      </c>
      <c r="AB97" s="99" t="s">
        <v>886</v>
      </c>
      <c r="AC97" s="129" t="s">
        <v>886</v>
      </c>
      <c r="AD97" s="164" t="s">
        <v>886</v>
      </c>
      <c r="AE97" s="128" t="s">
        <v>886</v>
      </c>
      <c r="AF97" s="128" t="s">
        <v>886</v>
      </c>
      <c r="AG97" s="128" t="s">
        <v>886</v>
      </c>
    </row>
    <row r="98" spans="1:33" x14ac:dyDescent="0.2">
      <c r="A98" s="11" t="s">
        <v>1343</v>
      </c>
      <c r="B98" s="126" t="s">
        <v>140</v>
      </c>
      <c r="C98" s="126"/>
      <c r="D98" s="123" t="s">
        <v>141</v>
      </c>
      <c r="E98" s="38" t="s">
        <v>1088</v>
      </c>
      <c r="F98" s="3" t="s">
        <v>1076</v>
      </c>
      <c r="G98" s="3"/>
      <c r="H98" s="99" t="s">
        <v>886</v>
      </c>
      <c r="I98" s="99">
        <v>3.8503699643737974</v>
      </c>
      <c r="J98" s="99">
        <v>9.8165984958437775</v>
      </c>
      <c r="K98" s="99">
        <v>4.4935720293163541</v>
      </c>
      <c r="L98" s="99">
        <v>5.5421409681499512</v>
      </c>
      <c r="M98" s="99">
        <v>4.4885063732432684</v>
      </c>
      <c r="N98" s="99">
        <v>9.6965905536440431</v>
      </c>
      <c r="O98" s="99">
        <v>4.9995247600038084</v>
      </c>
      <c r="P98" s="99">
        <v>2.4984158595093788</v>
      </c>
      <c r="Q98" s="99">
        <v>2.4993376313697837</v>
      </c>
      <c r="R98" s="99">
        <v>2.4987075650525554</v>
      </c>
      <c r="S98" s="99">
        <v>2.4966375252185742</v>
      </c>
      <c r="T98" s="99">
        <v>3.5020093496268316</v>
      </c>
      <c r="U98" s="99">
        <v>3.0031695721077796</v>
      </c>
      <c r="V98" s="99">
        <v>2.500192322486356</v>
      </c>
      <c r="W98" s="99">
        <v>0</v>
      </c>
      <c r="X98" s="99">
        <v>0</v>
      </c>
      <c r="Y98" s="99">
        <v>3.7151005703992723</v>
      </c>
      <c r="Z98" s="129">
        <v>1.8959403719516654</v>
      </c>
      <c r="AA98" s="99">
        <v>0</v>
      </c>
      <c r="AB98" s="99">
        <v>3.5508841701583638</v>
      </c>
      <c r="AC98" s="129">
        <v>3.4291200877854644</v>
      </c>
      <c r="AD98" s="164">
        <v>3.3154300112724577</v>
      </c>
      <c r="AE98" s="128">
        <v>3.2090366471985154</v>
      </c>
      <c r="AF98" s="128">
        <v>3.1092593744170172</v>
      </c>
      <c r="AG98" s="128">
        <v>3.0154996682950364</v>
      </c>
    </row>
    <row r="99" spans="1:33" x14ac:dyDescent="0.2">
      <c r="A99" s="11" t="s">
        <v>1748</v>
      </c>
      <c r="B99" s="126" t="s">
        <v>142</v>
      </c>
      <c r="C99" s="126"/>
      <c r="D99" s="123" t="s">
        <v>143</v>
      </c>
      <c r="E99" s="38" t="s">
        <v>1089</v>
      </c>
      <c r="F99" s="3" t="s">
        <v>1076</v>
      </c>
      <c r="G99" s="3"/>
      <c r="H99" s="99" t="s">
        <v>886</v>
      </c>
      <c r="I99" s="99">
        <v>-0.84470435347628836</v>
      </c>
      <c r="J99" s="99">
        <v>11.376146788990837</v>
      </c>
      <c r="K99" s="99">
        <v>2.4947046363850092</v>
      </c>
      <c r="L99" s="99">
        <v>7.3708381171067714</v>
      </c>
      <c r="M99" s="99">
        <v>4.9935842600513212</v>
      </c>
      <c r="N99" s="99">
        <v>9.0946124859965494</v>
      </c>
      <c r="O99" s="99">
        <v>9.9981329350261348</v>
      </c>
      <c r="P99" s="99">
        <v>9.5561402019859258</v>
      </c>
      <c r="Q99" s="99">
        <v>4.740878456890556</v>
      </c>
      <c r="R99" s="99">
        <v>3.5056578655424602</v>
      </c>
      <c r="S99" s="99">
        <v>2.9010360843158196</v>
      </c>
      <c r="T99" s="99">
        <v>3.999722241511023</v>
      </c>
      <c r="U99" s="99">
        <v>3.8993122788275372</v>
      </c>
      <c r="V99" s="99">
        <v>2.4998393419445932</v>
      </c>
      <c r="W99" s="99">
        <v>0</v>
      </c>
      <c r="X99" s="99">
        <v>0</v>
      </c>
      <c r="Y99" s="99">
        <v>1.8996865203761786</v>
      </c>
      <c r="Z99" s="129">
        <v>0</v>
      </c>
      <c r="AA99" s="99">
        <v>1.9011874730819001</v>
      </c>
      <c r="AB99" s="99">
        <v>3.0189590629151164</v>
      </c>
      <c r="AC99" s="129">
        <v>2.9304888055327716</v>
      </c>
      <c r="AD99" s="164">
        <v>2.9951030634324027</v>
      </c>
      <c r="AE99" s="128">
        <v>2.9964617425917828</v>
      </c>
      <c r="AF99" s="128" t="s">
        <v>886</v>
      </c>
      <c r="AG99" s="128" t="s">
        <v>886</v>
      </c>
    </row>
    <row r="100" spans="1:33" x14ac:dyDescent="0.2">
      <c r="A100" s="11" t="s">
        <v>1344</v>
      </c>
      <c r="B100" s="126" t="s">
        <v>144</v>
      </c>
      <c r="C100" s="126"/>
      <c r="D100" s="123" t="s">
        <v>145</v>
      </c>
      <c r="E100" s="38" t="s">
        <v>1088</v>
      </c>
      <c r="F100" s="3" t="s">
        <v>1076</v>
      </c>
      <c r="G100" s="3"/>
      <c r="H100" s="99" t="s">
        <v>886</v>
      </c>
      <c r="I100" s="99">
        <v>6.6586762551604721</v>
      </c>
      <c r="J100" s="99">
        <v>19.115994506180556</v>
      </c>
      <c r="K100" s="99">
        <v>4.5073375262054469</v>
      </c>
      <c r="L100" s="99">
        <v>6.5195586760280975</v>
      </c>
      <c r="M100" s="99">
        <v>8.3992467043314605</v>
      </c>
      <c r="N100" s="99">
        <v>8.8776928422515766</v>
      </c>
      <c r="O100" s="99">
        <v>15.358225626296473</v>
      </c>
      <c r="P100" s="99">
        <v>7.88436268068331</v>
      </c>
      <c r="Q100" s="99">
        <v>4.8913391884095176</v>
      </c>
      <c r="R100" s="99">
        <v>4.8343723261214961</v>
      </c>
      <c r="S100" s="99">
        <v>0</v>
      </c>
      <c r="T100" s="99">
        <v>1.9530111350784125</v>
      </c>
      <c r="U100" s="99">
        <v>2.7275846294602104</v>
      </c>
      <c r="V100" s="99">
        <v>-3.8964653492897128E-2</v>
      </c>
      <c r="W100" s="99">
        <v>0</v>
      </c>
      <c r="X100" s="99">
        <v>-1.0079073393473692</v>
      </c>
      <c r="Y100" s="99">
        <v>-0.20250885976261657</v>
      </c>
      <c r="Z100" s="129">
        <v>0</v>
      </c>
      <c r="AA100" s="99">
        <v>0</v>
      </c>
      <c r="AB100" s="99">
        <v>0</v>
      </c>
      <c r="AC100" s="129">
        <v>2.0010145989515893</v>
      </c>
      <c r="AD100" s="164">
        <v>2.989610963748901</v>
      </c>
      <c r="AE100" s="128">
        <v>2.9886784353704954</v>
      </c>
      <c r="AF100" s="128">
        <v>-0.53141606752110659</v>
      </c>
      <c r="AG100" s="128">
        <v>2.0008380473496867</v>
      </c>
    </row>
    <row r="101" spans="1:33" x14ac:dyDescent="0.2">
      <c r="A101" s="11" t="s">
        <v>1668</v>
      </c>
      <c r="B101" s="126" t="s">
        <v>146</v>
      </c>
      <c r="C101" s="126"/>
      <c r="D101" s="123" t="s">
        <v>147</v>
      </c>
      <c r="E101" s="38" t="s">
        <v>1089</v>
      </c>
      <c r="F101" s="3" t="s">
        <v>1076</v>
      </c>
      <c r="G101" s="3"/>
      <c r="H101" s="99" t="s">
        <v>886</v>
      </c>
      <c r="I101" s="99">
        <v>25.144054478784696</v>
      </c>
      <c r="J101" s="99">
        <v>17.608483326356918</v>
      </c>
      <c r="K101" s="99">
        <v>2.9422232767825278</v>
      </c>
      <c r="L101" s="99">
        <v>-0.54166186469977617</v>
      </c>
      <c r="M101" s="99">
        <v>0</v>
      </c>
      <c r="N101" s="99">
        <v>34.241019698725381</v>
      </c>
      <c r="O101" s="99">
        <v>1.8299525248165764</v>
      </c>
      <c r="P101" s="99">
        <v>14.834279901669916</v>
      </c>
      <c r="Q101" s="99">
        <v>4.7612017420831023</v>
      </c>
      <c r="R101" s="99">
        <v>4.8478015783540229</v>
      </c>
      <c r="S101" s="99">
        <v>4.9596774193548328</v>
      </c>
      <c r="T101" s="99">
        <v>4.4627993341016747</v>
      </c>
      <c r="U101" s="99">
        <v>3.9411584431504849</v>
      </c>
      <c r="V101" s="99">
        <v>2.9484609034084173</v>
      </c>
      <c r="W101" s="99">
        <v>0</v>
      </c>
      <c r="X101" s="99">
        <v>0</v>
      </c>
      <c r="Y101" s="99">
        <v>1.9475312177797974</v>
      </c>
      <c r="Z101" s="129">
        <v>1.9496572648612265</v>
      </c>
      <c r="AA101" s="99">
        <v>1.9509506751171246</v>
      </c>
      <c r="AB101" s="99">
        <v>2.7028488026379804</v>
      </c>
      <c r="AC101" s="129">
        <v>2.6317174588136316</v>
      </c>
      <c r="AD101" s="164">
        <v>2.9898969177906576</v>
      </c>
      <c r="AE101" s="128" t="s">
        <v>886</v>
      </c>
      <c r="AF101" s="128" t="s">
        <v>886</v>
      </c>
      <c r="AG101" s="128" t="s">
        <v>886</v>
      </c>
    </row>
    <row r="102" spans="1:33" x14ac:dyDescent="0.2">
      <c r="A102" s="11" t="s">
        <v>1345</v>
      </c>
      <c r="B102" s="126" t="s">
        <v>148</v>
      </c>
      <c r="C102" s="126"/>
      <c r="D102" s="123" t="s">
        <v>149</v>
      </c>
      <c r="E102" s="38" t="s">
        <v>1088</v>
      </c>
      <c r="F102" s="3" t="s">
        <v>1083</v>
      </c>
      <c r="G102" s="3"/>
      <c r="H102" s="99" t="s">
        <v>886</v>
      </c>
      <c r="I102" s="99">
        <v>5.4052638470603682</v>
      </c>
      <c r="J102" s="99">
        <v>9.2524037864294826</v>
      </c>
      <c r="K102" s="99">
        <v>5.3464626020512469</v>
      </c>
      <c r="L102" s="99">
        <v>4.9045850962783817</v>
      </c>
      <c r="M102" s="99">
        <v>5.0189315993086012</v>
      </c>
      <c r="N102" s="99">
        <v>5.1827177427255577</v>
      </c>
      <c r="O102" s="99">
        <v>16.244411326378554</v>
      </c>
      <c r="P102" s="99">
        <v>7.689102564102555</v>
      </c>
      <c r="Q102" s="99">
        <v>5.1117592785499681</v>
      </c>
      <c r="R102" s="99">
        <v>5.0004955190916291</v>
      </c>
      <c r="S102" s="99">
        <v>4.5762826130924452</v>
      </c>
      <c r="T102" s="99">
        <v>2.3491793344421694</v>
      </c>
      <c r="U102" s="99">
        <v>1.9500888121842763</v>
      </c>
      <c r="V102" s="99">
        <v>-0.24342324753796163</v>
      </c>
      <c r="W102" s="99">
        <v>-1.2386662042317198E-2</v>
      </c>
      <c r="X102" s="99">
        <v>-0.3035108148955743</v>
      </c>
      <c r="Y102" s="99">
        <v>-0.16029424556084848</v>
      </c>
      <c r="Z102" s="129">
        <v>-2.4891721013609036E-3</v>
      </c>
      <c r="AA102" s="99">
        <v>-6.2230851567091072E-3</v>
      </c>
      <c r="AB102" s="99">
        <v>0.67711380241719521</v>
      </c>
      <c r="AC102" s="129">
        <v>-0.42900414168264289</v>
      </c>
      <c r="AD102" s="164">
        <v>8.4432193498718E-2</v>
      </c>
      <c r="AE102" s="128">
        <v>4.9934248070863108</v>
      </c>
      <c r="AF102" s="128">
        <v>3.9926268152332023</v>
      </c>
      <c r="AG102" s="128">
        <v>2.9894330189751099</v>
      </c>
    </row>
    <row r="103" spans="1:33" x14ac:dyDescent="0.2">
      <c r="A103" s="11" t="s">
        <v>1346</v>
      </c>
      <c r="B103" s="126" t="s">
        <v>150</v>
      </c>
      <c r="C103" s="126"/>
      <c r="D103" s="123" t="s">
        <v>151</v>
      </c>
      <c r="E103" s="38" t="s">
        <v>1088</v>
      </c>
      <c r="F103" s="3" t="s">
        <v>1082</v>
      </c>
      <c r="G103" s="3"/>
      <c r="H103" s="99" t="s">
        <v>886</v>
      </c>
      <c r="I103" s="99" t="s">
        <v>886</v>
      </c>
      <c r="J103" s="99" t="s">
        <v>886</v>
      </c>
      <c r="K103" s="99">
        <v>5.9984316145371253</v>
      </c>
      <c r="L103" s="99">
        <v>3.9004038664451457</v>
      </c>
      <c r="M103" s="99">
        <v>6.4994338675600289</v>
      </c>
      <c r="N103" s="99">
        <v>6.4995561011431704</v>
      </c>
      <c r="O103" s="99">
        <v>6.5001492276184365</v>
      </c>
      <c r="P103" s="99">
        <v>4.3147183595373235</v>
      </c>
      <c r="Q103" s="99">
        <v>4.7986067365768577</v>
      </c>
      <c r="R103" s="99">
        <v>4.4445230181741096</v>
      </c>
      <c r="S103" s="99">
        <v>2.8860150986831172</v>
      </c>
      <c r="T103" s="99">
        <v>3.0016616488162811</v>
      </c>
      <c r="U103" s="99">
        <v>3.400551052190238</v>
      </c>
      <c r="V103" s="99">
        <v>2.9002185783908629</v>
      </c>
      <c r="W103" s="99">
        <v>0</v>
      </c>
      <c r="X103" s="99">
        <v>3.4001861470561749</v>
      </c>
      <c r="Y103" s="99">
        <v>1.9483441977961462</v>
      </c>
      <c r="Z103" s="129">
        <v>1.9495592486578062</v>
      </c>
      <c r="AA103" s="99">
        <v>1.9465009079480566</v>
      </c>
      <c r="AB103" s="99">
        <v>3.9495228373536362</v>
      </c>
      <c r="AC103" s="129">
        <v>4.9897187145756972</v>
      </c>
      <c r="AD103" s="164">
        <v>5.9898432546781954</v>
      </c>
      <c r="AE103" s="128">
        <v>2.9897243033551568</v>
      </c>
      <c r="AF103" s="128">
        <v>3.9898098255823911</v>
      </c>
      <c r="AG103" s="128">
        <v>4.9902948056472631</v>
      </c>
    </row>
    <row r="104" spans="1:33" x14ac:dyDescent="0.2">
      <c r="A104" s="11" t="s">
        <v>886</v>
      </c>
      <c r="B104" s="122" t="s">
        <v>916</v>
      </c>
      <c r="C104" s="122"/>
      <c r="D104" s="123" t="s">
        <v>864</v>
      </c>
      <c r="E104" s="38" t="s">
        <v>1089</v>
      </c>
      <c r="F104" s="3" t="s">
        <v>1076</v>
      </c>
      <c r="G104" s="3"/>
      <c r="H104" s="99" t="s">
        <v>886</v>
      </c>
      <c r="I104" s="99" t="s">
        <v>886</v>
      </c>
      <c r="J104" s="99" t="s">
        <v>886</v>
      </c>
      <c r="K104" s="99" t="s">
        <v>886</v>
      </c>
      <c r="L104" s="99" t="s">
        <v>886</v>
      </c>
      <c r="M104" s="99" t="s">
        <v>886</v>
      </c>
      <c r="N104" s="99" t="s">
        <v>886</v>
      </c>
      <c r="O104" s="99" t="s">
        <v>886</v>
      </c>
      <c r="P104" s="99" t="s">
        <v>886</v>
      </c>
      <c r="Q104" s="99" t="s">
        <v>886</v>
      </c>
      <c r="R104" s="99" t="s">
        <v>886</v>
      </c>
      <c r="S104" s="99" t="s">
        <v>886</v>
      </c>
      <c r="T104" s="99" t="s">
        <v>886</v>
      </c>
      <c r="U104" s="99" t="s">
        <v>886</v>
      </c>
      <c r="V104" s="99" t="s">
        <v>886</v>
      </c>
      <c r="W104" s="99" t="s">
        <v>886</v>
      </c>
      <c r="X104" s="99" t="s">
        <v>886</v>
      </c>
      <c r="Y104" s="99" t="s">
        <v>886</v>
      </c>
      <c r="Z104" s="129" t="s">
        <v>886</v>
      </c>
      <c r="AA104" s="99" t="s">
        <v>886</v>
      </c>
      <c r="AB104" s="99" t="s">
        <v>886</v>
      </c>
      <c r="AC104" s="129" t="s">
        <v>886</v>
      </c>
      <c r="AD104" s="164" t="s">
        <v>886</v>
      </c>
      <c r="AE104" s="128" t="s">
        <v>886</v>
      </c>
      <c r="AF104" s="128" t="s">
        <v>886</v>
      </c>
      <c r="AG104" s="128" t="s">
        <v>886</v>
      </c>
    </row>
    <row r="105" spans="1:33" x14ac:dyDescent="0.2">
      <c r="A105" s="11" t="s">
        <v>886</v>
      </c>
      <c r="B105" s="122" t="s">
        <v>917</v>
      </c>
      <c r="C105" s="122"/>
      <c r="D105" s="123" t="s">
        <v>904</v>
      </c>
      <c r="E105" s="38" t="s">
        <v>1089</v>
      </c>
      <c r="F105" s="3" t="s">
        <v>1076</v>
      </c>
      <c r="G105" s="3"/>
      <c r="H105" s="99" t="s">
        <v>886</v>
      </c>
      <c r="I105" s="99" t="s">
        <v>886</v>
      </c>
      <c r="J105" s="99" t="s">
        <v>886</v>
      </c>
      <c r="K105" s="99" t="s">
        <v>886</v>
      </c>
      <c r="L105" s="99" t="s">
        <v>886</v>
      </c>
      <c r="M105" s="99" t="s">
        <v>886</v>
      </c>
      <c r="N105" s="99" t="s">
        <v>886</v>
      </c>
      <c r="O105" s="99" t="s">
        <v>886</v>
      </c>
      <c r="P105" s="99" t="s">
        <v>886</v>
      </c>
      <c r="Q105" s="99" t="s">
        <v>886</v>
      </c>
      <c r="R105" s="99" t="s">
        <v>886</v>
      </c>
      <c r="S105" s="99" t="s">
        <v>886</v>
      </c>
      <c r="T105" s="99" t="s">
        <v>886</v>
      </c>
      <c r="U105" s="99" t="s">
        <v>886</v>
      </c>
      <c r="V105" s="99" t="s">
        <v>886</v>
      </c>
      <c r="W105" s="99" t="s">
        <v>886</v>
      </c>
      <c r="X105" s="99" t="s">
        <v>886</v>
      </c>
      <c r="Y105" s="99" t="s">
        <v>886</v>
      </c>
      <c r="Z105" s="129" t="s">
        <v>886</v>
      </c>
      <c r="AA105" s="99" t="s">
        <v>886</v>
      </c>
      <c r="AB105" s="99" t="s">
        <v>886</v>
      </c>
      <c r="AC105" s="129" t="s">
        <v>886</v>
      </c>
      <c r="AD105" s="164" t="s">
        <v>886</v>
      </c>
      <c r="AE105" s="128" t="s">
        <v>886</v>
      </c>
      <c r="AF105" s="128" t="s">
        <v>886</v>
      </c>
      <c r="AG105" s="128" t="s">
        <v>886</v>
      </c>
    </row>
    <row r="106" spans="1:33" x14ac:dyDescent="0.2">
      <c r="A106" s="11" t="s">
        <v>1347</v>
      </c>
      <c r="B106" s="143" t="s">
        <v>954</v>
      </c>
      <c r="C106" s="143"/>
      <c r="D106" s="144" t="s">
        <v>955</v>
      </c>
      <c r="E106" s="38" t="s">
        <v>1088</v>
      </c>
      <c r="F106" s="3" t="s">
        <v>1079</v>
      </c>
      <c r="G106" s="3"/>
      <c r="H106" s="99" t="s">
        <v>886</v>
      </c>
      <c r="I106" s="99" t="s">
        <v>886</v>
      </c>
      <c r="J106" s="99" t="s">
        <v>886</v>
      </c>
      <c r="K106" s="99" t="s">
        <v>886</v>
      </c>
      <c r="L106" s="99" t="s">
        <v>886</v>
      </c>
      <c r="M106" s="99" t="s">
        <v>886</v>
      </c>
      <c r="N106" s="99" t="s">
        <v>886</v>
      </c>
      <c r="O106" s="99" t="s">
        <v>886</v>
      </c>
      <c r="P106" s="99" t="s">
        <v>886</v>
      </c>
      <c r="Q106" s="99">
        <v>4.7394337299958806</v>
      </c>
      <c r="R106" s="99">
        <v>4.8971596474045214</v>
      </c>
      <c r="S106" s="99">
        <v>4.4817927170868472</v>
      </c>
      <c r="T106" s="99">
        <v>4.8972296693476238</v>
      </c>
      <c r="U106" s="99">
        <v>4.9071392059976091</v>
      </c>
      <c r="V106" s="99">
        <v>3.8980022738346491</v>
      </c>
      <c r="W106" s="99">
        <v>0</v>
      </c>
      <c r="X106" s="99">
        <v>3.9549788963576731</v>
      </c>
      <c r="Y106" s="99">
        <v>1.8947368421052602</v>
      </c>
      <c r="Z106" s="129">
        <v>1.9037780401416571</v>
      </c>
      <c r="AA106" s="99">
        <v>1.8971759594496707</v>
      </c>
      <c r="AB106" s="99">
        <v>1.9044911881751059</v>
      </c>
      <c r="AC106" s="129">
        <v>1.8967921896792195</v>
      </c>
      <c r="AD106" s="164">
        <v>2.9017246099096727</v>
      </c>
      <c r="AE106" s="128">
        <v>2.8997073689811081</v>
      </c>
      <c r="AF106" s="128">
        <v>1.9002068252326865</v>
      </c>
      <c r="AG106" s="128">
        <v>1.9028288722567552</v>
      </c>
    </row>
    <row r="107" spans="1:33" x14ac:dyDescent="0.2">
      <c r="A107" s="11" t="s">
        <v>1348</v>
      </c>
      <c r="B107" s="126" t="s">
        <v>1180</v>
      </c>
      <c r="C107" s="126"/>
      <c r="D107" s="123" t="s">
        <v>153</v>
      </c>
      <c r="E107" s="38" t="s">
        <v>1088</v>
      </c>
      <c r="F107" s="3" t="s">
        <v>1174</v>
      </c>
      <c r="G107" s="3"/>
      <c r="H107" s="99" t="s">
        <v>886</v>
      </c>
      <c r="I107" s="99">
        <v>19.230769230769212</v>
      </c>
      <c r="J107" s="99">
        <v>-11.736832513213045</v>
      </c>
      <c r="K107" s="99">
        <v>29.155482139169948</v>
      </c>
      <c r="L107" s="99">
        <v>4.8441247002398029</v>
      </c>
      <c r="M107" s="99">
        <v>5.9926806953339593</v>
      </c>
      <c r="N107" s="99">
        <v>38.296647964321664</v>
      </c>
      <c r="O107" s="99">
        <v>25.059814834078864</v>
      </c>
      <c r="P107" s="99">
        <v>13.824654799534187</v>
      </c>
      <c r="Q107" s="99">
        <v>4.9985384390529077</v>
      </c>
      <c r="R107" s="99">
        <v>4.8997772828507777</v>
      </c>
      <c r="S107" s="99">
        <v>4.8964968152866106</v>
      </c>
      <c r="T107" s="99">
        <v>9.9746995572422605</v>
      </c>
      <c r="U107" s="99">
        <v>4.9462241904871291</v>
      </c>
      <c r="V107" s="99">
        <v>2.9429495259494729</v>
      </c>
      <c r="W107" s="99">
        <v>0</v>
      </c>
      <c r="X107" s="99">
        <v>3.4976575809199346</v>
      </c>
      <c r="Y107" s="99">
        <v>1.9906383416491025</v>
      </c>
      <c r="Z107" s="129">
        <v>1.9971757111155952</v>
      </c>
      <c r="AA107" s="99">
        <v>1.9877373417721333</v>
      </c>
      <c r="AB107" s="99">
        <v>1.9877824105497988</v>
      </c>
      <c r="AC107" s="129">
        <v>1.9870697851302355</v>
      </c>
      <c r="AD107" s="164">
        <v>5.5933625431155098</v>
      </c>
      <c r="AE107" s="128">
        <v>10.594155557517437</v>
      </c>
      <c r="AF107" s="128">
        <v>3.9913786221761116</v>
      </c>
      <c r="AG107" s="128">
        <v>1.9920165809472625</v>
      </c>
    </row>
    <row r="108" spans="1:33" x14ac:dyDescent="0.2">
      <c r="A108" s="11" t="s">
        <v>1349</v>
      </c>
      <c r="B108" s="126" t="s">
        <v>154</v>
      </c>
      <c r="C108" s="126"/>
      <c r="D108" s="123" t="s">
        <v>155</v>
      </c>
      <c r="E108" s="38" t="s">
        <v>1088</v>
      </c>
      <c r="F108" s="3" t="s">
        <v>1076</v>
      </c>
      <c r="G108" s="3"/>
      <c r="H108" s="99" t="s">
        <v>886</v>
      </c>
      <c r="I108" s="99">
        <v>-9.9949824385348762</v>
      </c>
      <c r="J108" s="99">
        <v>3.5678447987512527</v>
      </c>
      <c r="K108" s="99">
        <v>4.0370330498439131</v>
      </c>
      <c r="L108" s="99">
        <v>8.4954470198675551</v>
      </c>
      <c r="M108" s="99">
        <v>7.2961373390558037</v>
      </c>
      <c r="N108" s="99">
        <v>8.1422222222222302</v>
      </c>
      <c r="O108" s="99">
        <v>12.518494164063782</v>
      </c>
      <c r="P108" s="99">
        <v>7.2320841551610755</v>
      </c>
      <c r="Q108" s="99">
        <v>3.6106001771237857</v>
      </c>
      <c r="R108" s="99">
        <v>2.7089223486093772</v>
      </c>
      <c r="S108" s="99">
        <v>3.5337046283848537</v>
      </c>
      <c r="T108" s="99">
        <v>2.8937117417918756</v>
      </c>
      <c r="U108" s="99">
        <v>2.7582477014602489</v>
      </c>
      <c r="V108" s="99">
        <v>2.473684210526315</v>
      </c>
      <c r="W108" s="99">
        <v>0</v>
      </c>
      <c r="X108" s="99">
        <v>0</v>
      </c>
      <c r="Y108" s="99">
        <v>0</v>
      </c>
      <c r="Z108" s="129">
        <v>0</v>
      </c>
      <c r="AA108" s="99">
        <v>0</v>
      </c>
      <c r="AB108" s="99">
        <v>0</v>
      </c>
      <c r="AC108" s="129">
        <v>2.8248587570621542</v>
      </c>
      <c r="AD108" s="164">
        <v>2.7472527472527375</v>
      </c>
      <c r="AE108" s="128">
        <v>2.9654837141468215</v>
      </c>
      <c r="AF108" s="128">
        <v>2.596789423984891</v>
      </c>
      <c r="AG108" s="128">
        <v>2.5310630464795305</v>
      </c>
    </row>
    <row r="109" spans="1:33" x14ac:dyDescent="0.2">
      <c r="A109" s="11" t="s">
        <v>1669</v>
      </c>
      <c r="B109" s="126" t="s">
        <v>156</v>
      </c>
      <c r="C109" s="126"/>
      <c r="D109" s="123" t="s">
        <v>157</v>
      </c>
      <c r="E109" s="38" t="s">
        <v>1089</v>
      </c>
      <c r="F109" s="3" t="s">
        <v>1076</v>
      </c>
      <c r="G109" s="3"/>
      <c r="H109" s="99" t="s">
        <v>886</v>
      </c>
      <c r="I109" s="99">
        <v>27.119603680113229</v>
      </c>
      <c r="J109" s="99">
        <v>3.5964814608618241</v>
      </c>
      <c r="K109" s="99">
        <v>2.7944969905417025</v>
      </c>
      <c r="L109" s="99">
        <v>4.516938519447919</v>
      </c>
      <c r="M109" s="99">
        <v>18.047218887555033</v>
      </c>
      <c r="N109" s="99">
        <v>9.5084745762711691</v>
      </c>
      <c r="O109" s="99">
        <v>4.9527936851880554</v>
      </c>
      <c r="P109" s="99">
        <v>3.9079781743105713</v>
      </c>
      <c r="Q109" s="99">
        <v>4.9318762418393476</v>
      </c>
      <c r="R109" s="99">
        <v>5.0043957530263157</v>
      </c>
      <c r="S109" s="99">
        <v>4.9397823146776432</v>
      </c>
      <c r="T109" s="99">
        <v>4.8975082852583682</v>
      </c>
      <c r="U109" s="99" t="s">
        <v>886</v>
      </c>
      <c r="V109" s="99" t="s">
        <v>886</v>
      </c>
      <c r="W109" s="99" t="s">
        <v>886</v>
      </c>
      <c r="X109" s="99" t="s">
        <v>886</v>
      </c>
      <c r="Y109" s="99" t="s">
        <v>886</v>
      </c>
      <c r="Z109" s="129" t="s">
        <v>886</v>
      </c>
      <c r="AA109" s="99" t="s">
        <v>886</v>
      </c>
      <c r="AB109" s="99" t="s">
        <v>886</v>
      </c>
      <c r="AC109" s="129" t="s">
        <v>886</v>
      </c>
      <c r="AD109" s="164" t="s">
        <v>886</v>
      </c>
      <c r="AE109" s="128" t="s">
        <v>886</v>
      </c>
      <c r="AF109" s="128" t="s">
        <v>886</v>
      </c>
      <c r="AG109" s="128" t="s">
        <v>886</v>
      </c>
    </row>
    <row r="110" spans="1:33" x14ac:dyDescent="0.2">
      <c r="A110" s="11" t="s">
        <v>1350</v>
      </c>
      <c r="B110" s="126" t="s">
        <v>158</v>
      </c>
      <c r="C110" s="126"/>
      <c r="D110" s="123" t="s">
        <v>159</v>
      </c>
      <c r="E110" s="38" t="s">
        <v>1088</v>
      </c>
      <c r="F110" s="3" t="s">
        <v>1076</v>
      </c>
      <c r="G110" s="3"/>
      <c r="H110" s="99" t="s">
        <v>886</v>
      </c>
      <c r="I110" s="99">
        <v>28.731861198738159</v>
      </c>
      <c r="J110" s="99">
        <v>2.4210939031562333</v>
      </c>
      <c r="K110" s="99">
        <v>7.5318212269116742</v>
      </c>
      <c r="L110" s="99">
        <v>4.4766820932716342</v>
      </c>
      <c r="M110" s="99">
        <v>6.3719226509924169</v>
      </c>
      <c r="N110" s="99">
        <v>8.3286618082806285</v>
      </c>
      <c r="O110" s="99">
        <v>4.7017076957196764</v>
      </c>
      <c r="P110" s="99">
        <v>4.9000917884628876</v>
      </c>
      <c r="Q110" s="99">
        <v>4.0048462004442626</v>
      </c>
      <c r="R110" s="99">
        <v>2.491586849598761</v>
      </c>
      <c r="S110" s="99">
        <v>2.0016417250741796</v>
      </c>
      <c r="T110" s="99">
        <v>3.8999628574966039</v>
      </c>
      <c r="U110" s="99">
        <v>4.5102478551000758</v>
      </c>
      <c r="V110" s="99">
        <v>2.7706516162134562</v>
      </c>
      <c r="W110" s="99">
        <v>0</v>
      </c>
      <c r="X110" s="99">
        <v>0</v>
      </c>
      <c r="Y110" s="99">
        <v>1.8971542685970917</v>
      </c>
      <c r="Z110" s="129">
        <v>1.9598236158745674</v>
      </c>
      <c r="AA110" s="99">
        <v>1.9435100646056913</v>
      </c>
      <c r="AB110" s="99">
        <v>1.9483580369769049</v>
      </c>
      <c r="AC110" s="129">
        <v>1.9522219368096394</v>
      </c>
      <c r="AD110" s="164">
        <v>1.9501133786848035</v>
      </c>
      <c r="AE110" s="128">
        <v>1.9523527085804737</v>
      </c>
      <c r="AF110" s="128">
        <v>1.9489019246618389</v>
      </c>
      <c r="AG110" s="128">
        <v>1.9496885253697249</v>
      </c>
    </row>
    <row r="111" spans="1:33" x14ac:dyDescent="0.2">
      <c r="A111" s="11" t="s">
        <v>1351</v>
      </c>
      <c r="B111" s="126" t="s">
        <v>160</v>
      </c>
      <c r="C111" s="126"/>
      <c r="D111" s="123" t="s">
        <v>161</v>
      </c>
      <c r="E111" s="38" t="s">
        <v>1089</v>
      </c>
      <c r="F111" s="3" t="s">
        <v>1076</v>
      </c>
      <c r="G111" s="3"/>
      <c r="H111" s="99" t="s">
        <v>886</v>
      </c>
      <c r="I111" s="99">
        <v>35.433956955971297</v>
      </c>
      <c r="J111" s="99">
        <v>2.4823431657665225</v>
      </c>
      <c r="K111" s="99">
        <v>4.4998479781088463</v>
      </c>
      <c r="L111" s="99">
        <v>4.5000484919018362</v>
      </c>
      <c r="M111" s="99">
        <v>4.5011600928074103</v>
      </c>
      <c r="N111" s="99">
        <v>15.000000000000014</v>
      </c>
      <c r="O111" s="99">
        <v>4.9965248281720562</v>
      </c>
      <c r="P111" s="99">
        <v>5.0014710208884878</v>
      </c>
      <c r="Q111" s="99">
        <v>4.6231437377416853</v>
      </c>
      <c r="R111" s="99">
        <v>2.9793786823781403</v>
      </c>
      <c r="S111" s="99">
        <v>2.9972043430205986</v>
      </c>
      <c r="T111" s="99">
        <v>3.9010225981568141</v>
      </c>
      <c r="U111" s="99">
        <v>3.9003645200486119</v>
      </c>
      <c r="V111" s="99">
        <v>2.9996491638404734</v>
      </c>
      <c r="W111" s="99">
        <v>0</v>
      </c>
      <c r="X111" s="99">
        <v>0</v>
      </c>
      <c r="Y111" s="99">
        <v>0</v>
      </c>
      <c r="Z111" s="129">
        <v>0</v>
      </c>
      <c r="AA111" s="99">
        <v>0</v>
      </c>
      <c r="AB111" s="99">
        <v>1.9017882486517035</v>
      </c>
      <c r="AC111" s="129">
        <v>2.7855153203342642</v>
      </c>
      <c r="AD111" s="164">
        <v>2.7100271002709952</v>
      </c>
      <c r="AE111" s="128">
        <v>0</v>
      </c>
      <c r="AF111" s="128">
        <v>0</v>
      </c>
      <c r="AG111" s="128" t="s">
        <v>886</v>
      </c>
    </row>
    <row r="112" spans="1:33" x14ac:dyDescent="0.2">
      <c r="A112" s="11" t="s">
        <v>1738</v>
      </c>
      <c r="B112" s="126" t="s">
        <v>162</v>
      </c>
      <c r="C112" s="126"/>
      <c r="D112" s="123" t="s">
        <v>163</v>
      </c>
      <c r="E112" s="38" t="s">
        <v>1089</v>
      </c>
      <c r="F112" s="3" t="s">
        <v>1077</v>
      </c>
      <c r="G112" s="3"/>
      <c r="H112" s="99" t="s">
        <v>886</v>
      </c>
      <c r="I112" s="99">
        <v>4.4723564143853878</v>
      </c>
      <c r="J112" s="99">
        <v>10.185375477824806</v>
      </c>
      <c r="K112" s="99">
        <v>5.4612601186257308</v>
      </c>
      <c r="L112" s="99">
        <v>9.9430511831912582</v>
      </c>
      <c r="M112" s="99">
        <v>5.4388391995367158</v>
      </c>
      <c r="N112" s="99">
        <v>8.5361202227477264</v>
      </c>
      <c r="O112" s="99">
        <v>9.8748945740792919</v>
      </c>
      <c r="P112" s="99">
        <v>7.1899187615940718</v>
      </c>
      <c r="Q112" s="99">
        <v>4.9997016172345923</v>
      </c>
      <c r="R112" s="99">
        <v>5.0003410098438081</v>
      </c>
      <c r="S112" s="99">
        <v>4.9895532244270413</v>
      </c>
      <c r="T112" s="99">
        <v>4.940091975830569</v>
      </c>
      <c r="U112" s="99" t="s">
        <v>886</v>
      </c>
      <c r="V112" s="99" t="s">
        <v>886</v>
      </c>
      <c r="W112" s="99" t="s">
        <v>886</v>
      </c>
      <c r="X112" s="99" t="s">
        <v>886</v>
      </c>
      <c r="Y112" s="99" t="s">
        <v>886</v>
      </c>
      <c r="Z112" s="129" t="s">
        <v>886</v>
      </c>
      <c r="AA112" s="99" t="s">
        <v>886</v>
      </c>
      <c r="AB112" s="99" t="s">
        <v>886</v>
      </c>
      <c r="AC112" s="129" t="s">
        <v>886</v>
      </c>
      <c r="AD112" s="164" t="s">
        <v>886</v>
      </c>
      <c r="AE112" s="128" t="s">
        <v>886</v>
      </c>
      <c r="AF112" s="128" t="s">
        <v>886</v>
      </c>
      <c r="AG112" s="128" t="s">
        <v>886</v>
      </c>
    </row>
    <row r="113" spans="1:33" x14ac:dyDescent="0.2">
      <c r="A113" s="11" t="s">
        <v>1352</v>
      </c>
      <c r="B113" s="126" t="s">
        <v>1151</v>
      </c>
      <c r="C113" s="126"/>
      <c r="D113" s="123" t="s">
        <v>1152</v>
      </c>
      <c r="E113" s="38" t="s">
        <v>1088</v>
      </c>
      <c r="F113" s="3" t="s">
        <v>1082</v>
      </c>
      <c r="G113" s="3"/>
      <c r="H113" s="99" t="s">
        <v>886</v>
      </c>
      <c r="I113" s="99" t="s">
        <v>886</v>
      </c>
      <c r="J113" s="99" t="s">
        <v>886</v>
      </c>
      <c r="K113" s="99" t="s">
        <v>886</v>
      </c>
      <c r="L113" s="99" t="s">
        <v>886</v>
      </c>
      <c r="M113" s="99" t="s">
        <v>886</v>
      </c>
      <c r="N113" s="99" t="s">
        <v>886</v>
      </c>
      <c r="O113" s="99" t="s">
        <v>886</v>
      </c>
      <c r="P113" s="99" t="s">
        <v>886</v>
      </c>
      <c r="Q113" s="99" t="s">
        <v>886</v>
      </c>
      <c r="R113" s="99" t="s">
        <v>886</v>
      </c>
      <c r="S113" s="99" t="s">
        <v>886</v>
      </c>
      <c r="T113" s="99" t="s">
        <v>886</v>
      </c>
      <c r="U113" s="99" t="s">
        <v>886</v>
      </c>
      <c r="V113" s="99">
        <v>2.8999288868308355</v>
      </c>
      <c r="W113" s="99">
        <v>0</v>
      </c>
      <c r="X113" s="99">
        <v>0</v>
      </c>
      <c r="Y113" s="99">
        <v>0</v>
      </c>
      <c r="Z113" s="129">
        <v>1.9696080873667032</v>
      </c>
      <c r="AA113" s="99">
        <v>1.9701793651293986</v>
      </c>
      <c r="AB113" s="99">
        <v>3.9701063435142681</v>
      </c>
      <c r="AC113" s="129">
        <v>3.9701477004958186</v>
      </c>
      <c r="AD113" s="164">
        <v>4.9903481804532746</v>
      </c>
      <c r="AE113" s="128">
        <v>3.989785495403475</v>
      </c>
      <c r="AF113" s="128">
        <v>3.9899416537335863</v>
      </c>
      <c r="AG113" s="128">
        <v>4.9898615886449793</v>
      </c>
    </row>
    <row r="114" spans="1:33" x14ac:dyDescent="0.2">
      <c r="A114" s="11" t="s">
        <v>1353</v>
      </c>
      <c r="B114" s="126" t="s">
        <v>164</v>
      </c>
      <c r="C114" s="126"/>
      <c r="D114" s="123" t="s">
        <v>165</v>
      </c>
      <c r="E114" s="38" t="s">
        <v>1088</v>
      </c>
      <c r="F114" s="3" t="s">
        <v>1076</v>
      </c>
      <c r="G114" s="3"/>
      <c r="H114" s="99" t="s">
        <v>886</v>
      </c>
      <c r="I114" s="99">
        <v>10.402219140083218</v>
      </c>
      <c r="J114" s="99">
        <v>6.9974874371859386</v>
      </c>
      <c r="K114" s="99">
        <v>4.1681343195961063</v>
      </c>
      <c r="L114" s="99">
        <v>3.6970243462578907</v>
      </c>
      <c r="M114" s="99">
        <v>6.7282608695652186</v>
      </c>
      <c r="N114" s="99">
        <v>10.001018433649051</v>
      </c>
      <c r="O114" s="99">
        <v>9.0084251458198281</v>
      </c>
      <c r="P114" s="99">
        <v>3.4992356038729469</v>
      </c>
      <c r="Q114" s="99">
        <v>3.5040210077137601</v>
      </c>
      <c r="R114" s="99">
        <v>2.497423293427417</v>
      </c>
      <c r="S114" s="99">
        <v>2.4984529702970235</v>
      </c>
      <c r="T114" s="99">
        <v>3.5016225190551751</v>
      </c>
      <c r="U114" s="99">
        <v>2.9019321910317188</v>
      </c>
      <c r="V114" s="99">
        <v>2.3028413519450055</v>
      </c>
      <c r="W114" s="99">
        <v>0</v>
      </c>
      <c r="X114" s="99">
        <v>0</v>
      </c>
      <c r="Y114" s="99">
        <v>-5.0006926167059191</v>
      </c>
      <c r="Z114" s="129">
        <v>-2.9965004374453041</v>
      </c>
      <c r="AA114" s="99">
        <v>-4.9981210071401776</v>
      </c>
      <c r="AB114" s="99">
        <v>0</v>
      </c>
      <c r="AC114" s="129">
        <v>0</v>
      </c>
      <c r="AD114" s="164">
        <v>0</v>
      </c>
      <c r="AE114" s="128">
        <v>2.0015822784810178</v>
      </c>
      <c r="AF114" s="128">
        <v>3.8780733731482275</v>
      </c>
      <c r="AG114" s="128">
        <v>3.733293511535877</v>
      </c>
    </row>
    <row r="115" spans="1:33" x14ac:dyDescent="0.2">
      <c r="A115" s="11" t="s">
        <v>1354</v>
      </c>
      <c r="B115" s="126" t="s">
        <v>166</v>
      </c>
      <c r="C115" s="126"/>
      <c r="D115" s="123" t="s">
        <v>167</v>
      </c>
      <c r="E115" s="38" t="s">
        <v>1088</v>
      </c>
      <c r="F115" s="3" t="s">
        <v>1081</v>
      </c>
      <c r="G115" s="3"/>
      <c r="H115" s="99" t="s">
        <v>886</v>
      </c>
      <c r="I115" s="99">
        <v>2.7908736001729153</v>
      </c>
      <c r="J115" s="99">
        <v>8.1045562666736828</v>
      </c>
      <c r="K115" s="99">
        <v>8.0427911500121638</v>
      </c>
      <c r="L115" s="99">
        <v>5.3186462036995295</v>
      </c>
      <c r="M115" s="99">
        <v>4.3737914383086007</v>
      </c>
      <c r="N115" s="99">
        <v>4.3215247141672677</v>
      </c>
      <c r="O115" s="99">
        <v>4.3995722093034431</v>
      </c>
      <c r="P115" s="99">
        <v>2.499929513265613</v>
      </c>
      <c r="Q115" s="99">
        <v>3.899580976133052</v>
      </c>
      <c r="R115" s="99">
        <v>3.4999470507253818</v>
      </c>
      <c r="S115" s="99">
        <v>3.4003512900530524</v>
      </c>
      <c r="T115" s="99">
        <v>2.6997608641873541</v>
      </c>
      <c r="U115" s="99">
        <v>3.8002633607399758</v>
      </c>
      <c r="V115" s="99">
        <v>2.4002722835461725</v>
      </c>
      <c r="W115" s="99">
        <v>0</v>
      </c>
      <c r="X115" s="99">
        <v>0</v>
      </c>
      <c r="Y115" s="99">
        <v>0</v>
      </c>
      <c r="Z115" s="129">
        <v>1.9398700710077099</v>
      </c>
      <c r="AA115" s="99">
        <v>1.8999911076859055</v>
      </c>
      <c r="AB115" s="99">
        <v>3.9451102449240771</v>
      </c>
      <c r="AC115" s="129">
        <v>4.9448358367672585</v>
      </c>
      <c r="AD115" s="164">
        <v>4.9451684943835339</v>
      </c>
      <c r="AE115" s="128">
        <v>2.9449318079314946</v>
      </c>
      <c r="AF115" s="128">
        <v>3.9448595881746762</v>
      </c>
      <c r="AG115" s="128">
        <v>4.9450288509486358</v>
      </c>
    </row>
    <row r="116" spans="1:33" x14ac:dyDescent="0.2">
      <c r="A116" s="11" t="s">
        <v>1355</v>
      </c>
      <c r="B116" s="126" t="s">
        <v>168</v>
      </c>
      <c r="C116" s="126"/>
      <c r="D116" s="123" t="s">
        <v>169</v>
      </c>
      <c r="E116" s="38" t="s">
        <v>1088</v>
      </c>
      <c r="F116" s="3" t="s">
        <v>1076</v>
      </c>
      <c r="G116" s="3"/>
      <c r="H116" s="99" t="s">
        <v>886</v>
      </c>
      <c r="I116" s="99">
        <v>13.892215568862269</v>
      </c>
      <c r="J116" s="99">
        <v>0.3259726603575217</v>
      </c>
      <c r="K116" s="99">
        <v>4.7793732313174786</v>
      </c>
      <c r="L116" s="99">
        <v>2.1006301890567016</v>
      </c>
      <c r="M116" s="99">
        <v>5.4962280787694766</v>
      </c>
      <c r="N116" s="99">
        <v>6.6679049034175364</v>
      </c>
      <c r="O116" s="99">
        <v>6.9998258749782565</v>
      </c>
      <c r="P116" s="99">
        <v>2.7990235964198575</v>
      </c>
      <c r="Q116" s="99">
        <v>4.7807503561817271</v>
      </c>
      <c r="R116" s="99">
        <v>2.8705242483759008</v>
      </c>
      <c r="S116" s="99">
        <v>3.8992509913349949</v>
      </c>
      <c r="T116" s="99">
        <v>0</v>
      </c>
      <c r="U116" s="99">
        <v>4.5020849530002209</v>
      </c>
      <c r="V116" s="99">
        <v>2.9419721358041357</v>
      </c>
      <c r="W116" s="99">
        <v>0</v>
      </c>
      <c r="X116" s="99">
        <v>0</v>
      </c>
      <c r="Y116" s="99">
        <v>0</v>
      </c>
      <c r="Z116" s="129">
        <v>0</v>
      </c>
      <c r="AA116" s="99">
        <v>0</v>
      </c>
      <c r="AB116" s="99">
        <v>3.2849352867748483</v>
      </c>
      <c r="AC116" s="129">
        <v>3.1804592583168922</v>
      </c>
      <c r="AD116" s="164">
        <v>3.0824240182479423</v>
      </c>
      <c r="AE116" s="128">
        <v>2.990251779199804</v>
      </c>
      <c r="AF116" s="128">
        <v>2.9034318564543193</v>
      </c>
      <c r="AG116" s="128">
        <v>2.8215112013994696</v>
      </c>
    </row>
    <row r="117" spans="1:33" x14ac:dyDescent="0.2">
      <c r="A117" s="11" t="s">
        <v>1356</v>
      </c>
      <c r="B117" s="126" t="s">
        <v>170</v>
      </c>
      <c r="C117" s="126"/>
      <c r="D117" s="123" t="s">
        <v>171</v>
      </c>
      <c r="E117" s="38" t="s">
        <v>1088</v>
      </c>
      <c r="F117" s="3" t="s">
        <v>1076</v>
      </c>
      <c r="G117" s="3"/>
      <c r="H117" s="99" t="s">
        <v>886</v>
      </c>
      <c r="I117" s="99">
        <v>4.7909407665505341</v>
      </c>
      <c r="J117" s="99">
        <v>3.9900249376558747</v>
      </c>
      <c r="K117" s="99">
        <v>2.4780175859312408</v>
      </c>
      <c r="L117" s="99">
        <v>4.5241809672386779</v>
      </c>
      <c r="M117" s="99">
        <v>4.4776119402985159</v>
      </c>
      <c r="N117" s="99">
        <v>12.000000000000014</v>
      </c>
      <c r="O117" s="99">
        <v>9.0561224489795933</v>
      </c>
      <c r="P117" s="99">
        <v>5.497076023391827</v>
      </c>
      <c r="Q117" s="99">
        <v>4.9334811529933518</v>
      </c>
      <c r="R117" s="99">
        <v>2.9054410987849906</v>
      </c>
      <c r="S117" s="99">
        <v>2.0020533880903599</v>
      </c>
      <c r="T117" s="99">
        <v>2.0130850528434792</v>
      </c>
      <c r="U117" s="99">
        <v>1.9733596447952522</v>
      </c>
      <c r="V117" s="99">
        <v>0.96758587324626433</v>
      </c>
      <c r="W117" s="99">
        <v>0</v>
      </c>
      <c r="X117" s="99">
        <v>0</v>
      </c>
      <c r="Y117" s="99">
        <v>0</v>
      </c>
      <c r="Z117" s="129">
        <v>0</v>
      </c>
      <c r="AA117" s="99">
        <v>0</v>
      </c>
      <c r="AB117" s="99">
        <v>0.76665069477719339</v>
      </c>
      <c r="AC117" s="129">
        <v>2.5202092249167807</v>
      </c>
      <c r="AD117" s="164">
        <v>2.5510204081632848</v>
      </c>
      <c r="AE117" s="128">
        <v>2.4875621890547261</v>
      </c>
      <c r="AF117" s="128">
        <v>2.4271844660194164</v>
      </c>
      <c r="AG117" s="128">
        <v>2.3696682464455057</v>
      </c>
    </row>
    <row r="118" spans="1:33" x14ac:dyDescent="0.2">
      <c r="A118" s="11" t="s">
        <v>886</v>
      </c>
      <c r="B118" s="126" t="s">
        <v>172</v>
      </c>
      <c r="C118" s="126"/>
      <c r="D118" s="123" t="s">
        <v>173</v>
      </c>
      <c r="E118" s="38" t="s">
        <v>1089</v>
      </c>
      <c r="F118" s="3" t="s">
        <v>1076</v>
      </c>
      <c r="G118" s="3"/>
      <c r="H118" s="99" t="s">
        <v>886</v>
      </c>
      <c r="I118" s="99">
        <v>4.9010140028971563</v>
      </c>
      <c r="J118" s="99">
        <v>14.936708860759481</v>
      </c>
      <c r="K118" s="99">
        <v>5.4965959150981263</v>
      </c>
      <c r="L118" s="99">
        <v>9.1012622188478645</v>
      </c>
      <c r="M118" s="99">
        <v>3.8883089770354928</v>
      </c>
      <c r="N118" s="99">
        <v>5.9030394373273083</v>
      </c>
      <c r="O118" s="99">
        <v>0</v>
      </c>
      <c r="P118" s="99">
        <v>4.7912713472485677</v>
      </c>
      <c r="Q118" s="99">
        <v>4.9947185755243879</v>
      </c>
      <c r="R118" s="99">
        <v>2.7091118137395824</v>
      </c>
      <c r="S118" s="99">
        <v>-1.0004897502273877</v>
      </c>
      <c r="T118" s="99">
        <v>2.7491166077738427</v>
      </c>
      <c r="U118" s="99" t="s">
        <v>886</v>
      </c>
      <c r="V118" s="99" t="s">
        <v>886</v>
      </c>
      <c r="W118" s="99" t="s">
        <v>886</v>
      </c>
      <c r="X118" s="99" t="s">
        <v>886</v>
      </c>
      <c r="Y118" s="99" t="s">
        <v>886</v>
      </c>
      <c r="Z118" s="129" t="s">
        <v>886</v>
      </c>
      <c r="AA118" s="99" t="s">
        <v>886</v>
      </c>
      <c r="AB118" s="99" t="s">
        <v>886</v>
      </c>
      <c r="AC118" s="129" t="s">
        <v>886</v>
      </c>
      <c r="AD118" s="164" t="s">
        <v>886</v>
      </c>
      <c r="AE118" s="128" t="s">
        <v>886</v>
      </c>
      <c r="AF118" s="128" t="s">
        <v>886</v>
      </c>
      <c r="AG118" s="128" t="s">
        <v>886</v>
      </c>
    </row>
    <row r="119" spans="1:33" x14ac:dyDescent="0.2">
      <c r="A119" s="11" t="s">
        <v>1357</v>
      </c>
      <c r="B119" s="126" t="s">
        <v>174</v>
      </c>
      <c r="C119" s="126"/>
      <c r="D119" s="123" t="s">
        <v>175</v>
      </c>
      <c r="E119" s="38" t="s">
        <v>1088</v>
      </c>
      <c r="F119" s="3" t="s">
        <v>1080</v>
      </c>
      <c r="G119" s="3"/>
      <c r="H119" s="99" t="s">
        <v>886</v>
      </c>
      <c r="I119" s="99">
        <v>3.8821390988233162</v>
      </c>
      <c r="J119" s="99">
        <v>9.7008877592367355</v>
      </c>
      <c r="K119" s="99">
        <v>9.6992998774365873</v>
      </c>
      <c r="L119" s="99">
        <v>4.7996571673451882</v>
      </c>
      <c r="M119" s="99">
        <v>-1.7159797879487115</v>
      </c>
      <c r="N119" s="99">
        <v>0.98961351580260271</v>
      </c>
      <c r="O119" s="99">
        <v>26.840285441035846</v>
      </c>
      <c r="P119" s="99">
        <v>7.2001113598663551</v>
      </c>
      <c r="Q119" s="99">
        <v>4.989503754842346</v>
      </c>
      <c r="R119" s="99">
        <v>4.4400927595980448</v>
      </c>
      <c r="S119" s="99">
        <v>3.9898157559728844</v>
      </c>
      <c r="T119" s="99">
        <v>3.9904722137868163</v>
      </c>
      <c r="U119" s="99">
        <v>3.8400817659995994</v>
      </c>
      <c r="V119" s="99">
        <v>1.0739175139951982</v>
      </c>
      <c r="W119" s="99">
        <v>0</v>
      </c>
      <c r="X119" s="99">
        <v>0</v>
      </c>
      <c r="Y119" s="99">
        <v>1.8502578014277162</v>
      </c>
      <c r="Z119" s="129">
        <v>0</v>
      </c>
      <c r="AA119" s="99">
        <v>0</v>
      </c>
      <c r="AB119" s="99">
        <v>3.9901313823747842</v>
      </c>
      <c r="AC119" s="129">
        <v>4.9896152299015784</v>
      </c>
      <c r="AD119" s="164">
        <v>4.9901869560797785</v>
      </c>
      <c r="AE119" s="128">
        <v>3.9903778123673295</v>
      </c>
      <c r="AF119" s="128">
        <v>3.9905178649440431</v>
      </c>
      <c r="AG119" s="128">
        <v>4.9902550222791566</v>
      </c>
    </row>
    <row r="120" spans="1:33" x14ac:dyDescent="0.2">
      <c r="A120" s="11" t="s">
        <v>1707</v>
      </c>
      <c r="B120" s="126" t="s">
        <v>176</v>
      </c>
      <c r="C120" s="126"/>
      <c r="D120" s="123" t="s">
        <v>177</v>
      </c>
      <c r="E120" s="38" t="s">
        <v>1088</v>
      </c>
      <c r="F120" s="3" t="s">
        <v>1077</v>
      </c>
      <c r="G120" s="3"/>
      <c r="H120" s="99" t="s">
        <v>886</v>
      </c>
      <c r="I120" s="99">
        <v>5.5380263301055379</v>
      </c>
      <c r="J120" s="99">
        <v>8.8848797250859093</v>
      </c>
      <c r="K120" s="99">
        <v>4.4989032838364693</v>
      </c>
      <c r="L120" s="99">
        <v>6.4993506689619664</v>
      </c>
      <c r="M120" s="99">
        <v>4.5004679125428879</v>
      </c>
      <c r="N120" s="99">
        <v>8</v>
      </c>
      <c r="O120" s="99">
        <v>11.868686868686851</v>
      </c>
      <c r="P120" s="99">
        <v>4.2530013588940108</v>
      </c>
      <c r="Q120" s="99">
        <v>4.6170419045567144</v>
      </c>
      <c r="R120" s="99">
        <v>4.9703447423699458</v>
      </c>
      <c r="S120" s="99">
        <v>4.9900434556565898</v>
      </c>
      <c r="T120" s="99">
        <v>3.8998411660282102</v>
      </c>
      <c r="U120" s="99">
        <v>2.499910075177155</v>
      </c>
      <c r="V120" s="99">
        <v>1.9002667040988115</v>
      </c>
      <c r="W120" s="99">
        <v>0</v>
      </c>
      <c r="X120" s="99">
        <v>0</v>
      </c>
      <c r="Y120" s="99">
        <v>0</v>
      </c>
      <c r="Z120" s="129">
        <v>0</v>
      </c>
      <c r="AA120" s="99">
        <v>1.9896685320705876</v>
      </c>
      <c r="AB120" s="99">
        <v>3.9894986535653043</v>
      </c>
      <c r="AC120" s="129">
        <v>3.9898690608586973</v>
      </c>
      <c r="AD120" s="164">
        <v>3.9897893865825873</v>
      </c>
      <c r="AE120" s="128">
        <v>3.9898508403834354</v>
      </c>
      <c r="AF120" s="128">
        <v>3.9905289905289854</v>
      </c>
      <c r="AG120" s="128">
        <v>3.9901149552951645</v>
      </c>
    </row>
    <row r="121" spans="1:33" x14ac:dyDescent="0.2">
      <c r="A121" s="11" t="s">
        <v>1358</v>
      </c>
      <c r="B121" s="126" t="s">
        <v>1181</v>
      </c>
      <c r="C121" s="126"/>
      <c r="D121" s="123" t="s">
        <v>179</v>
      </c>
      <c r="E121" s="38" t="s">
        <v>1088</v>
      </c>
      <c r="F121" s="3" t="s">
        <v>1174</v>
      </c>
      <c r="G121" s="3"/>
      <c r="H121" s="99" t="s">
        <v>886</v>
      </c>
      <c r="I121" s="99">
        <v>13.805240516229958</v>
      </c>
      <c r="J121" s="99">
        <v>24.312714776632276</v>
      </c>
      <c r="K121" s="99">
        <v>8.1824464409122442</v>
      </c>
      <c r="L121" s="99">
        <v>7.6146671777181751</v>
      </c>
      <c r="M121" s="99">
        <v>7.5626261427044881</v>
      </c>
      <c r="N121" s="99">
        <v>10.905077262693169</v>
      </c>
      <c r="O121" s="99">
        <v>30.085589171974533</v>
      </c>
      <c r="P121" s="99">
        <v>14.972075587177727</v>
      </c>
      <c r="Q121" s="99">
        <v>3.4269363854138959</v>
      </c>
      <c r="R121" s="99">
        <v>4.9218297625941005</v>
      </c>
      <c r="S121" s="99">
        <v>4.9116997792494317</v>
      </c>
      <c r="T121" s="99">
        <v>4.8921620199894704</v>
      </c>
      <c r="U121" s="99">
        <v>4.8980274155800743</v>
      </c>
      <c r="V121" s="99">
        <v>2.9960159362549774</v>
      </c>
      <c r="W121" s="99">
        <v>0</v>
      </c>
      <c r="X121" s="99">
        <v>3.5587188612099681</v>
      </c>
      <c r="Y121" s="99">
        <v>1.9273868220528954</v>
      </c>
      <c r="Z121" s="129">
        <v>1.9349164467898028</v>
      </c>
      <c r="AA121" s="99">
        <v>1.8981880931837836</v>
      </c>
      <c r="AB121" s="99">
        <v>1.9051651143098924</v>
      </c>
      <c r="AC121" s="129">
        <v>1.911092646447865</v>
      </c>
      <c r="AD121" s="164">
        <v>5.4219323277619136</v>
      </c>
      <c r="AE121" s="128">
        <v>10.2861562258314</v>
      </c>
      <c r="AF121" s="128">
        <v>3.4712482468443051</v>
      </c>
      <c r="AG121" s="128">
        <v>2.4737377160284839</v>
      </c>
    </row>
    <row r="122" spans="1:33" x14ac:dyDescent="0.2">
      <c r="A122" s="11" t="s">
        <v>1359</v>
      </c>
      <c r="B122" s="126" t="s">
        <v>180</v>
      </c>
      <c r="C122" s="126"/>
      <c r="D122" s="123" t="s">
        <v>181</v>
      </c>
      <c r="E122" s="38" t="s">
        <v>1088</v>
      </c>
      <c r="F122" s="3" t="s">
        <v>1076</v>
      </c>
      <c r="G122" s="3"/>
      <c r="H122" s="99" t="s">
        <v>886</v>
      </c>
      <c r="I122" s="99">
        <v>-3.4218450588557374</v>
      </c>
      <c r="J122" s="99">
        <v>25.2125850340136</v>
      </c>
      <c r="K122" s="99">
        <v>3.32767402376912</v>
      </c>
      <c r="L122" s="99">
        <v>6.9777631723080304</v>
      </c>
      <c r="M122" s="99">
        <v>6.0106491910710531</v>
      </c>
      <c r="N122" s="99">
        <v>9.7652854245146301</v>
      </c>
      <c r="O122" s="99">
        <v>6.0190073917634663</v>
      </c>
      <c r="P122" s="99">
        <v>9.9767596281540563</v>
      </c>
      <c r="Q122" s="99">
        <v>4.8905660377358373</v>
      </c>
      <c r="R122" s="99">
        <v>4.94315728881854</v>
      </c>
      <c r="S122" s="99">
        <v>3.9012684264655491</v>
      </c>
      <c r="T122" s="99">
        <v>4.5268575953543575</v>
      </c>
      <c r="U122" s="99">
        <v>4.9368686868686922</v>
      </c>
      <c r="V122" s="99">
        <v>2.496691132234389</v>
      </c>
      <c r="W122" s="99">
        <v>0</v>
      </c>
      <c r="X122" s="99">
        <v>0</v>
      </c>
      <c r="Y122" s="99">
        <v>1.901743264659288</v>
      </c>
      <c r="Z122" s="129">
        <v>1.7510512067277162</v>
      </c>
      <c r="AA122" s="99">
        <v>1.8001698273422129</v>
      </c>
      <c r="AB122" s="99">
        <v>2.7804037146193616</v>
      </c>
      <c r="AC122" s="129">
        <v>2.7051885516420571</v>
      </c>
      <c r="AD122" s="164">
        <v>2.9921508718326884</v>
      </c>
      <c r="AE122" s="128">
        <v>2.9921743133343615</v>
      </c>
      <c r="AF122" s="128">
        <v>2.4831148192292485</v>
      </c>
      <c r="AG122" s="128">
        <v>2.4229501841442138</v>
      </c>
    </row>
    <row r="123" spans="1:33" x14ac:dyDescent="0.2">
      <c r="A123" s="11" t="s">
        <v>886</v>
      </c>
      <c r="B123" s="18" t="s">
        <v>1023</v>
      </c>
      <c r="C123" s="18"/>
      <c r="D123" s="35" t="s">
        <v>989</v>
      </c>
      <c r="E123" s="38" t="s">
        <v>1089</v>
      </c>
      <c r="F123" s="3" t="s">
        <v>1076</v>
      </c>
      <c r="G123" s="3"/>
      <c r="H123" s="99" t="s">
        <v>886</v>
      </c>
      <c r="I123" s="99" t="s">
        <v>886</v>
      </c>
      <c r="J123" s="99" t="s">
        <v>886</v>
      </c>
      <c r="K123" s="99" t="s">
        <v>886</v>
      </c>
      <c r="L123" s="99" t="s">
        <v>886</v>
      </c>
      <c r="M123" s="99" t="s">
        <v>886</v>
      </c>
      <c r="N123" s="99" t="s">
        <v>886</v>
      </c>
      <c r="O123" s="99" t="s">
        <v>886</v>
      </c>
      <c r="P123" s="99" t="s">
        <v>886</v>
      </c>
      <c r="Q123" s="99" t="s">
        <v>886</v>
      </c>
      <c r="R123" s="99" t="s">
        <v>886</v>
      </c>
      <c r="S123" s="99" t="s">
        <v>886</v>
      </c>
      <c r="T123" s="99" t="s">
        <v>886</v>
      </c>
      <c r="U123" s="99" t="s">
        <v>886</v>
      </c>
      <c r="V123" s="99" t="s">
        <v>886</v>
      </c>
      <c r="W123" s="99" t="s">
        <v>886</v>
      </c>
      <c r="X123" s="99" t="s">
        <v>886</v>
      </c>
      <c r="Y123" s="99" t="s">
        <v>886</v>
      </c>
      <c r="Z123" s="129" t="s">
        <v>886</v>
      </c>
      <c r="AA123" s="99" t="s">
        <v>886</v>
      </c>
      <c r="AB123" s="99" t="s">
        <v>886</v>
      </c>
      <c r="AC123" s="129" t="s">
        <v>886</v>
      </c>
      <c r="AD123" s="164" t="s">
        <v>886</v>
      </c>
      <c r="AE123" s="128" t="s">
        <v>886</v>
      </c>
      <c r="AF123" s="128" t="s">
        <v>886</v>
      </c>
      <c r="AG123" s="128" t="s">
        <v>886</v>
      </c>
    </row>
    <row r="124" spans="1:33" x14ac:dyDescent="0.2">
      <c r="A124" s="11" t="s">
        <v>1360</v>
      </c>
      <c r="B124" s="126" t="s">
        <v>182</v>
      </c>
      <c r="C124" s="126"/>
      <c r="D124" s="123" t="s">
        <v>183</v>
      </c>
      <c r="E124" s="38" t="s">
        <v>1088</v>
      </c>
      <c r="F124" s="3" t="s">
        <v>1082</v>
      </c>
      <c r="G124" s="3"/>
      <c r="H124" s="99" t="s">
        <v>886</v>
      </c>
      <c r="I124" s="99" t="s">
        <v>886</v>
      </c>
      <c r="J124" s="99">
        <v>11.895979004936791</v>
      </c>
      <c r="K124" s="99">
        <v>4.4906594938577342</v>
      </c>
      <c r="L124" s="99">
        <v>7.8968434601076609</v>
      </c>
      <c r="M124" s="99">
        <v>12.502182135583368</v>
      </c>
      <c r="N124" s="99">
        <v>12.502909457677092</v>
      </c>
      <c r="O124" s="99">
        <v>5.9997931105824023</v>
      </c>
      <c r="P124" s="99">
        <v>1.1385446146839655</v>
      </c>
      <c r="Q124" s="99">
        <v>4.7998884993513542</v>
      </c>
      <c r="R124" s="99">
        <v>4.3846547314578004</v>
      </c>
      <c r="S124" s="99">
        <v>3.8986240150535139</v>
      </c>
      <c r="T124" s="99">
        <v>4.9002961872959929</v>
      </c>
      <c r="U124" s="99">
        <v>3.5015151651395229</v>
      </c>
      <c r="V124" s="99">
        <v>0</v>
      </c>
      <c r="W124" s="99">
        <v>0</v>
      </c>
      <c r="X124" s="99">
        <v>3.4968680225537128</v>
      </c>
      <c r="Y124" s="99">
        <v>1.9978510509703824</v>
      </c>
      <c r="Z124" s="129">
        <v>1.9389669815979449</v>
      </c>
      <c r="AA124" s="99">
        <v>1.9941225860621081</v>
      </c>
      <c r="AB124" s="99">
        <v>3.9902164104675064</v>
      </c>
      <c r="AC124" s="129">
        <v>4.9895337773548931</v>
      </c>
      <c r="AD124" s="164">
        <v>5.9907199303994796</v>
      </c>
      <c r="AE124" s="128">
        <v>2.989883236543478</v>
      </c>
      <c r="AF124" s="128">
        <v>3.9797029834488962</v>
      </c>
      <c r="AG124" s="128">
        <v>4.9905465137075629</v>
      </c>
    </row>
    <row r="125" spans="1:33" x14ac:dyDescent="0.2">
      <c r="A125" s="11" t="s">
        <v>1361</v>
      </c>
      <c r="B125" s="126" t="s">
        <v>184</v>
      </c>
      <c r="C125" s="126"/>
      <c r="D125" s="123" t="s">
        <v>185</v>
      </c>
      <c r="E125" s="38" t="s">
        <v>1088</v>
      </c>
      <c r="F125" s="3" t="s">
        <v>1076</v>
      </c>
      <c r="G125" s="3"/>
      <c r="H125" s="99" t="s">
        <v>886</v>
      </c>
      <c r="I125" s="99">
        <v>3.9717147908073116</v>
      </c>
      <c r="J125" s="99">
        <v>5.0442076626615346</v>
      </c>
      <c r="K125" s="99">
        <v>2.9027732815366249</v>
      </c>
      <c r="L125" s="99">
        <v>5.3691275167785335</v>
      </c>
      <c r="M125" s="99">
        <v>5.8917197452229289</v>
      </c>
      <c r="N125" s="99">
        <v>9.8684210526315752</v>
      </c>
      <c r="O125" s="99">
        <v>4.9358426005132543</v>
      </c>
      <c r="P125" s="99">
        <v>2.4944974321349918</v>
      </c>
      <c r="Q125" s="99">
        <v>4.8834804740316713</v>
      </c>
      <c r="R125" s="99">
        <v>4.9670129673162791</v>
      </c>
      <c r="S125" s="99">
        <v>4.941482444733424</v>
      </c>
      <c r="T125" s="99">
        <v>4.9566294919454918</v>
      </c>
      <c r="U125" s="99">
        <v>4.8406139315230234</v>
      </c>
      <c r="V125" s="99">
        <v>1.9144144144144235</v>
      </c>
      <c r="W125" s="99">
        <v>0</v>
      </c>
      <c r="X125" s="99">
        <v>0</v>
      </c>
      <c r="Y125" s="99">
        <v>0</v>
      </c>
      <c r="Z125" s="129">
        <v>0</v>
      </c>
      <c r="AA125" s="99">
        <v>0</v>
      </c>
      <c r="AB125" s="99">
        <v>0</v>
      </c>
      <c r="AC125" s="129">
        <v>3.0386740331491691</v>
      </c>
      <c r="AD125" s="164">
        <v>2.9490616621983934</v>
      </c>
      <c r="AE125" s="128">
        <v>2.8645833333333259</v>
      </c>
      <c r="AF125" s="128">
        <v>2.0253164556961911</v>
      </c>
      <c r="AG125" s="128">
        <v>0</v>
      </c>
    </row>
    <row r="126" spans="1:33" x14ac:dyDescent="0.2">
      <c r="A126" s="11" t="s">
        <v>1362</v>
      </c>
      <c r="B126" s="126" t="s">
        <v>186</v>
      </c>
      <c r="C126" s="126"/>
      <c r="D126" s="123" t="s">
        <v>187</v>
      </c>
      <c r="E126" s="38" t="s">
        <v>1089</v>
      </c>
      <c r="F126" s="3" t="s">
        <v>1076</v>
      </c>
      <c r="G126" s="3"/>
      <c r="H126" s="99" t="s">
        <v>886</v>
      </c>
      <c r="I126" s="99">
        <v>17.727695167286257</v>
      </c>
      <c r="J126" s="99">
        <v>-7.7363331359779011</v>
      </c>
      <c r="K126" s="99">
        <v>-28.962566844919778</v>
      </c>
      <c r="L126" s="99">
        <v>0.39144835892803087</v>
      </c>
      <c r="M126" s="99">
        <v>54.979004199160158</v>
      </c>
      <c r="N126" s="99">
        <v>56.531836655699607</v>
      </c>
      <c r="O126" s="99">
        <v>22.823936696340269</v>
      </c>
      <c r="P126" s="99">
        <v>13.005838534326557</v>
      </c>
      <c r="Q126" s="99">
        <v>5.2289328344913457</v>
      </c>
      <c r="R126" s="99">
        <v>1.0750867688140318</v>
      </c>
      <c r="S126" s="99">
        <v>3.919597989949736</v>
      </c>
      <c r="T126" s="99">
        <v>4.5212765957446805</v>
      </c>
      <c r="U126" s="99">
        <v>3.4543912406507644</v>
      </c>
      <c r="V126" s="99">
        <v>2.0794514422002095</v>
      </c>
      <c r="W126" s="99">
        <v>-2.1174065420560737</v>
      </c>
      <c r="X126" s="99">
        <v>-0.26853647620470156</v>
      </c>
      <c r="Y126" s="99">
        <v>1.5108451757666472</v>
      </c>
      <c r="Z126" s="129">
        <v>1.9820218096080255</v>
      </c>
      <c r="AA126" s="99">
        <v>1.9724008380897162</v>
      </c>
      <c r="AB126" s="99">
        <v>3.5425818336403569</v>
      </c>
      <c r="AC126" s="129">
        <v>3.4213767620090429</v>
      </c>
      <c r="AD126" s="164">
        <v>3.3081910811168402</v>
      </c>
      <c r="AE126" s="128">
        <v>3.2022543870885212</v>
      </c>
      <c r="AF126" s="128">
        <v>3.1028918952463735</v>
      </c>
      <c r="AG126" s="128" t="s">
        <v>886</v>
      </c>
    </row>
    <row r="127" spans="1:33" x14ac:dyDescent="0.2">
      <c r="A127" s="11" t="s">
        <v>886</v>
      </c>
      <c r="B127" s="18" t="s">
        <v>1024</v>
      </c>
      <c r="C127" s="18"/>
      <c r="D127" s="145" t="s">
        <v>991</v>
      </c>
      <c r="E127" s="38" t="s">
        <v>1089</v>
      </c>
      <c r="F127" s="3" t="s">
        <v>1076</v>
      </c>
      <c r="G127" s="3"/>
      <c r="H127" s="99" t="s">
        <v>886</v>
      </c>
      <c r="I127" s="99" t="s">
        <v>886</v>
      </c>
      <c r="J127" s="99" t="s">
        <v>886</v>
      </c>
      <c r="K127" s="99" t="s">
        <v>886</v>
      </c>
      <c r="L127" s="99" t="s">
        <v>886</v>
      </c>
      <c r="M127" s="99" t="s">
        <v>886</v>
      </c>
      <c r="N127" s="99" t="s">
        <v>886</v>
      </c>
      <c r="O127" s="99" t="s">
        <v>886</v>
      </c>
      <c r="P127" s="99" t="s">
        <v>886</v>
      </c>
      <c r="Q127" s="99" t="s">
        <v>886</v>
      </c>
      <c r="R127" s="99" t="s">
        <v>886</v>
      </c>
      <c r="S127" s="99" t="s">
        <v>886</v>
      </c>
      <c r="T127" s="99" t="s">
        <v>886</v>
      </c>
      <c r="U127" s="99" t="s">
        <v>886</v>
      </c>
      <c r="V127" s="99" t="s">
        <v>886</v>
      </c>
      <c r="W127" s="99" t="s">
        <v>886</v>
      </c>
      <c r="X127" s="99" t="s">
        <v>886</v>
      </c>
      <c r="Y127" s="99" t="s">
        <v>886</v>
      </c>
      <c r="Z127" s="129" t="s">
        <v>886</v>
      </c>
      <c r="AA127" s="99" t="s">
        <v>886</v>
      </c>
      <c r="AB127" s="99" t="s">
        <v>886</v>
      </c>
      <c r="AC127" s="129" t="s">
        <v>886</v>
      </c>
      <c r="AD127" s="164" t="s">
        <v>886</v>
      </c>
      <c r="AE127" s="128" t="s">
        <v>886</v>
      </c>
      <c r="AF127" s="128" t="s">
        <v>886</v>
      </c>
      <c r="AG127" s="128" t="s">
        <v>886</v>
      </c>
    </row>
    <row r="128" spans="1:33" x14ac:dyDescent="0.2">
      <c r="A128" s="11" t="s">
        <v>1363</v>
      </c>
      <c r="B128" s="126" t="s">
        <v>188</v>
      </c>
      <c r="C128" s="126"/>
      <c r="D128" s="123" t="s">
        <v>189</v>
      </c>
      <c r="E128" s="38" t="s">
        <v>1088</v>
      </c>
      <c r="F128" s="3" t="s">
        <v>1082</v>
      </c>
      <c r="G128" s="3"/>
      <c r="H128" s="99" t="s">
        <v>886</v>
      </c>
      <c r="I128" s="99" t="s">
        <v>886</v>
      </c>
      <c r="J128" s="99">
        <v>8.2069465710371361</v>
      </c>
      <c r="K128" s="99">
        <v>7.377452075606584</v>
      </c>
      <c r="L128" s="99">
        <v>4.8938826466916368</v>
      </c>
      <c r="M128" s="99">
        <v>5.5013356608214963</v>
      </c>
      <c r="N128" s="99">
        <v>4.9011005540374555</v>
      </c>
      <c r="O128" s="99">
        <v>7.9987572889781262</v>
      </c>
      <c r="P128" s="99">
        <v>0</v>
      </c>
      <c r="Q128" s="99">
        <v>4.4444690314443136</v>
      </c>
      <c r="R128" s="99">
        <v>2.4015084905560542</v>
      </c>
      <c r="S128" s="99">
        <v>4.9396892392361309</v>
      </c>
      <c r="T128" s="99">
        <v>4.9999507102650824</v>
      </c>
      <c r="U128" s="99">
        <v>3.2503074742050018</v>
      </c>
      <c r="V128" s="99">
        <v>2.496931120709263</v>
      </c>
      <c r="W128" s="99">
        <v>0</v>
      </c>
      <c r="X128" s="99">
        <v>0</v>
      </c>
      <c r="Y128" s="99">
        <v>1.5454085751545961</v>
      </c>
      <c r="Z128" s="129">
        <v>1.8521268881647179</v>
      </c>
      <c r="AA128" s="99">
        <v>1.9899985418114108</v>
      </c>
      <c r="AB128" s="99">
        <v>3.9898068173216839</v>
      </c>
      <c r="AC128" s="129">
        <v>4.9900118886831102</v>
      </c>
      <c r="AD128" s="164">
        <v>5.9899704969302858</v>
      </c>
      <c r="AE128" s="128">
        <v>2.9899776878184126</v>
      </c>
      <c r="AF128" s="128">
        <v>3.9899228690184696</v>
      </c>
      <c r="AG128" s="128">
        <v>4.9897869857017945</v>
      </c>
    </row>
    <row r="129" spans="1:33" x14ac:dyDescent="0.2">
      <c r="A129" s="11" t="s">
        <v>1708</v>
      </c>
      <c r="B129" s="126" t="s">
        <v>190</v>
      </c>
      <c r="C129" s="126"/>
      <c r="D129" s="123" t="s">
        <v>191</v>
      </c>
      <c r="E129" s="38" t="s">
        <v>1088</v>
      </c>
      <c r="F129" s="3" t="s">
        <v>1077</v>
      </c>
      <c r="G129" s="3"/>
      <c r="H129" s="99" t="s">
        <v>886</v>
      </c>
      <c r="I129" s="99">
        <v>5.908088235294116</v>
      </c>
      <c r="J129" s="99">
        <v>10.669281771791589</v>
      </c>
      <c r="K129" s="99">
        <v>7.9829362776618922</v>
      </c>
      <c r="L129" s="99">
        <v>6.5038997254941933</v>
      </c>
      <c r="M129" s="99">
        <v>5.9948996986185534</v>
      </c>
      <c r="N129" s="99">
        <v>8.9018977163074879</v>
      </c>
      <c r="O129" s="99">
        <v>7.9438589858702215</v>
      </c>
      <c r="P129" s="99">
        <v>-1.8398126258646386</v>
      </c>
      <c r="Q129" s="99">
        <v>2.2500473870237414</v>
      </c>
      <c r="R129" s="99">
        <v>4.5002998745978999</v>
      </c>
      <c r="S129" s="99">
        <v>3.9444027047332781</v>
      </c>
      <c r="T129" s="99">
        <v>3.4995783640525246</v>
      </c>
      <c r="U129" s="99">
        <v>2.9408911909057309</v>
      </c>
      <c r="V129" s="99">
        <v>1.5000471120324192</v>
      </c>
      <c r="W129" s="99">
        <v>0</v>
      </c>
      <c r="X129" s="99">
        <v>0</v>
      </c>
      <c r="Y129" s="99">
        <v>0</v>
      </c>
      <c r="Z129" s="129">
        <v>1.9949499637957002</v>
      </c>
      <c r="AA129" s="99">
        <v>1.9795942514403198</v>
      </c>
      <c r="AB129" s="99">
        <v>3.9903254020670076</v>
      </c>
      <c r="AC129" s="129">
        <v>3.9899757116987233</v>
      </c>
      <c r="AD129" s="164">
        <v>4.9898486374065243</v>
      </c>
      <c r="AE129" s="128">
        <v>3.9901896047542795</v>
      </c>
      <c r="AF129" s="128">
        <v>2.0001814223512104</v>
      </c>
      <c r="AG129" s="128">
        <v>2.4997406139297746</v>
      </c>
    </row>
    <row r="130" spans="1:33" x14ac:dyDescent="0.2">
      <c r="A130" s="11" t="s">
        <v>1364</v>
      </c>
      <c r="B130" s="143" t="s">
        <v>956</v>
      </c>
      <c r="C130" s="143"/>
      <c r="D130" s="144" t="s">
        <v>957</v>
      </c>
      <c r="E130" s="38" t="s">
        <v>1088</v>
      </c>
      <c r="F130" s="3" t="s">
        <v>1079</v>
      </c>
      <c r="G130" s="3"/>
      <c r="H130" s="99" t="s">
        <v>886</v>
      </c>
      <c r="I130" s="99" t="s">
        <v>886</v>
      </c>
      <c r="J130" s="99" t="s">
        <v>886</v>
      </c>
      <c r="K130" s="99" t="s">
        <v>886</v>
      </c>
      <c r="L130" s="99" t="s">
        <v>886</v>
      </c>
      <c r="M130" s="99" t="s">
        <v>886</v>
      </c>
      <c r="N130" s="99" t="s">
        <v>886</v>
      </c>
      <c r="O130" s="99" t="s">
        <v>886</v>
      </c>
      <c r="P130" s="99" t="s">
        <v>886</v>
      </c>
      <c r="Q130" s="99">
        <v>4.9866259075276957</v>
      </c>
      <c r="R130" s="99">
        <v>4.8953594176524007</v>
      </c>
      <c r="S130" s="99">
        <v>4.9965301873698991</v>
      </c>
      <c r="T130" s="99">
        <v>4.0482485128882928</v>
      </c>
      <c r="U130" s="99">
        <v>4.0495474035254801</v>
      </c>
      <c r="V130" s="99">
        <v>2.518315018315036</v>
      </c>
      <c r="W130" s="99">
        <v>0</v>
      </c>
      <c r="X130" s="99">
        <v>0</v>
      </c>
      <c r="Y130" s="99">
        <v>0</v>
      </c>
      <c r="Z130" s="129">
        <v>1.9056126246836502</v>
      </c>
      <c r="AA130" s="99">
        <v>1.9868517165814392</v>
      </c>
      <c r="AB130" s="99">
        <v>1.9624695602349362</v>
      </c>
      <c r="AC130" s="129">
        <v>1.9668446192750544</v>
      </c>
      <c r="AD130" s="164">
        <v>2.97602645356847</v>
      </c>
      <c r="AE130" s="128">
        <v>1.980198019801982</v>
      </c>
      <c r="AF130" s="128">
        <v>1.9811073209131447</v>
      </c>
      <c r="AG130" s="128">
        <v>1.981217033320458</v>
      </c>
    </row>
    <row r="131" spans="1:33" x14ac:dyDescent="0.2">
      <c r="A131" s="11" t="s">
        <v>1365</v>
      </c>
      <c r="B131" s="126" t="s">
        <v>192</v>
      </c>
      <c r="C131" s="126"/>
      <c r="D131" s="123" t="s">
        <v>193</v>
      </c>
      <c r="E131" s="38" t="s">
        <v>1088</v>
      </c>
      <c r="F131" s="3" t="s">
        <v>1076</v>
      </c>
      <c r="G131" s="3"/>
      <c r="H131" s="99" t="s">
        <v>886</v>
      </c>
      <c r="I131" s="99">
        <v>10.808786819770333</v>
      </c>
      <c r="J131" s="99">
        <v>11.286325749042575</v>
      </c>
      <c r="K131" s="99">
        <v>4.1801619433198454</v>
      </c>
      <c r="L131" s="99">
        <v>6.004080443019518</v>
      </c>
      <c r="M131" s="99">
        <v>3.1986069104573289</v>
      </c>
      <c r="N131" s="99">
        <v>5</v>
      </c>
      <c r="O131" s="99">
        <v>19.901886154106393</v>
      </c>
      <c r="P131" s="99">
        <v>5.8972911963882666</v>
      </c>
      <c r="Q131" s="99">
        <v>3.617106314948046</v>
      </c>
      <c r="R131" s="99">
        <v>4.9308903889424585</v>
      </c>
      <c r="S131" s="99">
        <v>3.4983457909570035</v>
      </c>
      <c r="T131" s="99">
        <v>4.9428757473509677</v>
      </c>
      <c r="U131" s="99">
        <v>3.920351985559563</v>
      </c>
      <c r="V131" s="99">
        <v>2.9474027031428136</v>
      </c>
      <c r="W131" s="99">
        <v>0</v>
      </c>
      <c r="X131" s="99">
        <v>0</v>
      </c>
      <c r="Y131" s="99">
        <v>0</v>
      </c>
      <c r="Z131" s="129">
        <v>0</v>
      </c>
      <c r="AA131" s="99">
        <v>0</v>
      </c>
      <c r="AB131" s="99">
        <v>1.9403142465464596</v>
      </c>
      <c r="AC131" s="129">
        <v>2.5861177200786178</v>
      </c>
      <c r="AD131" s="164">
        <v>2.9898154683876133</v>
      </c>
      <c r="AE131" s="128">
        <v>2.4477407353013181</v>
      </c>
      <c r="AF131" s="128">
        <v>2.3892578964973543</v>
      </c>
      <c r="AG131" s="128">
        <v>2.3335044569935128</v>
      </c>
    </row>
    <row r="132" spans="1:33" x14ac:dyDescent="0.2">
      <c r="A132" s="11" t="s">
        <v>1366</v>
      </c>
      <c r="B132" s="126" t="s">
        <v>1182</v>
      </c>
      <c r="C132" s="126"/>
      <c r="D132" s="123" t="s">
        <v>195</v>
      </c>
      <c r="E132" s="38" t="s">
        <v>1088</v>
      </c>
      <c r="F132" s="3" t="s">
        <v>1174</v>
      </c>
      <c r="G132" s="3"/>
      <c r="H132" s="99" t="s">
        <v>886</v>
      </c>
      <c r="I132" s="99">
        <v>13.567950420540058</v>
      </c>
      <c r="J132" s="99">
        <v>11.674137595010706</v>
      </c>
      <c r="K132" s="99">
        <v>14.921465968586389</v>
      </c>
      <c r="L132" s="99">
        <v>8.0030372057707098</v>
      </c>
      <c r="M132" s="99">
        <v>5.9898762654668047</v>
      </c>
      <c r="N132" s="99">
        <v>21.995224197399835</v>
      </c>
      <c r="O132" s="99">
        <v>21.541974771639843</v>
      </c>
      <c r="P132" s="99">
        <v>9.940055471056624</v>
      </c>
      <c r="Q132" s="99">
        <v>4.9967447916666714</v>
      </c>
      <c r="R132" s="99">
        <v>4.7512013641295852</v>
      </c>
      <c r="S132" s="99">
        <v>5.0018497965223787</v>
      </c>
      <c r="T132" s="99">
        <v>4.6015079980269178</v>
      </c>
      <c r="U132" s="99">
        <v>8.6769064942064063</v>
      </c>
      <c r="V132" s="99">
        <v>1.500123977188224</v>
      </c>
      <c r="W132" s="99">
        <v>0</v>
      </c>
      <c r="X132" s="99">
        <v>0</v>
      </c>
      <c r="Y132" s="99">
        <v>1.9604250641260421</v>
      </c>
      <c r="Z132" s="129">
        <v>1.9586702605570494</v>
      </c>
      <c r="AA132" s="99">
        <v>1.991540359534727</v>
      </c>
      <c r="AB132" s="99">
        <v>1.9929727550256127</v>
      </c>
      <c r="AC132" s="129">
        <v>1.9935618681877321</v>
      </c>
      <c r="AD132" s="164">
        <v>6.6445182724252483</v>
      </c>
      <c r="AE132" s="128">
        <v>12.461059190031154</v>
      </c>
      <c r="AF132" s="128">
        <v>4.6168051708217916</v>
      </c>
      <c r="AG132" s="128">
        <v>6.6195939982347758</v>
      </c>
    </row>
    <row r="133" spans="1:33" x14ac:dyDescent="0.2">
      <c r="A133" s="11" t="s">
        <v>1670</v>
      </c>
      <c r="B133" s="126" t="s">
        <v>196</v>
      </c>
      <c r="C133" s="126"/>
      <c r="D133" s="123" t="s">
        <v>197</v>
      </c>
      <c r="E133" s="38" t="s">
        <v>1089</v>
      </c>
      <c r="F133" s="3" t="s">
        <v>1076</v>
      </c>
      <c r="G133" s="3"/>
      <c r="H133" s="99" t="s">
        <v>886</v>
      </c>
      <c r="I133" s="99">
        <v>11.577490774907744</v>
      </c>
      <c r="J133" s="99">
        <v>-8.5004133939644504</v>
      </c>
      <c r="K133" s="99">
        <v>4.4050375557689136</v>
      </c>
      <c r="L133" s="99">
        <v>4.3760480337534489</v>
      </c>
      <c r="M133" s="99">
        <v>5.6488391376451119</v>
      </c>
      <c r="N133" s="99">
        <v>12.503678995388981</v>
      </c>
      <c r="O133" s="99">
        <v>2.4983649444081095</v>
      </c>
      <c r="P133" s="99">
        <v>2.5012761613068051</v>
      </c>
      <c r="Q133" s="99">
        <v>2.5107901726427571</v>
      </c>
      <c r="R133" s="99">
        <v>-1.2145257277026644E-2</v>
      </c>
      <c r="S133" s="99">
        <v>0</v>
      </c>
      <c r="T133" s="99">
        <v>0</v>
      </c>
      <c r="U133" s="99" t="s">
        <v>886</v>
      </c>
      <c r="V133" s="99" t="s">
        <v>886</v>
      </c>
      <c r="W133" s="99" t="s">
        <v>886</v>
      </c>
      <c r="X133" s="99" t="s">
        <v>886</v>
      </c>
      <c r="Y133" s="99" t="s">
        <v>886</v>
      </c>
      <c r="Z133" s="129" t="s">
        <v>886</v>
      </c>
      <c r="AA133" s="99" t="s">
        <v>886</v>
      </c>
      <c r="AB133" s="99" t="s">
        <v>886</v>
      </c>
      <c r="AC133" s="129" t="s">
        <v>886</v>
      </c>
      <c r="AD133" s="164" t="s">
        <v>886</v>
      </c>
      <c r="AE133" s="128" t="s">
        <v>886</v>
      </c>
      <c r="AF133" s="128" t="s">
        <v>886</v>
      </c>
      <c r="AG133" s="128" t="s">
        <v>886</v>
      </c>
    </row>
    <row r="134" spans="1:33" x14ac:dyDescent="0.2">
      <c r="A134" s="11" t="s">
        <v>1709</v>
      </c>
      <c r="B134" s="126" t="s">
        <v>198</v>
      </c>
      <c r="C134" s="126"/>
      <c r="D134" s="123" t="s">
        <v>199</v>
      </c>
      <c r="E134" s="38" t="s">
        <v>1088</v>
      </c>
      <c r="F134" s="3" t="s">
        <v>1077</v>
      </c>
      <c r="G134" s="3"/>
      <c r="H134" s="99" t="s">
        <v>886</v>
      </c>
      <c r="I134" s="99">
        <v>5.3097345132743499</v>
      </c>
      <c r="J134" s="99">
        <v>19.539915966386559</v>
      </c>
      <c r="K134" s="99">
        <v>8.3003813641236519</v>
      </c>
      <c r="L134" s="99">
        <v>5.6958327924185426</v>
      </c>
      <c r="M134" s="99">
        <v>7.4600055270672669</v>
      </c>
      <c r="N134" s="99">
        <v>9.502378809309505</v>
      </c>
      <c r="O134" s="99">
        <v>17.954438703616702</v>
      </c>
      <c r="P134" s="99">
        <v>-0.40816326530611491</v>
      </c>
      <c r="Q134" s="99">
        <v>3.4986005597760936</v>
      </c>
      <c r="R134" s="99">
        <v>4.8966582963106049</v>
      </c>
      <c r="S134" s="99">
        <v>4.7509437436700068</v>
      </c>
      <c r="T134" s="99">
        <v>3.9026105300167302</v>
      </c>
      <c r="U134" s="99">
        <v>2.8931562473564014</v>
      </c>
      <c r="V134" s="99">
        <v>1.9814190577982345</v>
      </c>
      <c r="W134" s="99">
        <v>0</v>
      </c>
      <c r="X134" s="99">
        <v>0</v>
      </c>
      <c r="Y134" s="99">
        <v>0</v>
      </c>
      <c r="Z134" s="129">
        <v>1.9912931312479953</v>
      </c>
      <c r="AA134" s="99">
        <v>1.9919373962532738</v>
      </c>
      <c r="AB134" s="99">
        <v>3.99131984809733</v>
      </c>
      <c r="AC134" s="129">
        <v>4.9932925920405546</v>
      </c>
      <c r="AD134" s="164">
        <v>4.9900624645087932</v>
      </c>
      <c r="AE134" s="128">
        <v>3.9889121763234225</v>
      </c>
      <c r="AF134" s="128">
        <v>3.9854365775957357</v>
      </c>
      <c r="AG134" s="128">
        <v>4.9893710141302945</v>
      </c>
    </row>
    <row r="135" spans="1:33" x14ac:dyDescent="0.2">
      <c r="A135" s="11" t="s">
        <v>1367</v>
      </c>
      <c r="B135" s="126" t="s">
        <v>1183</v>
      </c>
      <c r="C135" s="126"/>
      <c r="D135" s="123" t="s">
        <v>201</v>
      </c>
      <c r="E135" s="38" t="s">
        <v>1088</v>
      </c>
      <c r="F135" s="3" t="s">
        <v>1174</v>
      </c>
      <c r="G135" s="3"/>
      <c r="H135" s="99" t="s">
        <v>886</v>
      </c>
      <c r="I135" s="99">
        <v>9.0451160753394646</v>
      </c>
      <c r="J135" s="99">
        <v>-2.9925687889134451</v>
      </c>
      <c r="K135" s="99">
        <v>10.807453416149087</v>
      </c>
      <c r="L135" s="99">
        <v>9.9962630792227003</v>
      </c>
      <c r="M135" s="99">
        <v>4.9940546967895472</v>
      </c>
      <c r="N135" s="99">
        <v>19.398155638246223</v>
      </c>
      <c r="O135" s="99">
        <v>39.93224932249322</v>
      </c>
      <c r="P135" s="99">
        <v>9.7995545657015555</v>
      </c>
      <c r="Q135" s="99">
        <v>5.4943116676955555</v>
      </c>
      <c r="R135" s="99">
        <v>4.940645377027252</v>
      </c>
      <c r="S135" s="99">
        <v>4.9390583924161575</v>
      </c>
      <c r="T135" s="99">
        <v>7.9404843239960599</v>
      </c>
      <c r="U135" s="99">
        <v>4.944088895140311</v>
      </c>
      <c r="V135" s="99">
        <v>4.9457177322074699</v>
      </c>
      <c r="W135" s="99">
        <v>0</v>
      </c>
      <c r="X135" s="99">
        <v>1.9987228607918155</v>
      </c>
      <c r="Y135" s="99">
        <v>1.9971201402366461</v>
      </c>
      <c r="Z135" s="129">
        <v>1.9887061134299167</v>
      </c>
      <c r="AA135" s="99">
        <v>1.9920558497833474</v>
      </c>
      <c r="AB135" s="99">
        <v>1.9885525461733611</v>
      </c>
      <c r="AC135" s="129">
        <v>1.9902800277713517</v>
      </c>
      <c r="AD135" s="164">
        <v>6.8073519400952964</v>
      </c>
      <c r="AE135" s="128">
        <v>12.74697259400892</v>
      </c>
      <c r="AF135" s="128">
        <v>4.4092707744488369</v>
      </c>
      <c r="AG135" s="128">
        <v>6.7316368886482669</v>
      </c>
    </row>
    <row r="136" spans="1:33" x14ac:dyDescent="0.2">
      <c r="A136" s="11" t="s">
        <v>1368</v>
      </c>
      <c r="B136" s="143" t="s">
        <v>958</v>
      </c>
      <c r="C136" s="143"/>
      <c r="D136" s="144" t="s">
        <v>959</v>
      </c>
      <c r="E136" s="38" t="s">
        <v>1089</v>
      </c>
      <c r="F136" s="3" t="s">
        <v>1079</v>
      </c>
      <c r="G136" s="3"/>
      <c r="H136" s="99" t="s">
        <v>886</v>
      </c>
      <c r="I136" s="99" t="s">
        <v>886</v>
      </c>
      <c r="J136" s="99" t="s">
        <v>886</v>
      </c>
      <c r="K136" s="99" t="s">
        <v>886</v>
      </c>
      <c r="L136" s="99" t="s">
        <v>886</v>
      </c>
      <c r="M136" s="99" t="s">
        <v>886</v>
      </c>
      <c r="N136" s="99" t="s">
        <v>886</v>
      </c>
      <c r="O136" s="99" t="s">
        <v>886</v>
      </c>
      <c r="P136" s="99" t="s">
        <v>886</v>
      </c>
      <c r="Q136" s="99">
        <v>4.964921748515934</v>
      </c>
      <c r="R136" s="99">
        <v>4.9871465295629775</v>
      </c>
      <c r="S136" s="99" t="s">
        <v>886</v>
      </c>
      <c r="T136" s="99" t="s">
        <v>886</v>
      </c>
      <c r="U136" s="99" t="s">
        <v>886</v>
      </c>
      <c r="V136" s="99" t="s">
        <v>886</v>
      </c>
      <c r="W136" s="99" t="s">
        <v>886</v>
      </c>
      <c r="X136" s="99" t="s">
        <v>886</v>
      </c>
      <c r="Y136" s="99" t="s">
        <v>886</v>
      </c>
      <c r="Z136" s="129" t="s">
        <v>886</v>
      </c>
      <c r="AA136" s="99" t="s">
        <v>886</v>
      </c>
      <c r="AB136" s="99" t="s">
        <v>886</v>
      </c>
      <c r="AC136" s="129" t="s">
        <v>886</v>
      </c>
      <c r="AD136" s="164" t="s">
        <v>886</v>
      </c>
      <c r="AE136" s="128" t="s">
        <v>886</v>
      </c>
      <c r="AF136" s="128" t="s">
        <v>886</v>
      </c>
      <c r="AG136" s="128" t="s">
        <v>886</v>
      </c>
    </row>
    <row r="137" spans="1:33" x14ac:dyDescent="0.2">
      <c r="A137" s="11" t="s">
        <v>1368</v>
      </c>
      <c r="B137" s="126" t="s">
        <v>1092</v>
      </c>
      <c r="C137" s="126"/>
      <c r="D137" s="123" t="s">
        <v>1093</v>
      </c>
      <c r="E137" s="38" t="s">
        <v>1088</v>
      </c>
      <c r="F137" s="3" t="s">
        <v>1079</v>
      </c>
      <c r="G137" s="3"/>
      <c r="H137" s="99" t="s">
        <v>886</v>
      </c>
      <c r="I137" s="99" t="s">
        <v>886</v>
      </c>
      <c r="J137" s="99" t="s">
        <v>886</v>
      </c>
      <c r="K137" s="99" t="s">
        <v>886</v>
      </c>
      <c r="L137" s="99" t="s">
        <v>886</v>
      </c>
      <c r="M137" s="99" t="s">
        <v>886</v>
      </c>
      <c r="N137" s="99" t="s">
        <v>886</v>
      </c>
      <c r="O137" s="99" t="s">
        <v>886</v>
      </c>
      <c r="P137" s="99" t="s">
        <v>886</v>
      </c>
      <c r="Q137" s="99" t="s">
        <v>886</v>
      </c>
      <c r="R137" s="99" t="s">
        <v>886</v>
      </c>
      <c r="S137" s="99" t="s">
        <v>886</v>
      </c>
      <c r="T137" s="99">
        <v>4.933018124507484</v>
      </c>
      <c r="U137" s="99">
        <v>3.9050765995794592</v>
      </c>
      <c r="V137" s="99">
        <v>3.7438566059554717</v>
      </c>
      <c r="W137" s="99">
        <v>0</v>
      </c>
      <c r="X137" s="99">
        <v>2.9956806465096975</v>
      </c>
      <c r="Y137" s="99">
        <v>1.9886363636363598</v>
      </c>
      <c r="Z137" s="129">
        <v>1.9896538002387665</v>
      </c>
      <c r="AA137" s="99">
        <v>1.9898556379243093</v>
      </c>
      <c r="AB137" s="99">
        <v>1.9892884468247995</v>
      </c>
      <c r="AC137" s="129">
        <v>1.9879969992498081</v>
      </c>
      <c r="AD137" s="164">
        <v>2.9912958195415174</v>
      </c>
      <c r="AE137" s="128">
        <v>2.9877395548148833</v>
      </c>
      <c r="AF137" s="128">
        <v>1.987979657882577</v>
      </c>
      <c r="AG137" s="128">
        <v>1.9945602901178663</v>
      </c>
    </row>
    <row r="138" spans="1:33" x14ac:dyDescent="0.2">
      <c r="A138" s="11" t="s">
        <v>1369</v>
      </c>
      <c r="B138" s="126" t="s">
        <v>202</v>
      </c>
      <c r="C138" s="126"/>
      <c r="D138" s="123" t="s">
        <v>203</v>
      </c>
      <c r="E138" s="38" t="s">
        <v>1088</v>
      </c>
      <c r="F138" s="3" t="s">
        <v>1081</v>
      </c>
      <c r="G138" s="3"/>
      <c r="H138" s="99" t="s">
        <v>886</v>
      </c>
      <c r="I138" s="99">
        <v>7.8919167176974838</v>
      </c>
      <c r="J138" s="99">
        <v>9.6168854203618253</v>
      </c>
      <c r="K138" s="99">
        <v>7.164816672599585</v>
      </c>
      <c r="L138" s="99">
        <v>4.4798429714630856</v>
      </c>
      <c r="M138" s="99">
        <v>7.5292281457288652</v>
      </c>
      <c r="N138" s="99">
        <v>5.9013264880992296</v>
      </c>
      <c r="O138" s="99">
        <v>12.500317266935696</v>
      </c>
      <c r="P138" s="99">
        <v>4.8495171915892143</v>
      </c>
      <c r="Q138" s="99">
        <v>0</v>
      </c>
      <c r="R138" s="99">
        <v>2.7004637051222744</v>
      </c>
      <c r="S138" s="99">
        <v>3.5995264883664788</v>
      </c>
      <c r="T138" s="99">
        <v>3.9001749365476002</v>
      </c>
      <c r="U138" s="99">
        <v>4.1498783454988057</v>
      </c>
      <c r="V138" s="99">
        <v>2.9500812977741191</v>
      </c>
      <c r="W138" s="99">
        <v>0</v>
      </c>
      <c r="X138" s="99">
        <v>0</v>
      </c>
      <c r="Y138" s="99">
        <v>0</v>
      </c>
      <c r="Z138" s="129">
        <v>1.9496963810803125</v>
      </c>
      <c r="AA138" s="99">
        <v>1.9498036841495869</v>
      </c>
      <c r="AB138" s="99">
        <v>3.9499078675038657</v>
      </c>
      <c r="AC138" s="129">
        <v>3.989683446468173</v>
      </c>
      <c r="AD138" s="164">
        <v>3.9901115680112564</v>
      </c>
      <c r="AE138" s="128">
        <v>4.9899005593536438</v>
      </c>
      <c r="AF138" s="128">
        <v>3.9898477908585583</v>
      </c>
      <c r="AG138" s="128">
        <v>2.899633543245455</v>
      </c>
    </row>
    <row r="139" spans="1:33" x14ac:dyDescent="0.2">
      <c r="A139" s="11" t="s">
        <v>1739</v>
      </c>
      <c r="B139" s="126" t="s">
        <v>204</v>
      </c>
      <c r="C139" s="126"/>
      <c r="D139" s="123" t="s">
        <v>205</v>
      </c>
      <c r="E139" s="38" t="s">
        <v>1089</v>
      </c>
      <c r="F139" s="3" t="s">
        <v>1077</v>
      </c>
      <c r="G139" s="3"/>
      <c r="H139" s="99" t="s">
        <v>886</v>
      </c>
      <c r="I139" s="99">
        <v>22.513215859030851</v>
      </c>
      <c r="J139" s="99">
        <v>8.5579187716869427</v>
      </c>
      <c r="K139" s="99">
        <v>7.9296467431808253</v>
      </c>
      <c r="L139" s="99">
        <v>5.5931501173870828</v>
      </c>
      <c r="M139" s="99">
        <v>5.4407533350771615</v>
      </c>
      <c r="N139" s="99">
        <v>9.2408831555445232</v>
      </c>
      <c r="O139" s="99">
        <v>15.510389462927222</v>
      </c>
      <c r="P139" s="99">
        <v>0.26540843409024717</v>
      </c>
      <c r="Q139" s="99">
        <v>3.8039215686274588</v>
      </c>
      <c r="R139" s="99">
        <v>4.9395542123158407</v>
      </c>
      <c r="S139" s="99">
        <v>4.8960489604896082</v>
      </c>
      <c r="T139" s="99">
        <v>4.5045045045044958</v>
      </c>
      <c r="U139" s="99">
        <v>3.4975369458128114</v>
      </c>
      <c r="V139" s="99">
        <v>2.9747739171823042</v>
      </c>
      <c r="W139" s="99">
        <v>0</v>
      </c>
      <c r="X139" s="99">
        <v>0</v>
      </c>
      <c r="Y139" s="99">
        <v>0</v>
      </c>
      <c r="Z139" s="129">
        <v>1.9875202218627264</v>
      </c>
      <c r="AA139" s="99">
        <v>1.9941083163380835</v>
      </c>
      <c r="AB139" s="99">
        <v>3.9917055469155027</v>
      </c>
      <c r="AC139" s="129">
        <v>4.9921663580686504</v>
      </c>
      <c r="AD139" s="164">
        <v>5.9892830495828608</v>
      </c>
      <c r="AE139" s="128" t="s">
        <v>886</v>
      </c>
      <c r="AF139" s="128" t="s">
        <v>886</v>
      </c>
      <c r="AG139" s="128" t="s">
        <v>886</v>
      </c>
    </row>
    <row r="140" spans="1:33" x14ac:dyDescent="0.2">
      <c r="A140" s="11" t="s">
        <v>1371</v>
      </c>
      <c r="B140" s="126" t="s">
        <v>1226</v>
      </c>
      <c r="C140" s="126"/>
      <c r="D140" s="123" t="s">
        <v>1227</v>
      </c>
      <c r="E140" s="38" t="s">
        <v>1088</v>
      </c>
      <c r="F140" s="123" t="s">
        <v>1079</v>
      </c>
      <c r="G140" s="3"/>
      <c r="H140" s="99" t="s">
        <v>886</v>
      </c>
      <c r="I140" s="99" t="s">
        <v>886</v>
      </c>
      <c r="J140" s="99" t="s">
        <v>886</v>
      </c>
      <c r="K140" s="99" t="s">
        <v>886</v>
      </c>
      <c r="L140" s="99" t="s">
        <v>886</v>
      </c>
      <c r="M140" s="99" t="s">
        <v>886</v>
      </c>
      <c r="N140" s="99" t="s">
        <v>886</v>
      </c>
      <c r="O140" s="99" t="s">
        <v>886</v>
      </c>
      <c r="P140" s="99" t="s">
        <v>886</v>
      </c>
      <c r="Q140" s="99" t="s">
        <v>886</v>
      </c>
      <c r="R140" s="99" t="s">
        <v>886</v>
      </c>
      <c r="S140" s="99" t="s">
        <v>886</v>
      </c>
      <c r="T140" s="99" t="s">
        <v>886</v>
      </c>
      <c r="U140" s="99" t="s">
        <v>886</v>
      </c>
      <c r="V140" s="99" t="s">
        <v>886</v>
      </c>
      <c r="W140" s="99" t="s">
        <v>886</v>
      </c>
      <c r="X140" s="99" t="s">
        <v>886</v>
      </c>
      <c r="Y140" s="99" t="s">
        <v>886</v>
      </c>
      <c r="Z140" s="129" t="s">
        <v>886</v>
      </c>
      <c r="AA140" s="99" t="s">
        <v>886</v>
      </c>
      <c r="AB140" s="99">
        <v>1.9893899204243892</v>
      </c>
      <c r="AC140" s="129">
        <v>1.9939315127871726</v>
      </c>
      <c r="AD140" s="164">
        <v>2.9890919393681825</v>
      </c>
      <c r="AE140" s="128">
        <v>2.9848693259972414</v>
      </c>
      <c r="AF140" s="128">
        <v>1.9901162014157814</v>
      </c>
      <c r="AG140" s="128">
        <v>1.9905709795704507</v>
      </c>
    </row>
    <row r="141" spans="1:33" x14ac:dyDescent="0.2">
      <c r="A141" s="11" t="s">
        <v>1735</v>
      </c>
      <c r="B141" s="143" t="s">
        <v>960</v>
      </c>
      <c r="C141" s="143"/>
      <c r="D141" s="144" t="s">
        <v>961</v>
      </c>
      <c r="E141" s="38" t="s">
        <v>1089</v>
      </c>
      <c r="F141" s="3" t="s">
        <v>1079</v>
      </c>
      <c r="G141" s="3"/>
      <c r="H141" s="99" t="s">
        <v>886</v>
      </c>
      <c r="I141" s="99" t="s">
        <v>886</v>
      </c>
      <c r="J141" s="99" t="s">
        <v>886</v>
      </c>
      <c r="K141" s="99" t="s">
        <v>886</v>
      </c>
      <c r="L141" s="99" t="s">
        <v>886</v>
      </c>
      <c r="M141" s="99" t="s">
        <v>886</v>
      </c>
      <c r="N141" s="99" t="s">
        <v>886</v>
      </c>
      <c r="O141" s="99" t="s">
        <v>886</v>
      </c>
      <c r="P141" s="99" t="s">
        <v>886</v>
      </c>
      <c r="Q141" s="99">
        <v>3.8684719535783358</v>
      </c>
      <c r="R141" s="99">
        <v>4.8417132216014949</v>
      </c>
      <c r="S141" s="99">
        <v>4.9733570159857834</v>
      </c>
      <c r="T141" s="99">
        <v>4.9069373942470378</v>
      </c>
      <c r="U141" s="99">
        <v>4.8387096774193452</v>
      </c>
      <c r="V141" s="99">
        <v>3.2307692307692406</v>
      </c>
      <c r="W141" s="99">
        <v>0</v>
      </c>
      <c r="X141" s="99">
        <v>0</v>
      </c>
      <c r="Y141" s="99">
        <v>8.1967213114754145</v>
      </c>
      <c r="Z141" s="129">
        <v>1.9283746556473691</v>
      </c>
      <c r="AA141" s="99">
        <v>1.8918918918918948</v>
      </c>
      <c r="AB141" s="99" t="s">
        <v>886</v>
      </c>
      <c r="AC141" s="129" t="s">
        <v>886</v>
      </c>
      <c r="AD141" s="164" t="s">
        <v>886</v>
      </c>
      <c r="AE141" s="128" t="s">
        <v>886</v>
      </c>
      <c r="AF141" s="128" t="s">
        <v>886</v>
      </c>
      <c r="AG141" s="128" t="s">
        <v>886</v>
      </c>
    </row>
    <row r="142" spans="1:33" x14ac:dyDescent="0.2">
      <c r="A142" s="11" t="s">
        <v>1370</v>
      </c>
      <c r="B142" s="143" t="s">
        <v>1260</v>
      </c>
      <c r="C142" s="143"/>
      <c r="D142" s="144" t="s">
        <v>1261</v>
      </c>
      <c r="E142" s="38" t="s">
        <v>1088</v>
      </c>
      <c r="F142" s="123" t="s">
        <v>1082</v>
      </c>
      <c r="G142" s="3"/>
      <c r="H142" s="99" t="s">
        <v>886</v>
      </c>
      <c r="I142" s="99" t="s">
        <v>886</v>
      </c>
      <c r="J142" s="99" t="s">
        <v>886</v>
      </c>
      <c r="K142" s="99" t="s">
        <v>886</v>
      </c>
      <c r="L142" s="99" t="s">
        <v>886</v>
      </c>
      <c r="M142" s="99" t="s">
        <v>886</v>
      </c>
      <c r="N142" s="99" t="s">
        <v>886</v>
      </c>
      <c r="O142" s="99" t="s">
        <v>886</v>
      </c>
      <c r="P142" s="99" t="s">
        <v>886</v>
      </c>
      <c r="Q142" s="99" t="s">
        <v>886</v>
      </c>
      <c r="R142" s="99" t="s">
        <v>886</v>
      </c>
      <c r="S142" s="99" t="s">
        <v>886</v>
      </c>
      <c r="T142" s="99" t="s">
        <v>886</v>
      </c>
      <c r="U142" s="99" t="s">
        <v>886</v>
      </c>
      <c r="V142" s="99" t="s">
        <v>886</v>
      </c>
      <c r="W142" s="99" t="s">
        <v>886</v>
      </c>
      <c r="X142" s="99" t="s">
        <v>886</v>
      </c>
      <c r="Y142" s="99" t="s">
        <v>886</v>
      </c>
      <c r="Z142" s="129" t="s">
        <v>886</v>
      </c>
      <c r="AA142" s="99" t="s">
        <v>886</v>
      </c>
      <c r="AB142" s="99" t="s">
        <v>886</v>
      </c>
      <c r="AC142" s="129" t="s">
        <v>886</v>
      </c>
      <c r="AD142" s="164" t="s">
        <v>886</v>
      </c>
      <c r="AE142" s="128" t="s">
        <v>886</v>
      </c>
      <c r="AF142" s="128">
        <v>3.9907961343764287</v>
      </c>
      <c r="AG142" s="128">
        <v>4.9917688917211063</v>
      </c>
    </row>
    <row r="143" spans="1:33" x14ac:dyDescent="0.2">
      <c r="A143" s="11" t="s">
        <v>1372</v>
      </c>
      <c r="B143" s="126" t="s">
        <v>1184</v>
      </c>
      <c r="C143" s="126"/>
      <c r="D143" s="123" t="s">
        <v>207</v>
      </c>
      <c r="E143" s="38" t="s">
        <v>1088</v>
      </c>
      <c r="F143" s="3" t="s">
        <v>1174</v>
      </c>
      <c r="G143" s="3"/>
      <c r="H143" s="99" t="s">
        <v>886</v>
      </c>
      <c r="I143" s="99">
        <v>10.610540963645846</v>
      </c>
      <c r="J143" s="99">
        <v>11.039471615033804</v>
      </c>
      <c r="K143" s="99">
        <v>9.2338195722985432</v>
      </c>
      <c r="L143" s="99">
        <v>9.4515752625437699</v>
      </c>
      <c r="M143" s="99">
        <v>9.2750533049040627</v>
      </c>
      <c r="N143" s="99">
        <v>12.195121951219519</v>
      </c>
      <c r="O143" s="99">
        <v>19.217391304347828</v>
      </c>
      <c r="P143" s="99">
        <v>9.700948212983235</v>
      </c>
      <c r="Q143" s="99">
        <v>4.9867021276595693</v>
      </c>
      <c r="R143" s="99">
        <v>4.9398353388220357</v>
      </c>
      <c r="S143" s="99">
        <v>4.9487024743512364</v>
      </c>
      <c r="T143" s="99">
        <v>4.9453709028177286</v>
      </c>
      <c r="U143" s="99">
        <v>4.9863013698630283</v>
      </c>
      <c r="V143" s="99">
        <v>4.384133611691027</v>
      </c>
      <c r="W143" s="99">
        <v>0</v>
      </c>
      <c r="X143" s="99">
        <v>0</v>
      </c>
      <c r="Y143" s="99">
        <v>1.9499999999999886</v>
      </c>
      <c r="Z143" s="129">
        <v>1.9617459538989745</v>
      </c>
      <c r="AA143" s="99">
        <v>0</v>
      </c>
      <c r="AB143" s="99">
        <v>1.9721019721019806</v>
      </c>
      <c r="AC143" s="129">
        <v>1.9811320754717032</v>
      </c>
      <c r="AD143" s="164">
        <v>6.167129201356758</v>
      </c>
      <c r="AE143" s="128">
        <v>11.617775196049962</v>
      </c>
      <c r="AF143" s="128">
        <v>4.3368895827912146</v>
      </c>
      <c r="AG143" s="128">
        <v>6.2349322470695814</v>
      </c>
    </row>
    <row r="144" spans="1:33" x14ac:dyDescent="0.2">
      <c r="A144" s="11" t="s">
        <v>1373</v>
      </c>
      <c r="B144" s="126" t="s">
        <v>208</v>
      </c>
      <c r="C144" s="126"/>
      <c r="D144" s="123" t="s">
        <v>209</v>
      </c>
      <c r="E144" s="38" t="s">
        <v>1088</v>
      </c>
      <c r="F144" s="3" t="s">
        <v>1076</v>
      </c>
      <c r="G144" s="3"/>
      <c r="H144" s="99" t="s">
        <v>886</v>
      </c>
      <c r="I144" s="99">
        <v>0</v>
      </c>
      <c r="J144" s="99">
        <v>1.0016305613789882</v>
      </c>
      <c r="K144" s="99">
        <v>3.3671586715867221</v>
      </c>
      <c r="L144" s="99">
        <v>5.4216867469879588</v>
      </c>
      <c r="M144" s="99">
        <v>4.4973544973544932</v>
      </c>
      <c r="N144" s="99">
        <v>7.3620253164556857</v>
      </c>
      <c r="O144" s="99">
        <v>6.5365025466893201</v>
      </c>
      <c r="P144" s="99">
        <v>7.8884462151394388</v>
      </c>
      <c r="Q144" s="99">
        <v>4.9483013293943827</v>
      </c>
      <c r="R144" s="99">
        <v>4.9026507154585914</v>
      </c>
      <c r="S144" s="99">
        <v>4.9493142516398478</v>
      </c>
      <c r="T144" s="99">
        <v>4.9502840909090935</v>
      </c>
      <c r="U144" s="99">
        <v>4.9401096298301326</v>
      </c>
      <c r="V144" s="99">
        <v>2.4956471271038794</v>
      </c>
      <c r="W144" s="99">
        <v>0</v>
      </c>
      <c r="X144" s="99">
        <v>3.4541336353340881</v>
      </c>
      <c r="Y144" s="99">
        <v>1.8609742747673721</v>
      </c>
      <c r="Z144" s="129">
        <v>0</v>
      </c>
      <c r="AA144" s="99">
        <v>0</v>
      </c>
      <c r="AB144" s="99">
        <v>2.9554003224073089</v>
      </c>
      <c r="AC144" s="129">
        <v>2.8705636743215024</v>
      </c>
      <c r="AD144" s="164">
        <v>2.790461694571289</v>
      </c>
      <c r="AE144" s="128">
        <v>2.7147087857847918</v>
      </c>
      <c r="AF144" s="128">
        <v>2.6429601153291848</v>
      </c>
      <c r="AG144" s="128">
        <v>2.5749063670411925</v>
      </c>
    </row>
    <row r="145" spans="1:33" x14ac:dyDescent="0.2">
      <c r="A145" s="11" t="s">
        <v>1374</v>
      </c>
      <c r="B145" s="126" t="s">
        <v>210</v>
      </c>
      <c r="C145" s="126"/>
      <c r="D145" s="123" t="s">
        <v>211</v>
      </c>
      <c r="E145" s="38" t="s">
        <v>1088</v>
      </c>
      <c r="F145" s="3" t="s">
        <v>1081</v>
      </c>
      <c r="G145" s="3"/>
      <c r="H145" s="99" t="s">
        <v>886</v>
      </c>
      <c r="I145" s="99">
        <v>8.8384193503023454</v>
      </c>
      <c r="J145" s="99">
        <v>8.1610569158214474</v>
      </c>
      <c r="K145" s="99">
        <v>4.4990965969329011</v>
      </c>
      <c r="L145" s="99">
        <v>7.494784373124503</v>
      </c>
      <c r="M145" s="99">
        <v>7.5039546971167397</v>
      </c>
      <c r="N145" s="99">
        <v>5.3158076961123726</v>
      </c>
      <c r="O145" s="99">
        <v>5.7648730201594276</v>
      </c>
      <c r="P145" s="99">
        <v>1.5153028940620317</v>
      </c>
      <c r="Q145" s="99">
        <v>2.7119830282352382</v>
      </c>
      <c r="R145" s="99">
        <v>2.4774822732789517</v>
      </c>
      <c r="S145" s="99">
        <v>4.8517968271118832</v>
      </c>
      <c r="T145" s="99">
        <v>4.8294244126710453</v>
      </c>
      <c r="U145" s="99">
        <v>4.790305963307091</v>
      </c>
      <c r="V145" s="99">
        <v>1.5099445271275869</v>
      </c>
      <c r="W145" s="99">
        <v>0</v>
      </c>
      <c r="X145" s="99">
        <v>-8.8858084752985178E-4</v>
      </c>
      <c r="Y145" s="99">
        <v>-8.885887433791595E-4</v>
      </c>
      <c r="Z145" s="129">
        <v>-8.8859663932572275E-4</v>
      </c>
      <c r="AA145" s="99">
        <v>-8.8860453543171403E-4</v>
      </c>
      <c r="AB145" s="99">
        <v>3.9889812058470753</v>
      </c>
      <c r="AC145" s="129">
        <v>3.9889253486464327</v>
      </c>
      <c r="AD145" s="164">
        <v>4.4875587548893758</v>
      </c>
      <c r="AE145" s="128">
        <v>4.4882936305081333</v>
      </c>
      <c r="AF145" s="128">
        <v>3.9891615234080913</v>
      </c>
      <c r="AG145" s="128">
        <v>4.9876954255935209</v>
      </c>
    </row>
    <row r="146" spans="1:33" x14ac:dyDescent="0.2">
      <c r="A146" s="11" t="s">
        <v>1671</v>
      </c>
      <c r="B146" s="126" t="s">
        <v>212</v>
      </c>
      <c r="C146" s="126"/>
      <c r="D146" s="123" t="s">
        <v>213</v>
      </c>
      <c r="E146" s="38" t="s">
        <v>1089</v>
      </c>
      <c r="F146" s="3" t="s">
        <v>1077</v>
      </c>
      <c r="G146" s="3"/>
      <c r="H146" s="99" t="s">
        <v>886</v>
      </c>
      <c r="I146" s="99">
        <v>12.851851851851876</v>
      </c>
      <c r="J146" s="99">
        <v>15.572694453560871</v>
      </c>
      <c r="K146" s="99">
        <v>4.4867244072128329</v>
      </c>
      <c r="L146" s="99">
        <v>4.5114825383883783</v>
      </c>
      <c r="M146" s="99">
        <v>4.1477051098686673</v>
      </c>
      <c r="N146" s="99">
        <v>14.794007490636702</v>
      </c>
      <c r="O146" s="99">
        <v>9.1680261011419333</v>
      </c>
      <c r="P146" s="99">
        <v>-2.1318987846184427</v>
      </c>
      <c r="Q146" s="99">
        <v>4.6009771986970804</v>
      </c>
      <c r="R146" s="99">
        <v>4.6029583495523525</v>
      </c>
      <c r="S146" s="99">
        <v>2.9025955902874756</v>
      </c>
      <c r="T146" s="99">
        <v>2.9020884187686704</v>
      </c>
      <c r="U146" s="99" t="s">
        <v>886</v>
      </c>
      <c r="V146" s="99" t="s">
        <v>886</v>
      </c>
      <c r="W146" s="99" t="s">
        <v>886</v>
      </c>
      <c r="X146" s="99" t="s">
        <v>886</v>
      </c>
      <c r="Y146" s="99" t="s">
        <v>886</v>
      </c>
      <c r="Z146" s="129" t="s">
        <v>886</v>
      </c>
      <c r="AA146" s="99" t="s">
        <v>886</v>
      </c>
      <c r="AB146" s="99" t="s">
        <v>886</v>
      </c>
      <c r="AC146" s="129" t="s">
        <v>886</v>
      </c>
      <c r="AD146" s="164" t="s">
        <v>886</v>
      </c>
      <c r="AE146" s="128" t="s">
        <v>886</v>
      </c>
      <c r="AF146" s="128" t="s">
        <v>886</v>
      </c>
      <c r="AG146" s="128" t="s">
        <v>886</v>
      </c>
    </row>
    <row r="147" spans="1:33" x14ac:dyDescent="0.2">
      <c r="A147" s="11" t="s">
        <v>1732</v>
      </c>
      <c r="B147" s="126" t="s">
        <v>1154</v>
      </c>
      <c r="C147" s="126"/>
      <c r="D147" s="123" t="s">
        <v>1155</v>
      </c>
      <c r="E147" s="38" t="s">
        <v>1088</v>
      </c>
      <c r="F147" s="3" t="s">
        <v>1082</v>
      </c>
      <c r="G147" s="3"/>
      <c r="H147" s="99" t="s">
        <v>886</v>
      </c>
      <c r="I147" s="99" t="s">
        <v>886</v>
      </c>
      <c r="J147" s="99" t="s">
        <v>886</v>
      </c>
      <c r="K147" s="99" t="s">
        <v>886</v>
      </c>
      <c r="L147" s="99" t="s">
        <v>886</v>
      </c>
      <c r="M147" s="99" t="s">
        <v>886</v>
      </c>
      <c r="N147" s="99" t="s">
        <v>886</v>
      </c>
      <c r="O147" s="99" t="s">
        <v>886</v>
      </c>
      <c r="P147" s="99" t="s">
        <v>886</v>
      </c>
      <c r="Q147" s="99" t="s">
        <v>886</v>
      </c>
      <c r="R147" s="99" t="s">
        <v>886</v>
      </c>
      <c r="S147" s="99" t="s">
        <v>886</v>
      </c>
      <c r="T147" s="99" t="s">
        <v>886</v>
      </c>
      <c r="U147" s="99" t="s">
        <v>886</v>
      </c>
      <c r="V147" s="99">
        <v>1.9016299685444551</v>
      </c>
      <c r="W147" s="99">
        <v>0</v>
      </c>
      <c r="X147" s="99">
        <v>0</v>
      </c>
      <c r="Y147" s="99">
        <v>0</v>
      </c>
      <c r="Z147" s="129">
        <v>1.9900846545998885</v>
      </c>
      <c r="AA147" s="99">
        <v>1.9902322701946584</v>
      </c>
      <c r="AB147" s="99">
        <v>3.9897184565694799</v>
      </c>
      <c r="AC147" s="129">
        <v>3.9901417483983792</v>
      </c>
      <c r="AD147" s="164">
        <v>4.990159662933813</v>
      </c>
      <c r="AE147" s="128">
        <v>4.9899343255998208</v>
      </c>
      <c r="AF147" s="128">
        <v>3.9901926885235417</v>
      </c>
      <c r="AG147" s="128">
        <v>2.9901095446521437</v>
      </c>
    </row>
    <row r="148" spans="1:33" x14ac:dyDescent="0.2">
      <c r="A148" s="11" t="s">
        <v>886</v>
      </c>
      <c r="B148" s="126" t="s">
        <v>214</v>
      </c>
      <c r="C148" s="126"/>
      <c r="D148" s="123" t="s">
        <v>215</v>
      </c>
      <c r="E148" s="38" t="s">
        <v>1089</v>
      </c>
      <c r="F148" s="3" t="s">
        <v>1076</v>
      </c>
      <c r="G148" s="3"/>
      <c r="H148" s="99" t="s">
        <v>886</v>
      </c>
      <c r="I148" s="99">
        <v>13.651877133105799</v>
      </c>
      <c r="J148" s="99">
        <v>1.7932217932217895</v>
      </c>
      <c r="K148" s="99">
        <v>4.6780175320296706</v>
      </c>
      <c r="L148" s="99">
        <v>4.0019325227474098</v>
      </c>
      <c r="M148" s="99">
        <v>6.4571074636110382</v>
      </c>
      <c r="N148" s="99">
        <v>13.410909090909101</v>
      </c>
      <c r="O148" s="99">
        <v>3.5013466717968527</v>
      </c>
      <c r="P148" s="99">
        <v>6.9950433705080428</v>
      </c>
      <c r="Q148" s="99">
        <v>2.762174995656963</v>
      </c>
      <c r="R148" s="99">
        <v>2.2934745858221675</v>
      </c>
      <c r="S148" s="99">
        <v>0.88690574560676794</v>
      </c>
      <c r="T148" s="99">
        <v>1.9001856503221717</v>
      </c>
      <c r="U148" s="99" t="s">
        <v>886</v>
      </c>
      <c r="V148" s="99" t="s">
        <v>886</v>
      </c>
      <c r="W148" s="99" t="s">
        <v>886</v>
      </c>
      <c r="X148" s="99" t="s">
        <v>886</v>
      </c>
      <c r="Y148" s="99" t="s">
        <v>886</v>
      </c>
      <c r="Z148" s="129" t="s">
        <v>886</v>
      </c>
      <c r="AA148" s="99" t="s">
        <v>886</v>
      </c>
      <c r="AB148" s="99" t="s">
        <v>886</v>
      </c>
      <c r="AC148" s="129" t="s">
        <v>886</v>
      </c>
      <c r="AD148" s="164" t="s">
        <v>886</v>
      </c>
      <c r="AE148" s="128" t="s">
        <v>886</v>
      </c>
      <c r="AF148" s="128" t="s">
        <v>886</v>
      </c>
      <c r="AG148" s="128" t="s">
        <v>886</v>
      </c>
    </row>
    <row r="149" spans="1:33" x14ac:dyDescent="0.2">
      <c r="A149" s="11" t="s">
        <v>1375</v>
      </c>
      <c r="B149" s="143" t="s">
        <v>962</v>
      </c>
      <c r="C149" s="143"/>
      <c r="D149" s="144" t="s">
        <v>963</v>
      </c>
      <c r="E149" s="38" t="s">
        <v>1088</v>
      </c>
      <c r="F149" s="3" t="s">
        <v>1079</v>
      </c>
      <c r="G149" s="3"/>
      <c r="H149" s="99" t="s">
        <v>886</v>
      </c>
      <c r="I149" s="99" t="s">
        <v>886</v>
      </c>
      <c r="J149" s="99" t="s">
        <v>886</v>
      </c>
      <c r="K149" s="99" t="s">
        <v>886</v>
      </c>
      <c r="L149" s="99" t="s">
        <v>886</v>
      </c>
      <c r="M149" s="99" t="s">
        <v>886</v>
      </c>
      <c r="N149" s="99" t="s">
        <v>886</v>
      </c>
      <c r="O149" s="99" t="s">
        <v>886</v>
      </c>
      <c r="P149" s="99" t="s">
        <v>886</v>
      </c>
      <c r="Q149" s="99">
        <v>-1.0909090909090935</v>
      </c>
      <c r="R149" s="99">
        <v>4.9019607843137294</v>
      </c>
      <c r="S149" s="99">
        <v>4.2056074766354925</v>
      </c>
      <c r="T149" s="99">
        <v>2.9147982062780216</v>
      </c>
      <c r="U149" s="99">
        <v>3.3769063180827885</v>
      </c>
      <c r="V149" s="99">
        <v>2.8451001053740868</v>
      </c>
      <c r="W149" s="99">
        <v>0</v>
      </c>
      <c r="X149" s="99">
        <v>2.9713114754098342</v>
      </c>
      <c r="Y149" s="99">
        <v>0</v>
      </c>
      <c r="Z149" s="129">
        <v>1.8905472636815857</v>
      </c>
      <c r="AA149" s="99">
        <v>1.953125</v>
      </c>
      <c r="AB149" s="99">
        <v>1.9157088122605526</v>
      </c>
      <c r="AC149" s="129">
        <v>1.9736842105263053</v>
      </c>
      <c r="AD149" s="164">
        <v>2.9493087557603603</v>
      </c>
      <c r="AE149" s="128">
        <v>2.9543419874664245</v>
      </c>
      <c r="AF149" s="128">
        <v>1.9130434782608674</v>
      </c>
      <c r="AG149" s="128">
        <v>1.9624573378839525</v>
      </c>
    </row>
    <row r="150" spans="1:33" x14ac:dyDescent="0.2">
      <c r="A150" s="11" t="s">
        <v>1376</v>
      </c>
      <c r="B150" s="126" t="s">
        <v>1185</v>
      </c>
      <c r="C150" s="126"/>
      <c r="D150" s="123" t="s">
        <v>217</v>
      </c>
      <c r="E150" s="38" t="s">
        <v>1088</v>
      </c>
      <c r="F150" s="3" t="s">
        <v>1174</v>
      </c>
      <c r="G150" s="3"/>
      <c r="H150" s="99" t="s">
        <v>886</v>
      </c>
      <c r="I150" s="99">
        <v>14.85148514851484</v>
      </c>
      <c r="J150" s="99">
        <v>-6.8965517241379359</v>
      </c>
      <c r="K150" s="99">
        <v>3.7037037037036953</v>
      </c>
      <c r="L150" s="99">
        <v>4.4642857142857224</v>
      </c>
      <c r="M150" s="99">
        <v>7.1794871794871824</v>
      </c>
      <c r="N150" s="99">
        <v>14.194577352472095</v>
      </c>
      <c r="O150" s="99">
        <v>23.463687150837998</v>
      </c>
      <c r="P150" s="99">
        <v>15.045248868778273</v>
      </c>
      <c r="Q150" s="99">
        <v>4.916420845624387</v>
      </c>
      <c r="R150" s="99">
        <v>4.9671977507029084</v>
      </c>
      <c r="S150" s="99">
        <v>34.642857142857167</v>
      </c>
      <c r="T150" s="99">
        <v>4.9734748010610019</v>
      </c>
      <c r="U150" s="99">
        <v>3.5375868603916558</v>
      </c>
      <c r="V150" s="99">
        <v>3.9997288319435995</v>
      </c>
      <c r="W150" s="99">
        <v>0</v>
      </c>
      <c r="X150" s="99">
        <v>0</v>
      </c>
      <c r="Y150" s="99">
        <v>1.9946548464897944</v>
      </c>
      <c r="Z150" s="129">
        <v>1.981210455678406</v>
      </c>
      <c r="AA150" s="99">
        <v>1.9803221156859063</v>
      </c>
      <c r="AB150" s="99">
        <v>1.9787377865175371</v>
      </c>
      <c r="AC150" s="129">
        <v>1.9825248568846154</v>
      </c>
      <c r="AD150" s="164">
        <v>7.090522335145355</v>
      </c>
      <c r="AE150" s="128">
        <v>13.242109909512244</v>
      </c>
      <c r="AF150" s="128">
        <v>4.8723445722081538</v>
      </c>
      <c r="AG150" s="128">
        <v>6.9689648764170222</v>
      </c>
    </row>
    <row r="151" spans="1:33" x14ac:dyDescent="0.2">
      <c r="A151" s="11" t="s">
        <v>1377</v>
      </c>
      <c r="B151" s="126" t="s">
        <v>218</v>
      </c>
      <c r="C151" s="126"/>
      <c r="D151" s="123" t="s">
        <v>219</v>
      </c>
      <c r="E151" s="38" t="s">
        <v>1088</v>
      </c>
      <c r="F151" s="3" t="s">
        <v>1080</v>
      </c>
      <c r="G151" s="3"/>
      <c r="H151" s="99" t="s">
        <v>886</v>
      </c>
      <c r="I151" s="99">
        <v>9.0089894942055651</v>
      </c>
      <c r="J151" s="99">
        <v>8.6320642238295875</v>
      </c>
      <c r="K151" s="99">
        <v>9.4589156362039972</v>
      </c>
      <c r="L151" s="99">
        <v>5.8122629054630011</v>
      </c>
      <c r="M151" s="99">
        <v>6.2226574221773205</v>
      </c>
      <c r="N151" s="99">
        <v>5.7317453945314014</v>
      </c>
      <c r="O151" s="99">
        <v>25.098436269546639</v>
      </c>
      <c r="P151" s="99">
        <v>6.824415467625883</v>
      </c>
      <c r="Q151" s="99">
        <v>4.8079047889635973</v>
      </c>
      <c r="R151" s="99">
        <v>2.4909638554216968</v>
      </c>
      <c r="S151" s="99">
        <v>1.901431216386996</v>
      </c>
      <c r="T151" s="99">
        <v>1.894791486416338</v>
      </c>
      <c r="U151" s="99">
        <v>0</v>
      </c>
      <c r="V151" s="99">
        <v>0</v>
      </c>
      <c r="W151" s="99">
        <v>0</v>
      </c>
      <c r="X151" s="99">
        <v>0</v>
      </c>
      <c r="Y151" s="99">
        <v>0</v>
      </c>
      <c r="Z151" s="129">
        <v>0</v>
      </c>
      <c r="AA151" s="99">
        <v>0</v>
      </c>
      <c r="AB151" s="99">
        <v>0</v>
      </c>
      <c r="AC151" s="129">
        <v>2.0001320841942505</v>
      </c>
      <c r="AD151" s="164">
        <v>5.9900289511899629</v>
      </c>
      <c r="AE151" s="128">
        <v>3.9899117716360122</v>
      </c>
      <c r="AF151" s="128">
        <v>3.9895603427295923</v>
      </c>
      <c r="AG151" s="128">
        <v>4.9905176935802702</v>
      </c>
    </row>
    <row r="152" spans="1:33" x14ac:dyDescent="0.2">
      <c r="A152" s="11" t="s">
        <v>1672</v>
      </c>
      <c r="B152" s="126" t="s">
        <v>220</v>
      </c>
      <c r="C152" s="126"/>
      <c r="D152" s="123" t="s">
        <v>221</v>
      </c>
      <c r="E152" s="38" t="s">
        <v>1089</v>
      </c>
      <c r="F152" s="3" t="s">
        <v>1076</v>
      </c>
      <c r="G152" s="3"/>
      <c r="H152" s="99" t="s">
        <v>886</v>
      </c>
      <c r="I152" s="99">
        <v>-5.1611212994498317</v>
      </c>
      <c r="J152" s="99">
        <v>15.801104972375697</v>
      </c>
      <c r="K152" s="99">
        <v>2.3218829516539472</v>
      </c>
      <c r="L152" s="99">
        <v>4.5617034504196425</v>
      </c>
      <c r="M152" s="99">
        <v>4.4964697138609893</v>
      </c>
      <c r="N152" s="99">
        <v>7.5035561877667192</v>
      </c>
      <c r="O152" s="99">
        <v>3.0102547138603768</v>
      </c>
      <c r="P152" s="99">
        <v>2.8901734104046284</v>
      </c>
      <c r="Q152" s="99">
        <v>2.9275905118601742</v>
      </c>
      <c r="R152" s="99">
        <v>2.4501182606586411</v>
      </c>
      <c r="S152" s="99">
        <v>2.5039957378795776</v>
      </c>
      <c r="T152" s="99">
        <v>2.4948024948024994</v>
      </c>
      <c r="U152" s="99" t="s">
        <v>886</v>
      </c>
      <c r="V152" s="99" t="s">
        <v>886</v>
      </c>
      <c r="W152" s="99" t="s">
        <v>886</v>
      </c>
      <c r="X152" s="99" t="s">
        <v>886</v>
      </c>
      <c r="Y152" s="99" t="s">
        <v>886</v>
      </c>
      <c r="Z152" s="129" t="s">
        <v>886</v>
      </c>
      <c r="AA152" s="99" t="s">
        <v>886</v>
      </c>
      <c r="AB152" s="99" t="s">
        <v>886</v>
      </c>
      <c r="AC152" s="129" t="s">
        <v>886</v>
      </c>
      <c r="AD152" s="164" t="s">
        <v>886</v>
      </c>
      <c r="AE152" s="128" t="s">
        <v>886</v>
      </c>
      <c r="AF152" s="128" t="s">
        <v>886</v>
      </c>
      <c r="AG152" s="128" t="s">
        <v>886</v>
      </c>
    </row>
    <row r="153" spans="1:33" x14ac:dyDescent="0.2">
      <c r="A153" s="11" t="s">
        <v>1378</v>
      </c>
      <c r="B153" s="126" t="s">
        <v>222</v>
      </c>
      <c r="C153" s="126"/>
      <c r="D153" s="123" t="s">
        <v>223</v>
      </c>
      <c r="E153" s="38" t="s">
        <v>1088</v>
      </c>
      <c r="F153" s="3" t="s">
        <v>1076</v>
      </c>
      <c r="G153" s="3"/>
      <c r="H153" s="99" t="s">
        <v>886</v>
      </c>
      <c r="I153" s="99">
        <v>0</v>
      </c>
      <c r="J153" s="99">
        <v>124.00000000000003</v>
      </c>
      <c r="K153" s="99">
        <v>2.6785714285714164</v>
      </c>
      <c r="L153" s="99">
        <v>6.3478260869565162</v>
      </c>
      <c r="M153" s="99">
        <v>5.0367947669664801</v>
      </c>
      <c r="N153" s="99">
        <v>59.084539934610007</v>
      </c>
      <c r="O153" s="99">
        <v>5.0009786651008028</v>
      </c>
      <c r="P153" s="99">
        <v>4.9958057600894676</v>
      </c>
      <c r="Q153" s="99">
        <v>2.5033288948069128</v>
      </c>
      <c r="R153" s="99">
        <v>2.4941543257989167</v>
      </c>
      <c r="S153" s="99">
        <v>2.5095057034220503</v>
      </c>
      <c r="T153" s="99">
        <v>3.7091988130563749</v>
      </c>
      <c r="U153" s="99">
        <v>4.5064377682403602</v>
      </c>
      <c r="V153" s="99">
        <v>2.9431895961670165</v>
      </c>
      <c r="W153" s="99">
        <v>0</v>
      </c>
      <c r="X153" s="99">
        <v>2.947695035460967</v>
      </c>
      <c r="Y153" s="99">
        <v>2.0021528525296048</v>
      </c>
      <c r="Z153" s="129">
        <v>0</v>
      </c>
      <c r="AA153" s="99">
        <v>0</v>
      </c>
      <c r="AB153" s="99">
        <v>0</v>
      </c>
      <c r="AC153" s="129">
        <v>0</v>
      </c>
      <c r="AD153" s="164">
        <v>0</v>
      </c>
      <c r="AE153" s="128">
        <v>0</v>
      </c>
      <c r="AF153" s="128">
        <v>0</v>
      </c>
      <c r="AG153" s="128">
        <v>0</v>
      </c>
    </row>
    <row r="154" spans="1:33" x14ac:dyDescent="0.2">
      <c r="A154" s="11" t="s">
        <v>1379</v>
      </c>
      <c r="B154" s="126" t="s">
        <v>224</v>
      </c>
      <c r="C154" s="126"/>
      <c r="D154" s="123" t="s">
        <v>225</v>
      </c>
      <c r="E154" s="38" t="s">
        <v>1088</v>
      </c>
      <c r="F154" s="3" t="s">
        <v>1076</v>
      </c>
      <c r="G154" s="3"/>
      <c r="H154" s="99" t="s">
        <v>886</v>
      </c>
      <c r="I154" s="99">
        <v>4.1212121212121247</v>
      </c>
      <c r="J154" s="99">
        <v>14.944703143189741</v>
      </c>
      <c r="K154" s="99">
        <v>-1.4179010001265908</v>
      </c>
      <c r="L154" s="99">
        <v>3.8525748041607955</v>
      </c>
      <c r="M154" s="99">
        <v>4.6741684184493693</v>
      </c>
      <c r="N154" s="99">
        <v>6.9935026580035355</v>
      </c>
      <c r="O154" s="99">
        <v>6.4370100474771021</v>
      </c>
      <c r="P154" s="99">
        <v>5.9024896265560187</v>
      </c>
      <c r="Q154" s="99">
        <v>4.88784405916347</v>
      </c>
      <c r="R154" s="99">
        <v>2.2132984684348145</v>
      </c>
      <c r="S154" s="99">
        <v>3.3896756509821842</v>
      </c>
      <c r="T154" s="99">
        <v>4.4892188052315163</v>
      </c>
      <c r="U154" s="99">
        <v>0</v>
      </c>
      <c r="V154" s="99">
        <v>2.9939106901217798</v>
      </c>
      <c r="W154" s="99">
        <v>0</v>
      </c>
      <c r="X154" s="99">
        <v>0</v>
      </c>
      <c r="Y154" s="99">
        <v>0</v>
      </c>
      <c r="Z154" s="129">
        <v>0</v>
      </c>
      <c r="AA154" s="99">
        <v>0</v>
      </c>
      <c r="AB154" s="99">
        <v>4.1057644933486515</v>
      </c>
      <c r="AC154" s="129">
        <v>3.9438397223536814</v>
      </c>
      <c r="AD154" s="164">
        <v>3.7942024586431922</v>
      </c>
      <c r="AE154" s="128">
        <v>3.6555051908173652</v>
      </c>
      <c r="AF154" s="128">
        <v>3.5265904923120317</v>
      </c>
      <c r="AG154" s="128">
        <v>3.4064586455920427</v>
      </c>
    </row>
    <row r="155" spans="1:33" x14ac:dyDescent="0.2">
      <c r="A155" s="11" t="s">
        <v>1673</v>
      </c>
      <c r="B155" s="126" t="s">
        <v>226</v>
      </c>
      <c r="C155" s="126"/>
      <c r="D155" s="123" t="s">
        <v>227</v>
      </c>
      <c r="E155" s="38" t="s">
        <v>1089</v>
      </c>
      <c r="F155" s="3" t="s">
        <v>1076</v>
      </c>
      <c r="G155" s="3"/>
      <c r="H155" s="99" t="s">
        <v>886</v>
      </c>
      <c r="I155" s="99">
        <v>6.1200000000000188</v>
      </c>
      <c r="J155" s="99">
        <v>13.79570297776101</v>
      </c>
      <c r="K155" s="99">
        <v>4.0079496522027256</v>
      </c>
      <c r="L155" s="99">
        <v>-0.21231422505307762</v>
      </c>
      <c r="M155" s="99">
        <v>11.702127659574458</v>
      </c>
      <c r="N155" s="99">
        <v>20.952380952380949</v>
      </c>
      <c r="O155" s="99">
        <v>3.9370078740157339</v>
      </c>
      <c r="P155" s="99">
        <v>11.893939393939391</v>
      </c>
      <c r="Q155" s="99">
        <v>4.5023696682464447</v>
      </c>
      <c r="R155" s="99">
        <v>4.9562682215743621</v>
      </c>
      <c r="S155" s="99">
        <v>4.9012345679012412</v>
      </c>
      <c r="T155" s="99">
        <v>4.9017300223608515</v>
      </c>
      <c r="U155" s="99">
        <v>4.4875750266449899</v>
      </c>
      <c r="V155" s="99">
        <v>2.5017447790841203</v>
      </c>
      <c r="W155" s="99">
        <v>0</v>
      </c>
      <c r="X155" s="99">
        <v>0</v>
      </c>
      <c r="Y155" s="99">
        <v>1.9483580369768987</v>
      </c>
      <c r="Z155" s="129">
        <v>1.9522219368096394</v>
      </c>
      <c r="AA155" s="99">
        <v>1.9501133786848035</v>
      </c>
      <c r="AB155" s="99">
        <v>2.4713325425069099</v>
      </c>
      <c r="AC155" s="129">
        <v>2.4117306579201303</v>
      </c>
      <c r="AD155" s="164">
        <v>2.9860587792012172</v>
      </c>
      <c r="AE155" s="128" t="s">
        <v>886</v>
      </c>
      <c r="AF155" s="128" t="s">
        <v>886</v>
      </c>
      <c r="AG155" s="128" t="s">
        <v>886</v>
      </c>
    </row>
    <row r="156" spans="1:33" x14ac:dyDescent="0.2">
      <c r="A156" s="11" t="s">
        <v>1380</v>
      </c>
      <c r="B156" s="126" t="s">
        <v>228</v>
      </c>
      <c r="C156" s="126"/>
      <c r="D156" s="123" t="s">
        <v>229</v>
      </c>
      <c r="E156" s="38" t="s">
        <v>1088</v>
      </c>
      <c r="F156" s="3" t="s">
        <v>1076</v>
      </c>
      <c r="G156" s="3"/>
      <c r="H156" s="99" t="s">
        <v>886</v>
      </c>
      <c r="I156" s="99">
        <v>12.471503285503573</v>
      </c>
      <c r="J156" s="99">
        <v>15.142482413258591</v>
      </c>
      <c r="K156" s="99">
        <v>9.9306202754478647</v>
      </c>
      <c r="L156" s="99">
        <v>2.4962321024868146</v>
      </c>
      <c r="M156" s="99">
        <v>2.5089605734767133</v>
      </c>
      <c r="N156" s="99">
        <v>2.4923794154563268</v>
      </c>
      <c r="O156" s="99">
        <v>2.4930020993702016</v>
      </c>
      <c r="P156" s="99">
        <v>3.7125544081249444</v>
      </c>
      <c r="Q156" s="99">
        <v>2.5016458196181759</v>
      </c>
      <c r="R156" s="99">
        <v>2.4967886962106576</v>
      </c>
      <c r="S156" s="99">
        <v>0</v>
      </c>
      <c r="T156" s="99">
        <v>0</v>
      </c>
      <c r="U156" s="99">
        <v>0</v>
      </c>
      <c r="V156" s="99">
        <v>2.8667658807864029</v>
      </c>
      <c r="W156" s="99">
        <v>0</v>
      </c>
      <c r="X156" s="99">
        <v>2.4975253179014629</v>
      </c>
      <c r="Y156" s="99">
        <v>1.9983656489116726</v>
      </c>
      <c r="Z156" s="129">
        <v>0</v>
      </c>
      <c r="AA156" s="99">
        <v>0</v>
      </c>
      <c r="AB156" s="99">
        <v>-2.0029133284777845</v>
      </c>
      <c r="AC156" s="129">
        <v>-2.5566703827573423</v>
      </c>
      <c r="AD156" s="164">
        <v>0</v>
      </c>
      <c r="AE156" s="128">
        <v>0</v>
      </c>
      <c r="AF156" s="128">
        <v>1.9983220196781115</v>
      </c>
      <c r="AG156" s="128">
        <v>2.0040379869887137</v>
      </c>
    </row>
    <row r="157" spans="1:33" x14ac:dyDescent="0.2">
      <c r="A157" s="11" t="s">
        <v>1381</v>
      </c>
      <c r="B157" s="126" t="s">
        <v>230</v>
      </c>
      <c r="C157" s="126"/>
      <c r="D157" s="123" t="s">
        <v>231</v>
      </c>
      <c r="E157" s="38" t="s">
        <v>1088</v>
      </c>
      <c r="F157" s="3" t="s">
        <v>1076</v>
      </c>
      <c r="G157" s="3"/>
      <c r="H157" s="99" t="s">
        <v>886</v>
      </c>
      <c r="I157" s="99">
        <v>3.4883720930232585</v>
      </c>
      <c r="J157" s="99">
        <v>21.50882825040128</v>
      </c>
      <c r="K157" s="99">
        <v>5.9445178335535189</v>
      </c>
      <c r="L157" s="99">
        <v>14.089775561097227</v>
      </c>
      <c r="M157" s="99">
        <v>11.58469945355192</v>
      </c>
      <c r="N157" s="99">
        <v>13.614103819784546</v>
      </c>
      <c r="O157" s="99">
        <v>13.965517241379317</v>
      </c>
      <c r="P157" s="99">
        <v>6.2027231467473456</v>
      </c>
      <c r="Q157" s="99">
        <v>3.8382399493510633</v>
      </c>
      <c r="R157" s="99">
        <v>4.8090846734242945</v>
      </c>
      <c r="S157" s="99">
        <v>4.5811518324607334</v>
      </c>
      <c r="T157" s="99">
        <v>4.5056320400500738</v>
      </c>
      <c r="U157" s="99">
        <v>3.3998669328010607</v>
      </c>
      <c r="V157" s="99">
        <v>2.3936683611093201</v>
      </c>
      <c r="W157" s="99">
        <v>0</v>
      </c>
      <c r="X157" s="99">
        <v>0</v>
      </c>
      <c r="Y157" s="99">
        <v>-0.99918305787720385</v>
      </c>
      <c r="Z157" s="129">
        <v>0</v>
      </c>
      <c r="AA157" s="99">
        <v>-0.99657229909864142</v>
      </c>
      <c r="AB157" s="99">
        <v>0</v>
      </c>
      <c r="AC157" s="129">
        <v>2.0003846893633437</v>
      </c>
      <c r="AD157" s="164">
        <v>3.1428751021434387</v>
      </c>
      <c r="AE157" s="128">
        <v>3.0471082942287842</v>
      </c>
      <c r="AF157" s="128">
        <v>2.9570051451889512</v>
      </c>
      <c r="AG157" s="128">
        <v>2.8720776609799525</v>
      </c>
    </row>
    <row r="158" spans="1:33" x14ac:dyDescent="0.2">
      <c r="A158" s="11" t="s">
        <v>1382</v>
      </c>
      <c r="B158" s="126" t="s">
        <v>232</v>
      </c>
      <c r="C158" s="126"/>
      <c r="D158" s="123" t="s">
        <v>233</v>
      </c>
      <c r="E158" s="38" t="s">
        <v>1088</v>
      </c>
      <c r="F158" s="3" t="s">
        <v>1076</v>
      </c>
      <c r="G158" s="3"/>
      <c r="H158" s="99" t="s">
        <v>886</v>
      </c>
      <c r="I158" s="99">
        <v>17.863877935882044</v>
      </c>
      <c r="J158" s="99">
        <v>6.6181818181818102</v>
      </c>
      <c r="K158" s="99">
        <v>1.3642564802182733E-2</v>
      </c>
      <c r="L158" s="99">
        <v>4.4877915700449904</v>
      </c>
      <c r="M158" s="99">
        <v>4.9216710182767827</v>
      </c>
      <c r="N158" s="99">
        <v>9.9664053751399706</v>
      </c>
      <c r="O158" s="99">
        <v>2.5458248472505005</v>
      </c>
      <c r="P158" s="99">
        <v>2.4826216484607784</v>
      </c>
      <c r="Q158" s="99">
        <v>3.0146425495262861</v>
      </c>
      <c r="R158" s="99">
        <v>2.5292642140468047</v>
      </c>
      <c r="S158" s="99">
        <v>3.9449541284403864</v>
      </c>
      <c r="T158" s="99">
        <v>4.9426301853486336</v>
      </c>
      <c r="U158" s="99">
        <v>2.5231286795626318</v>
      </c>
      <c r="V158" s="99">
        <v>2.4610336341263235</v>
      </c>
      <c r="W158" s="99">
        <v>0</v>
      </c>
      <c r="X158" s="99">
        <v>0</v>
      </c>
      <c r="Y158" s="99">
        <v>4.4035228182546007</v>
      </c>
      <c r="Z158" s="129">
        <v>1.9938650306748462</v>
      </c>
      <c r="AA158" s="99">
        <v>1.9548872180451093</v>
      </c>
      <c r="AB158" s="99">
        <v>4.0560471976401002</v>
      </c>
      <c r="AC158" s="129">
        <v>3.8979447200566897</v>
      </c>
      <c r="AD158" s="164">
        <v>3.7517053206002737</v>
      </c>
      <c r="AE158" s="128">
        <v>3.6160420775805502</v>
      </c>
      <c r="AF158" s="128">
        <v>3.4898477157360386</v>
      </c>
      <c r="AG158" s="128">
        <v>3.3721643163703368</v>
      </c>
    </row>
    <row r="159" spans="1:33" x14ac:dyDescent="0.2">
      <c r="A159" s="11" t="s">
        <v>1383</v>
      </c>
      <c r="B159" s="126" t="s">
        <v>234</v>
      </c>
      <c r="C159" s="126"/>
      <c r="D159" s="123" t="s">
        <v>235</v>
      </c>
      <c r="E159" s="38" t="s">
        <v>1089</v>
      </c>
      <c r="F159" s="3" t="s">
        <v>1076</v>
      </c>
      <c r="G159" s="3"/>
      <c r="H159" s="99" t="s">
        <v>886</v>
      </c>
      <c r="I159" s="99">
        <v>8.2112247719104232</v>
      </c>
      <c r="J159" s="99">
        <v>7.4603985692386345</v>
      </c>
      <c r="K159" s="99">
        <v>2.4013314312886251</v>
      </c>
      <c r="L159" s="99">
        <v>0.53401439517064375</v>
      </c>
      <c r="M159" s="99">
        <v>-9.0762124711316403</v>
      </c>
      <c r="N159" s="99">
        <v>4.9022098044195985</v>
      </c>
      <c r="O159" s="99">
        <v>8.9588377723971035</v>
      </c>
      <c r="P159" s="99">
        <v>7.48888888888888</v>
      </c>
      <c r="Q159" s="99">
        <v>5.0134380814554476</v>
      </c>
      <c r="R159" s="99">
        <v>2.8939856285067407</v>
      </c>
      <c r="S159" s="99">
        <v>2.898689371472301</v>
      </c>
      <c r="T159" s="99">
        <v>4.3045741911491149</v>
      </c>
      <c r="U159" s="99">
        <v>3.8951778233354162</v>
      </c>
      <c r="V159" s="99">
        <v>2.4965682910089271</v>
      </c>
      <c r="W159" s="99">
        <v>0</v>
      </c>
      <c r="X159" s="99">
        <v>3.4987863061856501</v>
      </c>
      <c r="Y159" s="99">
        <v>0</v>
      </c>
      <c r="Z159" s="129">
        <v>0</v>
      </c>
      <c r="AA159" s="99">
        <v>0</v>
      </c>
      <c r="AB159" s="99">
        <v>4.0436716538617024</v>
      </c>
      <c r="AC159" s="129">
        <v>3.8865137971239694</v>
      </c>
      <c r="AD159" s="164">
        <v>3.7411148522259685</v>
      </c>
      <c r="AE159" s="128">
        <v>3.6062026685899751</v>
      </c>
      <c r="AF159" s="128">
        <v>3.4806822137138926</v>
      </c>
      <c r="AG159" s="128" t="s">
        <v>886</v>
      </c>
    </row>
    <row r="160" spans="1:33" x14ac:dyDescent="0.2">
      <c r="A160" s="11" t="s">
        <v>1384</v>
      </c>
      <c r="B160" s="126" t="s">
        <v>236</v>
      </c>
      <c r="C160" s="126"/>
      <c r="D160" s="123" t="s">
        <v>237</v>
      </c>
      <c r="E160" s="38" t="s">
        <v>1088</v>
      </c>
      <c r="F160" s="3" t="s">
        <v>1082</v>
      </c>
      <c r="G160" s="3"/>
      <c r="H160" s="99" t="s">
        <v>886</v>
      </c>
      <c r="I160" s="99">
        <v>4.9804745281344367</v>
      </c>
      <c r="J160" s="99">
        <v>5.760099195446017</v>
      </c>
      <c r="K160" s="99">
        <v>3.8662918504110024</v>
      </c>
      <c r="L160" s="99">
        <v>7.6166288272341234</v>
      </c>
      <c r="M160" s="99">
        <v>4.9666861345188664</v>
      </c>
      <c r="N160" s="99">
        <v>5.7456907319510435</v>
      </c>
      <c r="O160" s="99">
        <v>3.9999570474411001</v>
      </c>
      <c r="P160" s="99">
        <v>-0.55445994362473527</v>
      </c>
      <c r="Q160" s="99">
        <v>4.832111634860965</v>
      </c>
      <c r="R160" s="99">
        <v>4.8708501703510052</v>
      </c>
      <c r="S160" s="99">
        <v>3.8853106170787584</v>
      </c>
      <c r="T160" s="99">
        <v>4.8745454545454407</v>
      </c>
      <c r="U160" s="99">
        <v>3.8782267991192896</v>
      </c>
      <c r="V160" s="99">
        <v>1.4544877999933306</v>
      </c>
      <c r="W160" s="99">
        <v>0</v>
      </c>
      <c r="X160" s="99">
        <v>0</v>
      </c>
      <c r="Y160" s="99">
        <v>-9.0476151308962471E-3</v>
      </c>
      <c r="Z160" s="129">
        <v>0</v>
      </c>
      <c r="AA160" s="99">
        <v>0</v>
      </c>
      <c r="AB160" s="99">
        <v>3.9862463806264792</v>
      </c>
      <c r="AC160" s="129">
        <v>4.9804610248864734</v>
      </c>
      <c r="AD160" s="164">
        <v>5.979202772963621</v>
      </c>
      <c r="AE160" s="128">
        <v>2.9919300366170187</v>
      </c>
      <c r="AF160" s="128">
        <v>3.9826582811540017</v>
      </c>
      <c r="AG160" s="128">
        <v>3.4842187728220329</v>
      </c>
    </row>
    <row r="161" spans="1:33" x14ac:dyDescent="0.2">
      <c r="A161" s="11" t="s">
        <v>1385</v>
      </c>
      <c r="B161" s="126" t="s">
        <v>238</v>
      </c>
      <c r="C161" s="126"/>
      <c r="D161" s="123" t="s">
        <v>239</v>
      </c>
      <c r="E161" s="38" t="s">
        <v>1088</v>
      </c>
      <c r="F161" s="3" t="s">
        <v>1076</v>
      </c>
      <c r="G161" s="3"/>
      <c r="H161" s="99" t="s">
        <v>886</v>
      </c>
      <c r="I161" s="99">
        <v>7.2205046374788111</v>
      </c>
      <c r="J161" s="99">
        <v>5.2274207050506902</v>
      </c>
      <c r="K161" s="99">
        <v>4.4992486519932982</v>
      </c>
      <c r="L161" s="99">
        <v>6.9277618000338208</v>
      </c>
      <c r="M161" s="99">
        <v>7.222529863143734</v>
      </c>
      <c r="N161" s="99">
        <v>5.8801829718164242</v>
      </c>
      <c r="O161" s="99">
        <v>5.0449446031635574</v>
      </c>
      <c r="P161" s="99">
        <v>5.0149253731343322</v>
      </c>
      <c r="Q161" s="99">
        <v>4.4975048954582775</v>
      </c>
      <c r="R161" s="99">
        <v>3.4999697757359485</v>
      </c>
      <c r="S161" s="99">
        <v>2.4997079780399503</v>
      </c>
      <c r="T161" s="99">
        <v>3.3219373219373267</v>
      </c>
      <c r="U161" s="99">
        <v>3.2923399327193579</v>
      </c>
      <c r="V161" s="99">
        <v>0.23491724506139633</v>
      </c>
      <c r="W161" s="99">
        <v>-1.9175455417066161</v>
      </c>
      <c r="X161" s="99">
        <v>-3.8014554143586565E-2</v>
      </c>
      <c r="Y161" s="99">
        <v>-1.0919758787417777</v>
      </c>
      <c r="Z161" s="129">
        <v>-5.4926947160249817E-3</v>
      </c>
      <c r="AA161" s="99">
        <v>-0.98873935731942364</v>
      </c>
      <c r="AB161" s="99">
        <v>-0.14979195561720671</v>
      </c>
      <c r="AC161" s="129">
        <v>-0.15001666851871542</v>
      </c>
      <c r="AD161" s="164">
        <v>-0.150242056646821</v>
      </c>
      <c r="AE161" s="128">
        <v>2.7585822559072604</v>
      </c>
      <c r="AF161" s="128">
        <v>2.5489451705624111</v>
      </c>
      <c r="AG161" s="128">
        <v>2.5649161774816194</v>
      </c>
    </row>
    <row r="162" spans="1:33" x14ac:dyDescent="0.2">
      <c r="A162" s="11" t="s">
        <v>1386</v>
      </c>
      <c r="B162" s="126" t="s">
        <v>1263</v>
      </c>
      <c r="C162" s="126"/>
      <c r="D162" s="123" t="s">
        <v>1262</v>
      </c>
      <c r="E162" s="38" t="s">
        <v>1088</v>
      </c>
      <c r="F162" s="123" t="s">
        <v>1076</v>
      </c>
      <c r="G162" s="3"/>
      <c r="H162" s="99" t="s">
        <v>886</v>
      </c>
      <c r="I162" s="99" t="s">
        <v>886</v>
      </c>
      <c r="J162" s="99" t="s">
        <v>886</v>
      </c>
      <c r="K162" s="99" t="s">
        <v>886</v>
      </c>
      <c r="L162" s="99" t="s">
        <v>886</v>
      </c>
      <c r="M162" s="99" t="s">
        <v>886</v>
      </c>
      <c r="N162" s="99" t="s">
        <v>886</v>
      </c>
      <c r="O162" s="99" t="s">
        <v>886</v>
      </c>
      <c r="P162" s="99" t="s">
        <v>886</v>
      </c>
      <c r="Q162" s="99" t="s">
        <v>886</v>
      </c>
      <c r="R162" s="99" t="s">
        <v>886</v>
      </c>
      <c r="S162" s="99" t="s">
        <v>886</v>
      </c>
      <c r="T162" s="99" t="s">
        <v>886</v>
      </c>
      <c r="U162" s="99" t="s">
        <v>886</v>
      </c>
      <c r="V162" s="99" t="s">
        <v>886</v>
      </c>
      <c r="W162" s="99" t="s">
        <v>886</v>
      </c>
      <c r="X162" s="99" t="s">
        <v>886</v>
      </c>
      <c r="Y162" s="99" t="s">
        <v>886</v>
      </c>
      <c r="Z162" s="129" t="s">
        <v>886</v>
      </c>
      <c r="AA162" s="99" t="s">
        <v>886</v>
      </c>
      <c r="AB162" s="99" t="s">
        <v>886</v>
      </c>
      <c r="AC162" s="129" t="s">
        <v>886</v>
      </c>
      <c r="AD162" s="164" t="s">
        <v>886</v>
      </c>
      <c r="AE162" s="128" t="s">
        <v>886</v>
      </c>
      <c r="AF162" s="128">
        <v>2.9761904761904878</v>
      </c>
      <c r="AG162" s="128">
        <v>0</v>
      </c>
    </row>
    <row r="163" spans="1:33" x14ac:dyDescent="0.2">
      <c r="A163" s="11" t="s">
        <v>1710</v>
      </c>
      <c r="B163" s="126" t="s">
        <v>240</v>
      </c>
      <c r="C163" s="126"/>
      <c r="D163" s="123" t="s">
        <v>241</v>
      </c>
      <c r="E163" s="38" t="s">
        <v>1088</v>
      </c>
      <c r="F163" s="3" t="s">
        <v>1077</v>
      </c>
      <c r="G163" s="3"/>
      <c r="H163" s="99" t="s">
        <v>886</v>
      </c>
      <c r="I163" s="99">
        <v>9.1714876033057777</v>
      </c>
      <c r="J163" s="99">
        <v>8.6602698764170327</v>
      </c>
      <c r="K163" s="99">
        <v>8.3218671078986119</v>
      </c>
      <c r="L163" s="99">
        <v>8.5298988632161326</v>
      </c>
      <c r="M163" s="99">
        <v>9.8373285134374413</v>
      </c>
      <c r="N163" s="99">
        <v>4.8976233510480682</v>
      </c>
      <c r="O163" s="99">
        <v>19.640216538723635</v>
      </c>
      <c r="P163" s="99">
        <v>-1.1295852455316435</v>
      </c>
      <c r="Q163" s="99">
        <v>4.2427602400208855</v>
      </c>
      <c r="R163" s="99">
        <v>4.708274675426253</v>
      </c>
      <c r="S163" s="99">
        <v>4.3412010755900781</v>
      </c>
      <c r="T163" s="99">
        <v>3.9429602267846349</v>
      </c>
      <c r="U163" s="99">
        <v>3.5344352617079835</v>
      </c>
      <c r="V163" s="99">
        <v>2.7326184711172488</v>
      </c>
      <c r="W163" s="99">
        <v>0</v>
      </c>
      <c r="X163" s="99">
        <v>0</v>
      </c>
      <c r="Y163" s="99">
        <v>0</v>
      </c>
      <c r="Z163" s="129">
        <v>1.9502719502719534</v>
      </c>
      <c r="AA163" s="99">
        <v>1.951070802530297</v>
      </c>
      <c r="AB163" s="99">
        <v>3.9844509232264347</v>
      </c>
      <c r="AC163" s="129">
        <v>4.989216391085538</v>
      </c>
      <c r="AD163" s="164">
        <v>5.9915091755683436</v>
      </c>
      <c r="AE163" s="128">
        <v>2.991149299050333</v>
      </c>
      <c r="AF163" s="128">
        <v>3.9894617990214432</v>
      </c>
      <c r="AG163" s="128">
        <v>3.4865484376885019</v>
      </c>
    </row>
    <row r="164" spans="1:33" x14ac:dyDescent="0.2">
      <c r="A164" s="11" t="s">
        <v>1387</v>
      </c>
      <c r="B164" s="143" t="s">
        <v>964</v>
      </c>
      <c r="C164" s="143"/>
      <c r="D164" s="144" t="s">
        <v>965</v>
      </c>
      <c r="E164" s="38" t="s">
        <v>1088</v>
      </c>
      <c r="F164" s="3" t="s">
        <v>1079</v>
      </c>
      <c r="G164" s="3"/>
      <c r="H164" s="99" t="s">
        <v>886</v>
      </c>
      <c r="I164" s="99" t="s">
        <v>886</v>
      </c>
      <c r="J164" s="99" t="s">
        <v>886</v>
      </c>
      <c r="K164" s="99" t="s">
        <v>886</v>
      </c>
      <c r="L164" s="99" t="s">
        <v>886</v>
      </c>
      <c r="M164" s="99" t="s">
        <v>886</v>
      </c>
      <c r="N164" s="99" t="s">
        <v>886</v>
      </c>
      <c r="O164" s="99" t="s">
        <v>886</v>
      </c>
      <c r="P164" s="99" t="s">
        <v>886</v>
      </c>
      <c r="Q164" s="99">
        <v>4.9373040752351187</v>
      </c>
      <c r="R164" s="99">
        <v>4.9439880507841707</v>
      </c>
      <c r="S164" s="99">
        <v>4.8961001992598767</v>
      </c>
      <c r="T164" s="99">
        <v>4.5590230664857501</v>
      </c>
      <c r="U164" s="99">
        <v>3.919024137036061</v>
      </c>
      <c r="V164" s="99">
        <v>2.2227772227772107</v>
      </c>
      <c r="W164" s="99">
        <v>0</v>
      </c>
      <c r="X164" s="99">
        <v>0</v>
      </c>
      <c r="Y164" s="99">
        <v>0</v>
      </c>
      <c r="Z164" s="129">
        <v>1.9423405814805728</v>
      </c>
      <c r="AA164" s="99">
        <v>1.9412822049131195</v>
      </c>
      <c r="AB164" s="99">
        <v>1.9395791700952181</v>
      </c>
      <c r="AC164" s="129">
        <v>1.9372693726937396</v>
      </c>
      <c r="AD164" s="164">
        <v>2.9411764705882248</v>
      </c>
      <c r="AE164" s="128">
        <v>2.9340659340659325</v>
      </c>
      <c r="AF164" s="128">
        <v>1.9856944592719028</v>
      </c>
      <c r="AG164" s="128">
        <v>1.988904009211772</v>
      </c>
    </row>
    <row r="165" spans="1:33" x14ac:dyDescent="0.2">
      <c r="A165" s="11" t="s">
        <v>886</v>
      </c>
      <c r="B165" s="122" t="s">
        <v>918</v>
      </c>
      <c r="C165" s="122"/>
      <c r="D165" s="123" t="s">
        <v>865</v>
      </c>
      <c r="E165" s="38" t="s">
        <v>1089</v>
      </c>
      <c r="F165" s="3" t="s">
        <v>1076</v>
      </c>
      <c r="G165" s="3"/>
      <c r="H165" s="99" t="s">
        <v>886</v>
      </c>
      <c r="I165" s="99" t="s">
        <v>886</v>
      </c>
      <c r="J165" s="99" t="s">
        <v>886</v>
      </c>
      <c r="K165" s="99" t="s">
        <v>886</v>
      </c>
      <c r="L165" s="99" t="s">
        <v>886</v>
      </c>
      <c r="M165" s="99" t="s">
        <v>886</v>
      </c>
      <c r="N165" s="99" t="s">
        <v>886</v>
      </c>
      <c r="O165" s="99" t="s">
        <v>886</v>
      </c>
      <c r="P165" s="99" t="s">
        <v>886</v>
      </c>
      <c r="Q165" s="99" t="s">
        <v>886</v>
      </c>
      <c r="R165" s="99" t="s">
        <v>886</v>
      </c>
      <c r="S165" s="99" t="s">
        <v>886</v>
      </c>
      <c r="T165" s="99" t="s">
        <v>886</v>
      </c>
      <c r="U165" s="99" t="s">
        <v>886</v>
      </c>
      <c r="V165" s="99" t="s">
        <v>886</v>
      </c>
      <c r="W165" s="99" t="s">
        <v>886</v>
      </c>
      <c r="X165" s="99" t="s">
        <v>886</v>
      </c>
      <c r="Y165" s="99" t="s">
        <v>886</v>
      </c>
      <c r="Z165" s="129" t="s">
        <v>886</v>
      </c>
      <c r="AA165" s="99" t="s">
        <v>886</v>
      </c>
      <c r="AB165" s="99" t="s">
        <v>886</v>
      </c>
      <c r="AC165" s="129" t="s">
        <v>886</v>
      </c>
      <c r="AD165" s="164" t="s">
        <v>886</v>
      </c>
      <c r="AE165" s="128" t="s">
        <v>886</v>
      </c>
      <c r="AF165" s="128" t="s">
        <v>886</v>
      </c>
      <c r="AG165" s="128" t="s">
        <v>886</v>
      </c>
    </row>
    <row r="166" spans="1:33" x14ac:dyDescent="0.2">
      <c r="A166" s="11" t="s">
        <v>1388</v>
      </c>
      <c r="B166" s="126" t="s">
        <v>242</v>
      </c>
      <c r="C166" s="126"/>
      <c r="D166" s="123" t="s">
        <v>243</v>
      </c>
      <c r="E166" s="38" t="s">
        <v>1088</v>
      </c>
      <c r="F166" s="3" t="s">
        <v>1076</v>
      </c>
      <c r="G166" s="3"/>
      <c r="H166" s="99" t="s">
        <v>886</v>
      </c>
      <c r="I166" s="99">
        <v>-3.4080470328862731</v>
      </c>
      <c r="J166" s="99">
        <v>3.7470280551592907</v>
      </c>
      <c r="K166" s="99">
        <v>4.7025391878265737</v>
      </c>
      <c r="L166" s="99">
        <v>5.9446681842059093</v>
      </c>
      <c r="M166" s="99">
        <v>3.7187009338071277</v>
      </c>
      <c r="N166" s="99">
        <v>4.4856983507290096</v>
      </c>
      <c r="O166" s="99">
        <v>38.264450205886845</v>
      </c>
      <c r="P166" s="99">
        <v>4.897418927862347</v>
      </c>
      <c r="Q166" s="99">
        <v>2.0084121976866527</v>
      </c>
      <c r="R166" s="99">
        <v>2.4894340789609117</v>
      </c>
      <c r="S166" s="99">
        <v>2.4993713854664321</v>
      </c>
      <c r="T166" s="99">
        <v>3.8023746442939768</v>
      </c>
      <c r="U166" s="99">
        <v>3.4409415323533636</v>
      </c>
      <c r="V166" s="99">
        <v>2.4400274160383901</v>
      </c>
      <c r="W166" s="99">
        <v>0</v>
      </c>
      <c r="X166" s="99">
        <v>0</v>
      </c>
      <c r="Y166" s="99">
        <v>0</v>
      </c>
      <c r="Z166" s="129">
        <v>0</v>
      </c>
      <c r="AA166" s="99">
        <v>0</v>
      </c>
      <c r="AB166" s="99">
        <v>1.9269369731031771</v>
      </c>
      <c r="AC166" s="129">
        <v>1.9298936589208227</v>
      </c>
      <c r="AD166" s="164">
        <v>2.8979907264296667</v>
      </c>
      <c r="AE166" s="128">
        <v>2.9624066424667417</v>
      </c>
      <c r="AF166" s="128">
        <v>2.0018640839648327</v>
      </c>
      <c r="AG166" s="128">
        <v>1.9983314131341627</v>
      </c>
    </row>
    <row r="167" spans="1:33" x14ac:dyDescent="0.2">
      <c r="A167" s="11" t="s">
        <v>1389</v>
      </c>
      <c r="B167" s="126" t="s">
        <v>244</v>
      </c>
      <c r="C167" s="126"/>
      <c r="D167" s="123" t="s">
        <v>245</v>
      </c>
      <c r="E167" s="38" t="s">
        <v>1088</v>
      </c>
      <c r="F167" s="3" t="s">
        <v>1076</v>
      </c>
      <c r="G167" s="3"/>
      <c r="H167" s="99" t="s">
        <v>886</v>
      </c>
      <c r="I167" s="99">
        <v>34.906462585034006</v>
      </c>
      <c r="J167" s="99">
        <v>2.7628952621073495</v>
      </c>
      <c r="K167" s="99">
        <v>4.4878347986096969</v>
      </c>
      <c r="L167" s="99">
        <v>9.7837784952474749E-3</v>
      </c>
      <c r="M167" s="99">
        <v>8.0023478771277752</v>
      </c>
      <c r="N167" s="99">
        <v>4.8097826086956417</v>
      </c>
      <c r="O167" s="99">
        <v>5.3668654394607245</v>
      </c>
      <c r="P167" s="99">
        <v>1.5830052493438274</v>
      </c>
      <c r="Q167" s="99">
        <v>1.493742430359319</v>
      </c>
      <c r="R167" s="99">
        <v>1.0023866348448678</v>
      </c>
      <c r="S167" s="99">
        <v>2.7961562696912239</v>
      </c>
      <c r="T167" s="99">
        <v>2.0994559803846613</v>
      </c>
      <c r="U167" s="99">
        <v>1.8011257035647361</v>
      </c>
      <c r="V167" s="99">
        <v>-0.67084408403979978</v>
      </c>
      <c r="W167" s="99">
        <v>-0.57889268220276335</v>
      </c>
      <c r="X167" s="99">
        <v>-0.31352642579875578</v>
      </c>
      <c r="Y167" s="99">
        <v>-0.11232589486296263</v>
      </c>
      <c r="Z167" s="129">
        <v>-2.4889421995651806</v>
      </c>
      <c r="AA167" s="99">
        <v>0</v>
      </c>
      <c r="AB167" s="99">
        <v>0</v>
      </c>
      <c r="AC167" s="129">
        <v>0</v>
      </c>
      <c r="AD167" s="164">
        <v>-0.87645114169292437</v>
      </c>
      <c r="AE167" s="128">
        <v>0.45761265803150319</v>
      </c>
      <c r="AF167" s="128">
        <v>0.3011117974057953</v>
      </c>
      <c r="AG167" s="128">
        <v>-0.40027711492572571</v>
      </c>
    </row>
    <row r="168" spans="1:33" x14ac:dyDescent="0.2">
      <c r="A168" s="11" t="s">
        <v>1390</v>
      </c>
      <c r="B168" s="126" t="s">
        <v>246</v>
      </c>
      <c r="C168" s="126"/>
      <c r="D168" s="123" t="s">
        <v>247</v>
      </c>
      <c r="E168" s="38" t="s">
        <v>1088</v>
      </c>
      <c r="F168" s="3" t="s">
        <v>1076</v>
      </c>
      <c r="G168" s="3"/>
      <c r="H168" s="99" t="s">
        <v>886</v>
      </c>
      <c r="I168" s="99">
        <v>3.7963761863675387</v>
      </c>
      <c r="J168" s="99">
        <v>9.6321695760598516</v>
      </c>
      <c r="K168" s="99">
        <v>1.6870438820964893</v>
      </c>
      <c r="L168" s="99">
        <v>4.7814334979960904</v>
      </c>
      <c r="M168" s="99">
        <v>4.8212061910692086</v>
      </c>
      <c r="N168" s="99">
        <v>5.0152749490834907</v>
      </c>
      <c r="O168" s="99">
        <v>4.4848484848484986</v>
      </c>
      <c r="P168" s="99">
        <v>3.8360402165506429</v>
      </c>
      <c r="Q168" s="99">
        <v>3.9773573663041759</v>
      </c>
      <c r="R168" s="99">
        <v>5.0143266475644737</v>
      </c>
      <c r="S168" s="99">
        <v>4.9863574351978173</v>
      </c>
      <c r="T168" s="99">
        <v>4.9899291793905576</v>
      </c>
      <c r="U168" s="99">
        <v>4.9879324215607426</v>
      </c>
      <c r="V168" s="99">
        <v>2.9000884173297834</v>
      </c>
      <c r="W168" s="99">
        <v>0</v>
      </c>
      <c r="X168" s="99">
        <v>0</v>
      </c>
      <c r="Y168" s="99">
        <v>1.9820129460961198</v>
      </c>
      <c r="Z168" s="129">
        <v>1.9884289164747493</v>
      </c>
      <c r="AA168" s="99">
        <v>1.9882139119898667</v>
      </c>
      <c r="AB168" s="99">
        <v>0.99902797278323963</v>
      </c>
      <c r="AC168" s="129">
        <v>1.9889857242153752</v>
      </c>
      <c r="AD168" s="164">
        <v>0</v>
      </c>
      <c r="AE168" s="128">
        <v>0</v>
      </c>
      <c r="AF168" s="128">
        <v>2.6212319790301475</v>
      </c>
      <c r="AG168" s="128">
        <v>2.554278416347382</v>
      </c>
    </row>
    <row r="169" spans="1:33" x14ac:dyDescent="0.2">
      <c r="A169" s="11" t="s">
        <v>1674</v>
      </c>
      <c r="B169" s="126" t="s">
        <v>248</v>
      </c>
      <c r="C169" s="126"/>
      <c r="D169" s="123" t="s">
        <v>249</v>
      </c>
      <c r="E169" s="38" t="s">
        <v>1089</v>
      </c>
      <c r="F169" s="3" t="s">
        <v>1076</v>
      </c>
      <c r="G169" s="3"/>
      <c r="H169" s="99" t="s">
        <v>886</v>
      </c>
      <c r="I169" s="99">
        <v>18.486911496787783</v>
      </c>
      <c r="J169" s="99">
        <v>-5.4382131585336282</v>
      </c>
      <c r="K169" s="99">
        <v>4.4929396662387546</v>
      </c>
      <c r="L169" s="99">
        <v>4.5045045045044958</v>
      </c>
      <c r="M169" s="99">
        <v>4.8902821316614506</v>
      </c>
      <c r="N169" s="99">
        <v>7.5014943215780079</v>
      </c>
      <c r="O169" s="99">
        <v>3.6002224075618585</v>
      </c>
      <c r="P169" s="99">
        <v>4.5015430028176695</v>
      </c>
      <c r="Q169" s="99">
        <v>3.9224497656801702</v>
      </c>
      <c r="R169" s="99">
        <v>3.8794168519891343</v>
      </c>
      <c r="S169" s="99">
        <v>3.597764034253089</v>
      </c>
      <c r="T169" s="99">
        <v>1.9688881235290694</v>
      </c>
      <c r="U169" s="99" t="s">
        <v>886</v>
      </c>
      <c r="V169" s="99" t="s">
        <v>886</v>
      </c>
      <c r="W169" s="99" t="s">
        <v>886</v>
      </c>
      <c r="X169" s="99" t="s">
        <v>886</v>
      </c>
      <c r="Y169" s="99" t="s">
        <v>886</v>
      </c>
      <c r="Z169" s="129" t="s">
        <v>886</v>
      </c>
      <c r="AA169" s="99" t="s">
        <v>886</v>
      </c>
      <c r="AB169" s="99" t="s">
        <v>886</v>
      </c>
      <c r="AC169" s="129" t="s">
        <v>886</v>
      </c>
      <c r="AD169" s="164" t="s">
        <v>886</v>
      </c>
      <c r="AE169" s="128" t="s">
        <v>886</v>
      </c>
      <c r="AF169" s="128" t="s">
        <v>886</v>
      </c>
      <c r="AG169" s="128" t="s">
        <v>886</v>
      </c>
    </row>
    <row r="170" spans="1:33" x14ac:dyDescent="0.2">
      <c r="A170" s="11" t="s">
        <v>1391</v>
      </c>
      <c r="B170" s="126" t="s">
        <v>250</v>
      </c>
      <c r="C170" s="126"/>
      <c r="D170" s="123" t="s">
        <v>251</v>
      </c>
      <c r="E170" s="38" t="s">
        <v>1088</v>
      </c>
      <c r="F170" s="3" t="s">
        <v>1076</v>
      </c>
      <c r="G170" s="3"/>
      <c r="H170" s="99" t="s">
        <v>886</v>
      </c>
      <c r="I170" s="99">
        <v>3.5495939410530042</v>
      </c>
      <c r="J170" s="99">
        <v>1.5597462107860309</v>
      </c>
      <c r="K170" s="99">
        <v>2.4989154013015167</v>
      </c>
      <c r="L170" s="99">
        <v>-8.4652501481343734E-3</v>
      </c>
      <c r="M170" s="99">
        <v>5.0118523535387851</v>
      </c>
      <c r="N170" s="99">
        <v>9.5291841341502703</v>
      </c>
      <c r="O170" s="99">
        <v>19.932283232739564</v>
      </c>
      <c r="P170" s="99">
        <v>6.916656437952625</v>
      </c>
      <c r="Q170" s="99">
        <v>4.5921588886975542</v>
      </c>
      <c r="R170" s="99">
        <v>4.2149168541792221</v>
      </c>
      <c r="S170" s="99">
        <v>0</v>
      </c>
      <c r="T170" s="99">
        <v>0</v>
      </c>
      <c r="U170" s="99">
        <v>4.8975722786876759</v>
      </c>
      <c r="V170" s="99">
        <v>0</v>
      </c>
      <c r="W170" s="99">
        <v>0</v>
      </c>
      <c r="X170" s="99">
        <v>0</v>
      </c>
      <c r="Y170" s="99">
        <v>1.9478889502485117</v>
      </c>
      <c r="Z170" s="129">
        <v>0</v>
      </c>
      <c r="AA170" s="99">
        <v>0</v>
      </c>
      <c r="AB170" s="99">
        <v>1.9352932486334851</v>
      </c>
      <c r="AC170" s="129">
        <v>1.9323671497584627</v>
      </c>
      <c r="AD170" s="164">
        <v>1.8957345971563955</v>
      </c>
      <c r="AE170" s="128">
        <v>2.9302325581395339</v>
      </c>
      <c r="AF170" s="128">
        <v>2.2593764121102478</v>
      </c>
      <c r="AG170" s="128">
        <v>2.2094564737074678</v>
      </c>
    </row>
    <row r="171" spans="1:33" x14ac:dyDescent="0.2">
      <c r="A171" s="11" t="s">
        <v>1392</v>
      </c>
      <c r="B171" s="126" t="s">
        <v>252</v>
      </c>
      <c r="C171" s="126"/>
      <c r="D171" s="123" t="s">
        <v>253</v>
      </c>
      <c r="E171" s="38" t="s">
        <v>1088</v>
      </c>
      <c r="F171" s="3" t="s">
        <v>1080</v>
      </c>
      <c r="G171" s="3"/>
      <c r="H171" s="99" t="s">
        <v>886</v>
      </c>
      <c r="I171" s="99">
        <v>1.7547069694252855</v>
      </c>
      <c r="J171" s="99">
        <v>4.9557649428180923</v>
      </c>
      <c r="K171" s="99">
        <v>7.5246710526315894</v>
      </c>
      <c r="L171" s="99">
        <v>7.4442319949012017</v>
      </c>
      <c r="M171" s="99">
        <v>8.8281528057895287</v>
      </c>
      <c r="N171" s="99">
        <v>6.4386454997615488</v>
      </c>
      <c r="O171" s="99">
        <v>15.001920368710771</v>
      </c>
      <c r="P171" s="99">
        <v>5.9424678274034903</v>
      </c>
      <c r="Q171" s="99">
        <v>2.3737469264233084</v>
      </c>
      <c r="R171" s="99">
        <v>2.4942263279445598</v>
      </c>
      <c r="S171" s="99">
        <v>3.4520054078413693</v>
      </c>
      <c r="T171" s="99">
        <v>3.9379682871580428</v>
      </c>
      <c r="U171" s="99">
        <v>2.4811399832355363</v>
      </c>
      <c r="V171" s="99">
        <v>0</v>
      </c>
      <c r="W171" s="99">
        <v>0</v>
      </c>
      <c r="X171" s="99">
        <v>0</v>
      </c>
      <c r="Y171" s="99">
        <v>0</v>
      </c>
      <c r="Z171" s="129">
        <v>0</v>
      </c>
      <c r="AA171" s="99">
        <v>0</v>
      </c>
      <c r="AB171" s="99">
        <v>3.9833142483232553</v>
      </c>
      <c r="AC171" s="129">
        <v>4.9870211594430947</v>
      </c>
      <c r="AD171" s="164">
        <v>4.9898853674983146</v>
      </c>
      <c r="AE171" s="128">
        <v>3.9891529294226791</v>
      </c>
      <c r="AF171" s="128">
        <v>3.9870985451550878</v>
      </c>
      <c r="AG171" s="128">
        <v>4.9891110671154202</v>
      </c>
    </row>
    <row r="172" spans="1:33" x14ac:dyDescent="0.2">
      <c r="A172" s="11" t="s">
        <v>1393</v>
      </c>
      <c r="B172" s="126" t="s">
        <v>254</v>
      </c>
      <c r="C172" s="126"/>
      <c r="D172" s="123" t="s">
        <v>255</v>
      </c>
      <c r="E172" s="38" t="s">
        <v>1088</v>
      </c>
      <c r="F172" s="3" t="s">
        <v>1076</v>
      </c>
      <c r="G172" s="3"/>
      <c r="H172" s="99" t="s">
        <v>886</v>
      </c>
      <c r="I172" s="99">
        <v>12.782648823257944</v>
      </c>
      <c r="J172" s="99">
        <v>9.1107474086197726</v>
      </c>
      <c r="K172" s="99">
        <v>3.3874999999999886</v>
      </c>
      <c r="L172" s="99">
        <v>6.3112078346028397</v>
      </c>
      <c r="M172" s="99">
        <v>12.58955987717502</v>
      </c>
      <c r="N172" s="99">
        <v>8.2727272727272805</v>
      </c>
      <c r="O172" s="99">
        <v>14.021830394626363</v>
      </c>
      <c r="P172" s="99">
        <v>3.9764359351988361</v>
      </c>
      <c r="Q172" s="99">
        <v>3.4702549575071089</v>
      </c>
      <c r="R172" s="99">
        <v>2.4640657084188859</v>
      </c>
      <c r="S172" s="99">
        <v>3.540414161656642</v>
      </c>
      <c r="T172" s="99">
        <v>2.5161290322580641</v>
      </c>
      <c r="U172" s="99">
        <v>2.5173064820642139</v>
      </c>
      <c r="V172" s="99">
        <v>1.4732965009208101</v>
      </c>
      <c r="W172" s="99">
        <v>0</v>
      </c>
      <c r="X172" s="99">
        <v>0</v>
      </c>
      <c r="Y172" s="99">
        <v>0</v>
      </c>
      <c r="Z172" s="129">
        <v>0</v>
      </c>
      <c r="AA172" s="99">
        <v>0</v>
      </c>
      <c r="AB172" s="99">
        <v>0</v>
      </c>
      <c r="AC172" s="129">
        <v>0</v>
      </c>
      <c r="AD172" s="164">
        <v>2.4803387779794406</v>
      </c>
      <c r="AE172" s="128">
        <v>0</v>
      </c>
      <c r="AF172" s="128">
        <v>0</v>
      </c>
      <c r="AG172" s="128">
        <v>0</v>
      </c>
    </row>
    <row r="173" spans="1:33" x14ac:dyDescent="0.2">
      <c r="A173" s="11" t="s">
        <v>1394</v>
      </c>
      <c r="B173" s="126" t="s">
        <v>256</v>
      </c>
      <c r="C173" s="126"/>
      <c r="D173" s="123" t="s">
        <v>257</v>
      </c>
      <c r="E173" s="38" t="s">
        <v>1088</v>
      </c>
      <c r="F173" s="3" t="s">
        <v>1076</v>
      </c>
      <c r="G173" s="3"/>
      <c r="H173" s="99" t="s">
        <v>886</v>
      </c>
      <c r="I173" s="99">
        <v>5.4672245467224627</v>
      </c>
      <c r="J173" s="99">
        <v>7.6963766199418018</v>
      </c>
      <c r="K173" s="99">
        <v>6.1149312377210236</v>
      </c>
      <c r="L173" s="99">
        <v>18.491090025457083</v>
      </c>
      <c r="M173" s="99">
        <v>7.5</v>
      </c>
      <c r="N173" s="99">
        <v>5.9956395348837361</v>
      </c>
      <c r="O173" s="99">
        <v>4.0023997257456045</v>
      </c>
      <c r="P173" s="99">
        <v>4.7466007416563656</v>
      </c>
      <c r="Q173" s="99">
        <v>4.9012666194634562</v>
      </c>
      <c r="R173" s="99">
        <v>4.8972551372431212</v>
      </c>
      <c r="S173" s="99">
        <v>4.7472653177950832</v>
      </c>
      <c r="T173" s="99">
        <v>4.4979864855641267</v>
      </c>
      <c r="U173" s="99">
        <v>3.8994121489222664</v>
      </c>
      <c r="V173" s="99">
        <v>2.5020431256679529</v>
      </c>
      <c r="W173" s="99">
        <v>0</v>
      </c>
      <c r="X173" s="99">
        <v>2.5022999080036783</v>
      </c>
      <c r="Y173" s="99">
        <v>1.9924609585352755</v>
      </c>
      <c r="Z173" s="129">
        <v>1.9007391763463444</v>
      </c>
      <c r="AA173" s="99">
        <v>1.9689119170984481</v>
      </c>
      <c r="AB173" s="99">
        <v>2.7947154471544611</v>
      </c>
      <c r="AC173" s="129">
        <v>2.7187345526445972</v>
      </c>
      <c r="AD173" s="164">
        <v>2.9836381135707413</v>
      </c>
      <c r="AE173" s="128">
        <v>2.9906542056074903</v>
      </c>
      <c r="AF173" s="128">
        <v>2.4954627949183239</v>
      </c>
      <c r="AG173" s="128">
        <v>2.4347056219566126</v>
      </c>
    </row>
    <row r="174" spans="1:33" x14ac:dyDescent="0.2">
      <c r="A174" s="11" t="s">
        <v>1395</v>
      </c>
      <c r="B174" s="126" t="s">
        <v>258</v>
      </c>
      <c r="C174" s="126"/>
      <c r="D174" s="123" t="s">
        <v>259</v>
      </c>
      <c r="E174" s="38" t="s">
        <v>1088</v>
      </c>
      <c r="F174" s="3" t="s">
        <v>1076</v>
      </c>
      <c r="G174" s="3"/>
      <c r="H174" s="99" t="s">
        <v>886</v>
      </c>
      <c r="I174" s="99">
        <v>24.630606860158323</v>
      </c>
      <c r="J174" s="99">
        <v>1.418439716312065</v>
      </c>
      <c r="K174" s="99">
        <v>4.7385450370524893</v>
      </c>
      <c r="L174" s="99">
        <v>8.4404583956153374</v>
      </c>
      <c r="M174" s="99">
        <v>8.601360044109569</v>
      </c>
      <c r="N174" s="99">
        <v>5.9231680487391998</v>
      </c>
      <c r="O174" s="99">
        <v>2.5003994248282453</v>
      </c>
      <c r="P174" s="99">
        <v>7.4974670719351764</v>
      </c>
      <c r="Q174" s="99">
        <v>4.9952874646559877</v>
      </c>
      <c r="R174" s="99">
        <v>4.8957326336141307</v>
      </c>
      <c r="S174" s="99">
        <v>2.5014811401487833</v>
      </c>
      <c r="T174" s="99">
        <v>3.9496499903667086</v>
      </c>
      <c r="U174" s="99">
        <v>2.5021623625355147</v>
      </c>
      <c r="V174" s="99">
        <v>0</v>
      </c>
      <c r="W174" s="99">
        <v>0</v>
      </c>
      <c r="X174" s="99">
        <v>0</v>
      </c>
      <c r="Y174" s="99">
        <v>0</v>
      </c>
      <c r="Z174" s="129">
        <v>0</v>
      </c>
      <c r="AA174" s="99">
        <v>0</v>
      </c>
      <c r="AB174" s="99">
        <v>3.0136821168103234</v>
      </c>
      <c r="AC174" s="129">
        <v>2.9255163536364259</v>
      </c>
      <c r="AD174" s="164">
        <v>2.9901654255016785</v>
      </c>
      <c r="AE174" s="128">
        <v>2.9916652867472582</v>
      </c>
      <c r="AF174" s="128">
        <v>2.6796720081462055</v>
      </c>
      <c r="AG174" s="128">
        <v>2.6097395479931103</v>
      </c>
    </row>
    <row r="175" spans="1:33" x14ac:dyDescent="0.2">
      <c r="A175" s="11" t="s">
        <v>1711</v>
      </c>
      <c r="B175" s="126" t="s">
        <v>260</v>
      </c>
      <c r="C175" s="126"/>
      <c r="D175" s="123" t="s">
        <v>261</v>
      </c>
      <c r="E175" s="38" t="s">
        <v>1088</v>
      </c>
      <c r="F175" s="3" t="s">
        <v>1077</v>
      </c>
      <c r="G175" s="3"/>
      <c r="H175" s="99" t="s">
        <v>886</v>
      </c>
      <c r="I175" s="99">
        <v>5.6521739130434696</v>
      </c>
      <c r="J175" s="99">
        <v>14.888888888888886</v>
      </c>
      <c r="K175" s="99">
        <v>7.1889103803997472</v>
      </c>
      <c r="L175" s="99">
        <v>8.2706766917293209</v>
      </c>
      <c r="M175" s="99">
        <v>7.9444444444444429</v>
      </c>
      <c r="N175" s="99">
        <v>9.7786927431806419</v>
      </c>
      <c r="O175" s="99">
        <v>16.736990154711663</v>
      </c>
      <c r="P175" s="99">
        <v>-0.54216867469880015</v>
      </c>
      <c r="Q175" s="99">
        <v>2.9376135675348394</v>
      </c>
      <c r="R175" s="99">
        <v>4.6484260076492916</v>
      </c>
      <c r="S175" s="99">
        <v>4.5356573891856442</v>
      </c>
      <c r="T175" s="99">
        <v>4.2492155983863569</v>
      </c>
      <c r="U175" s="99">
        <v>1.9004213603921301</v>
      </c>
      <c r="V175" s="99">
        <v>1.8987341772152035</v>
      </c>
      <c r="W175" s="99">
        <v>0</v>
      </c>
      <c r="X175" s="99">
        <v>0</v>
      </c>
      <c r="Y175" s="99">
        <v>0</v>
      </c>
      <c r="Z175" s="129">
        <v>0</v>
      </c>
      <c r="AA175" s="99">
        <v>0</v>
      </c>
      <c r="AB175" s="99">
        <v>3.9917184265010341</v>
      </c>
      <c r="AC175" s="129">
        <v>2.9704547264473913</v>
      </c>
      <c r="AD175" s="164">
        <v>4.9883990719257421</v>
      </c>
      <c r="AE175" s="128">
        <v>3.9852670349908026</v>
      </c>
      <c r="AF175" s="128">
        <v>3.988381977897415</v>
      </c>
      <c r="AG175" s="128">
        <v>1.4987396961646027</v>
      </c>
    </row>
    <row r="176" spans="1:33" x14ac:dyDescent="0.2">
      <c r="A176" s="11" t="s">
        <v>1396</v>
      </c>
      <c r="B176" s="143" t="s">
        <v>966</v>
      </c>
      <c r="C176" s="143"/>
      <c r="D176" s="144" t="s">
        <v>1242</v>
      </c>
      <c r="E176" s="38" t="s">
        <v>1088</v>
      </c>
      <c r="F176" s="3" t="s">
        <v>1079</v>
      </c>
      <c r="G176" s="3"/>
      <c r="H176" s="99" t="s">
        <v>886</v>
      </c>
      <c r="I176" s="99" t="s">
        <v>886</v>
      </c>
      <c r="J176" s="99" t="s">
        <v>886</v>
      </c>
      <c r="K176" s="99" t="s">
        <v>886</v>
      </c>
      <c r="L176" s="99" t="s">
        <v>886</v>
      </c>
      <c r="M176" s="99" t="s">
        <v>886</v>
      </c>
      <c r="N176" s="99" t="s">
        <v>886</v>
      </c>
      <c r="O176" s="99" t="s">
        <v>886</v>
      </c>
      <c r="P176" s="99" t="s">
        <v>886</v>
      </c>
      <c r="Q176" s="99">
        <v>1.2759170653907432</v>
      </c>
      <c r="R176" s="99">
        <v>1.8897637795275699</v>
      </c>
      <c r="S176" s="99">
        <v>2.9366306027820599</v>
      </c>
      <c r="T176" s="99">
        <v>3.9039039039039096</v>
      </c>
      <c r="U176" s="99">
        <v>3.7572254335260169</v>
      </c>
      <c r="V176" s="99">
        <v>2.7855153203342695</v>
      </c>
      <c r="W176" s="99">
        <v>0</v>
      </c>
      <c r="X176" s="99">
        <v>0</v>
      </c>
      <c r="Y176" s="99">
        <v>0</v>
      </c>
      <c r="Z176" s="129">
        <v>0</v>
      </c>
      <c r="AA176" s="99">
        <v>0</v>
      </c>
      <c r="AB176" s="99">
        <v>1.8970189701897011</v>
      </c>
      <c r="AC176" s="129">
        <v>1.9946808510638236</v>
      </c>
      <c r="AD176" s="164">
        <v>1.9556714471968606</v>
      </c>
      <c r="AE176" s="128">
        <v>2.941176470588247</v>
      </c>
      <c r="AF176" s="128">
        <v>1.9875776397515477</v>
      </c>
      <c r="AG176" s="128">
        <v>0</v>
      </c>
    </row>
    <row r="177" spans="1:33" x14ac:dyDescent="0.2">
      <c r="A177" s="11" t="s">
        <v>1397</v>
      </c>
      <c r="B177" s="126" t="s">
        <v>1210</v>
      </c>
      <c r="C177" s="126"/>
      <c r="D177" s="146" t="s">
        <v>1253</v>
      </c>
      <c r="E177" s="38" t="s">
        <v>1088</v>
      </c>
      <c r="F177" s="3" t="s">
        <v>1174</v>
      </c>
      <c r="G177" s="3"/>
      <c r="H177" s="99" t="s">
        <v>886</v>
      </c>
      <c r="I177" s="99">
        <v>11.710037174721194</v>
      </c>
      <c r="J177" s="99">
        <v>15.141430948419284</v>
      </c>
      <c r="K177" s="99">
        <v>4.4797687861271527</v>
      </c>
      <c r="L177" s="99">
        <v>4.4260027662517416</v>
      </c>
      <c r="M177" s="99">
        <v>4.5033112582781456</v>
      </c>
      <c r="N177" s="99">
        <v>9.3789607097591841</v>
      </c>
      <c r="O177" s="99">
        <v>19.698725376593273</v>
      </c>
      <c r="P177" s="99">
        <v>6.776379477250714</v>
      </c>
      <c r="Q177" s="99">
        <v>5.5303717135086288</v>
      </c>
      <c r="R177" s="99">
        <v>5.9278350515463956</v>
      </c>
      <c r="S177" s="99">
        <v>4.9472830494728299</v>
      </c>
      <c r="T177" s="99">
        <v>4.9459041731066549</v>
      </c>
      <c r="U177" s="99">
        <v>4.9337260677466901</v>
      </c>
      <c r="V177" s="99">
        <v>3.0175438596491233</v>
      </c>
      <c r="W177" s="99">
        <v>0</v>
      </c>
      <c r="X177" s="99">
        <v>3.4741144414169014</v>
      </c>
      <c r="Y177" s="99">
        <v>3.4891375905200732</v>
      </c>
      <c r="Z177" s="129">
        <v>1.9720101781170563</v>
      </c>
      <c r="AA177" s="99">
        <v>1.9962570180910744</v>
      </c>
      <c r="AB177" s="99">
        <v>3.3639143730886722</v>
      </c>
      <c r="AC177" s="129">
        <v>3.2544378698224907</v>
      </c>
      <c r="AD177" s="164">
        <v>7.6217765042979835</v>
      </c>
      <c r="AE177" s="128">
        <v>14.164004259850893</v>
      </c>
      <c r="AF177" s="128">
        <v>2.9384328358208922</v>
      </c>
      <c r="AG177" s="128">
        <v>4.9841413683733604</v>
      </c>
    </row>
    <row r="178" spans="1:33" x14ac:dyDescent="0.2">
      <c r="A178" s="11" t="s">
        <v>1398</v>
      </c>
      <c r="B178" s="126" t="s">
        <v>263</v>
      </c>
      <c r="C178" s="126"/>
      <c r="D178" s="123" t="s">
        <v>264</v>
      </c>
      <c r="E178" s="38" t="s">
        <v>1088</v>
      </c>
      <c r="F178" s="3" t="s">
        <v>1076</v>
      </c>
      <c r="G178" s="3"/>
      <c r="H178" s="99" t="s">
        <v>886</v>
      </c>
      <c r="I178" s="99">
        <v>6.364335126825523</v>
      </c>
      <c r="J178" s="99">
        <v>-2.4859083682613061</v>
      </c>
      <c r="K178" s="99">
        <v>17.696754112939075</v>
      </c>
      <c r="L178" s="99">
        <v>3.9037904546026994</v>
      </c>
      <c r="M178" s="99">
        <v>4.4964246757968738</v>
      </c>
      <c r="N178" s="99">
        <v>7.5040593829737787</v>
      </c>
      <c r="O178" s="99">
        <v>5.6640414284173062</v>
      </c>
      <c r="P178" s="99">
        <v>4.9009597712885551</v>
      </c>
      <c r="Q178" s="99">
        <v>1.5281292583219681</v>
      </c>
      <c r="R178" s="99">
        <v>2.5117438404755035</v>
      </c>
      <c r="S178" s="99">
        <v>2.8990928644907967</v>
      </c>
      <c r="T178" s="99">
        <v>4.4987730618922086</v>
      </c>
      <c r="U178" s="99">
        <v>3.8963297964863273</v>
      </c>
      <c r="V178" s="99">
        <v>4.5035995312238555</v>
      </c>
      <c r="W178" s="99">
        <v>0</v>
      </c>
      <c r="X178" s="99">
        <v>0</v>
      </c>
      <c r="Y178" s="99">
        <v>4.0051265619993615</v>
      </c>
      <c r="Z178" s="129">
        <v>1.9870609981515575</v>
      </c>
      <c r="AA178" s="99">
        <v>1.9861048180033425</v>
      </c>
      <c r="AB178" s="99">
        <v>3.7023324694557491</v>
      </c>
      <c r="AC178" s="129">
        <v>3.5701535166012155</v>
      </c>
      <c r="AD178" s="164">
        <v>3.4470872113064432</v>
      </c>
      <c r="AE178" s="128">
        <v>3.3322225924691695</v>
      </c>
      <c r="AF178" s="128">
        <v>3.2247662044501801</v>
      </c>
      <c r="AG178" s="128">
        <v>3.1240237425804436</v>
      </c>
    </row>
    <row r="179" spans="1:33" x14ac:dyDescent="0.2">
      <c r="A179" s="11" t="s">
        <v>1399</v>
      </c>
      <c r="B179" s="126" t="s">
        <v>265</v>
      </c>
      <c r="C179" s="126"/>
      <c r="D179" s="123" t="s">
        <v>266</v>
      </c>
      <c r="E179" s="38" t="s">
        <v>1088</v>
      </c>
      <c r="F179" s="3" t="s">
        <v>1076</v>
      </c>
      <c r="G179" s="3"/>
      <c r="H179" s="99" t="s">
        <v>886</v>
      </c>
      <c r="I179" s="99">
        <v>4.5881126173096902</v>
      </c>
      <c r="J179" s="99">
        <v>5.2841475573280263</v>
      </c>
      <c r="K179" s="99">
        <v>4.4507575757575637</v>
      </c>
      <c r="L179" s="99">
        <v>3.1731640979147926</v>
      </c>
      <c r="M179" s="99">
        <v>2.8998242530755789</v>
      </c>
      <c r="N179" s="99">
        <v>4.9530315969257117</v>
      </c>
      <c r="O179" s="99">
        <v>8.7062652563059402</v>
      </c>
      <c r="P179" s="99">
        <v>2.5449101796407092</v>
      </c>
      <c r="Q179" s="99">
        <v>2.416869424168695</v>
      </c>
      <c r="R179" s="99">
        <v>1.916376306620208</v>
      </c>
      <c r="S179" s="99">
        <v>3.0069930069930138</v>
      </c>
      <c r="T179" s="99">
        <v>2.9871011541072789</v>
      </c>
      <c r="U179" s="99">
        <v>2.7027027027026946</v>
      </c>
      <c r="V179" s="99">
        <v>0</v>
      </c>
      <c r="W179" s="99">
        <v>0</v>
      </c>
      <c r="X179" s="99">
        <v>0</v>
      </c>
      <c r="Y179" s="99">
        <v>0</v>
      </c>
      <c r="Z179" s="129">
        <v>0</v>
      </c>
      <c r="AA179" s="99">
        <v>0</v>
      </c>
      <c r="AB179" s="99">
        <v>3.5658251319355294</v>
      </c>
      <c r="AC179" s="129">
        <v>3.4430519212229616</v>
      </c>
      <c r="AD179" s="164">
        <v>3.3284516043136758</v>
      </c>
      <c r="AE179" s="128">
        <v>3.2212343770132712</v>
      </c>
      <c r="AF179" s="128">
        <v>3.1207090250904956</v>
      </c>
      <c r="AG179" s="128">
        <v>3.0262680062946372</v>
      </c>
    </row>
    <row r="180" spans="1:33" x14ac:dyDescent="0.2">
      <c r="A180" s="11" t="s">
        <v>1400</v>
      </c>
      <c r="B180" s="126" t="s">
        <v>267</v>
      </c>
      <c r="C180" s="126"/>
      <c r="D180" s="123" t="s">
        <v>268</v>
      </c>
      <c r="E180" s="38" t="s">
        <v>1088</v>
      </c>
      <c r="F180" s="3" t="s">
        <v>1076</v>
      </c>
      <c r="G180" s="3"/>
      <c r="H180" s="99" t="s">
        <v>886</v>
      </c>
      <c r="I180" s="99">
        <v>7.2580645161290249</v>
      </c>
      <c r="J180" s="99">
        <v>7.3039742212674525</v>
      </c>
      <c r="K180" s="99">
        <v>4.2042042042042027</v>
      </c>
      <c r="L180" s="99">
        <v>6.7243035542747407</v>
      </c>
      <c r="M180" s="99">
        <v>6.0306030603060208</v>
      </c>
      <c r="N180" s="99">
        <v>24.448217317487277</v>
      </c>
      <c r="O180" s="99">
        <v>36.493860845839038</v>
      </c>
      <c r="P180" s="99">
        <v>8.5290687989338494</v>
      </c>
      <c r="Q180" s="99">
        <v>3.94474290099771</v>
      </c>
      <c r="R180" s="99">
        <v>2.9976373301830961</v>
      </c>
      <c r="S180" s="99">
        <v>3.9139784946236489</v>
      </c>
      <c r="T180" s="99">
        <v>3.8907284768211952</v>
      </c>
      <c r="U180" s="99">
        <v>3.9043824701195291</v>
      </c>
      <c r="V180" s="99">
        <v>2.9141104294478453</v>
      </c>
      <c r="W180" s="99">
        <v>0</v>
      </c>
      <c r="X180" s="99">
        <v>0</v>
      </c>
      <c r="Y180" s="99">
        <v>1.6766020864381659</v>
      </c>
      <c r="Z180" s="129">
        <v>0</v>
      </c>
      <c r="AA180" s="99">
        <v>0</v>
      </c>
      <c r="AB180" s="99">
        <v>1.9787467936973169</v>
      </c>
      <c r="AC180" s="129">
        <v>1.9762845849802257</v>
      </c>
      <c r="AD180" s="164">
        <v>1.9732205778717482</v>
      </c>
      <c r="AE180" s="128">
        <v>0</v>
      </c>
      <c r="AF180" s="128">
        <v>0</v>
      </c>
      <c r="AG180" s="128">
        <v>0</v>
      </c>
    </row>
    <row r="181" spans="1:33" x14ac:dyDescent="0.2">
      <c r="A181" s="11" t="s">
        <v>1401</v>
      </c>
      <c r="B181" s="126" t="s">
        <v>607</v>
      </c>
      <c r="C181" s="126"/>
      <c r="D181" s="123" t="s">
        <v>1257</v>
      </c>
      <c r="E181" s="38" t="s">
        <v>1088</v>
      </c>
      <c r="F181" s="3" t="s">
        <v>1076</v>
      </c>
      <c r="G181" s="3"/>
      <c r="H181" s="99" t="s">
        <v>886</v>
      </c>
      <c r="I181" s="99">
        <v>-0.1922020867655192</v>
      </c>
      <c r="J181" s="99">
        <v>6.8408986703347239</v>
      </c>
      <c r="K181" s="99">
        <v>-0.11157840528710494</v>
      </c>
      <c r="L181" s="99">
        <v>9.3315002577762414</v>
      </c>
      <c r="M181" s="99">
        <v>5.8786545111600077</v>
      </c>
      <c r="N181" s="99">
        <v>9.0706650831353812</v>
      </c>
      <c r="O181" s="99">
        <v>9.1125629508643158</v>
      </c>
      <c r="P181" s="99">
        <v>18.698933449759863</v>
      </c>
      <c r="Q181" s="99">
        <v>4.9077820398297547</v>
      </c>
      <c r="R181" s="99">
        <v>4.9937390433258315</v>
      </c>
      <c r="S181" s="99">
        <v>3.9690869191870917</v>
      </c>
      <c r="T181" s="99">
        <v>4.6985408828117841</v>
      </c>
      <c r="U181" s="99">
        <v>4.7155754229117264</v>
      </c>
      <c r="V181" s="99">
        <v>2.9003097011802197</v>
      </c>
      <c r="W181" s="99">
        <v>-4.0671899784427978E-3</v>
      </c>
      <c r="X181" s="99">
        <v>0</v>
      </c>
      <c r="Y181" s="99">
        <v>0</v>
      </c>
      <c r="Z181" s="129">
        <v>-1.0127714959733192</v>
      </c>
      <c r="AA181" s="99">
        <v>-0.88342852446892106</v>
      </c>
      <c r="AB181" s="99">
        <v>1.9898847525080976</v>
      </c>
      <c r="AC181" s="129">
        <v>1.9876432810340461</v>
      </c>
      <c r="AD181" s="164">
        <v>2.9811486190267411</v>
      </c>
      <c r="AE181" s="128">
        <v>1.9157088122605304</v>
      </c>
      <c r="AF181" s="128">
        <v>1.9100782258677063</v>
      </c>
      <c r="AG181" s="128">
        <v>1.9935164139061827</v>
      </c>
    </row>
    <row r="182" spans="1:33" x14ac:dyDescent="0.2">
      <c r="A182" s="11" t="s">
        <v>1675</v>
      </c>
      <c r="B182" s="126" t="s">
        <v>269</v>
      </c>
      <c r="C182" s="126"/>
      <c r="D182" s="123" t="s">
        <v>270</v>
      </c>
      <c r="E182" s="38" t="s">
        <v>1089</v>
      </c>
      <c r="F182" s="3" t="s">
        <v>1076</v>
      </c>
      <c r="G182" s="3"/>
      <c r="H182" s="99" t="s">
        <v>886</v>
      </c>
      <c r="I182" s="99">
        <v>30.55162659123053</v>
      </c>
      <c r="J182" s="99">
        <v>40.346695557963159</v>
      </c>
      <c r="K182" s="99">
        <v>-22.803767176161799</v>
      </c>
      <c r="L182" s="99">
        <v>40</v>
      </c>
      <c r="M182" s="99">
        <v>23.428571428571445</v>
      </c>
      <c r="N182" s="99">
        <v>11.562499999999986</v>
      </c>
      <c r="O182" s="99">
        <v>10.364145658263297</v>
      </c>
      <c r="P182" s="99">
        <v>5.0009400263207482</v>
      </c>
      <c r="Q182" s="99">
        <v>4.4136078782453012</v>
      </c>
      <c r="R182" s="99">
        <v>3.7125953871216808</v>
      </c>
      <c r="S182" s="99">
        <v>2.9017857142857224</v>
      </c>
      <c r="T182" s="99">
        <v>3.599260866072143</v>
      </c>
      <c r="U182" s="99">
        <v>3.4974796432726123</v>
      </c>
      <c r="V182" s="99">
        <v>2.9746740596433341</v>
      </c>
      <c r="W182" s="99">
        <v>0</v>
      </c>
      <c r="X182" s="99">
        <v>0</v>
      </c>
      <c r="Y182" s="99">
        <v>0</v>
      </c>
      <c r="Z182" s="129">
        <v>0</v>
      </c>
      <c r="AA182" s="99">
        <v>0</v>
      </c>
      <c r="AB182" s="99">
        <v>0</v>
      </c>
      <c r="AC182" s="129">
        <v>3.6018336607727575</v>
      </c>
      <c r="AD182" s="164">
        <v>3.4766118836915494</v>
      </c>
      <c r="AE182" s="128" t="s">
        <v>886</v>
      </c>
      <c r="AF182" s="128" t="s">
        <v>886</v>
      </c>
      <c r="AG182" s="128" t="s">
        <v>886</v>
      </c>
    </row>
    <row r="183" spans="1:33" x14ac:dyDescent="0.2">
      <c r="A183" s="11" t="s">
        <v>1402</v>
      </c>
      <c r="B183" s="126" t="s">
        <v>271</v>
      </c>
      <c r="C183" s="126"/>
      <c r="D183" s="123" t="s">
        <v>272</v>
      </c>
      <c r="E183" s="38" t="s">
        <v>1088</v>
      </c>
      <c r="F183" s="3" t="s">
        <v>1076</v>
      </c>
      <c r="G183" s="3"/>
      <c r="H183" s="99" t="s">
        <v>886</v>
      </c>
      <c r="I183" s="99">
        <v>2.7706566752119954</v>
      </c>
      <c r="J183" s="99">
        <v>5.7085292142377426</v>
      </c>
      <c r="K183" s="99">
        <v>2.4868397168270207</v>
      </c>
      <c r="L183" s="99">
        <v>7.7399929153382914</v>
      </c>
      <c r="M183" s="99">
        <v>4.9975341114581511</v>
      </c>
      <c r="N183" s="99">
        <v>5.4642242054172527</v>
      </c>
      <c r="O183" s="99">
        <v>4.4759501187648425</v>
      </c>
      <c r="P183" s="99">
        <v>2.5079928952042678</v>
      </c>
      <c r="Q183" s="99">
        <v>3.0011089548100927</v>
      </c>
      <c r="R183" s="99">
        <v>0.39028329183767596</v>
      </c>
      <c r="S183" s="99">
        <v>1.8030699108519315</v>
      </c>
      <c r="T183" s="99">
        <v>2.2254411377403187</v>
      </c>
      <c r="U183" s="99">
        <v>2.5183563055519755</v>
      </c>
      <c r="V183" s="99">
        <v>2.0795376013067965</v>
      </c>
      <c r="W183" s="99">
        <v>-0.11693746922698267</v>
      </c>
      <c r="X183" s="99">
        <v>0</v>
      </c>
      <c r="Y183" s="99">
        <v>0</v>
      </c>
      <c r="Z183" s="129">
        <v>0</v>
      </c>
      <c r="AA183" s="99">
        <v>0</v>
      </c>
      <c r="AB183" s="99">
        <v>1.9902643416107146</v>
      </c>
      <c r="AC183" s="129">
        <v>1.999758337361035</v>
      </c>
      <c r="AD183" s="164">
        <v>2.9615589646389884</v>
      </c>
      <c r="AE183" s="128">
        <v>2.9914284070643671</v>
      </c>
      <c r="AF183" s="128">
        <v>2.7928280176506837</v>
      </c>
      <c r="AG183" s="128">
        <v>2.7169483236428844</v>
      </c>
    </row>
    <row r="184" spans="1:33" x14ac:dyDescent="0.2">
      <c r="A184" s="11" t="s">
        <v>1403</v>
      </c>
      <c r="B184" s="126" t="s">
        <v>273</v>
      </c>
      <c r="C184" s="126"/>
      <c r="D184" s="123" t="s">
        <v>274</v>
      </c>
      <c r="E184" s="38" t="s">
        <v>1088</v>
      </c>
      <c r="F184" s="3" t="s">
        <v>1076</v>
      </c>
      <c r="G184" s="3"/>
      <c r="H184" s="99" t="s">
        <v>886</v>
      </c>
      <c r="I184" s="99">
        <v>6.7488262910798085</v>
      </c>
      <c r="J184" s="99">
        <v>4.6399120395821853</v>
      </c>
      <c r="K184" s="99">
        <v>2.101502574340941E-2</v>
      </c>
      <c r="L184" s="99">
        <v>2.9940119760479149</v>
      </c>
      <c r="M184" s="99">
        <v>3.4883720930232442</v>
      </c>
      <c r="N184" s="99">
        <v>19.988172678888233</v>
      </c>
      <c r="O184" s="99">
        <v>4.0003285690816597</v>
      </c>
      <c r="P184" s="99">
        <v>9.9439222810204626</v>
      </c>
      <c r="Q184" s="99">
        <v>5.2298850574712645</v>
      </c>
      <c r="R184" s="99">
        <v>4.7173675587110893</v>
      </c>
      <c r="S184" s="99">
        <v>4.948171327987481</v>
      </c>
      <c r="T184" s="99">
        <v>4.9881972915890174</v>
      </c>
      <c r="U184" s="99">
        <v>4.9878705402047245</v>
      </c>
      <c r="V184" s="99">
        <v>4.9876014427411945</v>
      </c>
      <c r="W184" s="99">
        <v>0</v>
      </c>
      <c r="X184" s="99">
        <v>0</v>
      </c>
      <c r="Y184" s="99">
        <v>-0.1986150625369163</v>
      </c>
      <c r="Z184" s="129">
        <v>-1.0757314974174648E-2</v>
      </c>
      <c r="AA184" s="99">
        <v>-5.9171597633145279E-2</v>
      </c>
      <c r="AB184" s="99">
        <v>2.6804456644598851</v>
      </c>
      <c r="AC184" s="129">
        <v>2.6157152592126476</v>
      </c>
      <c r="AD184" s="164">
        <v>2.9883530854107221</v>
      </c>
      <c r="AE184" s="128">
        <v>2.4750756410892194</v>
      </c>
      <c r="AF184" s="128">
        <v>1.9893514036786186</v>
      </c>
      <c r="AG184" s="128">
        <v>1.9932608798822971</v>
      </c>
    </row>
    <row r="185" spans="1:33" x14ac:dyDescent="0.2">
      <c r="A185" s="11" t="s">
        <v>1404</v>
      </c>
      <c r="B185" s="126" t="s">
        <v>275</v>
      </c>
      <c r="C185" s="126"/>
      <c r="D185" s="123" t="s">
        <v>276</v>
      </c>
      <c r="E185" s="38" t="s">
        <v>1088</v>
      </c>
      <c r="F185" s="3" t="s">
        <v>1081</v>
      </c>
      <c r="G185" s="3"/>
      <c r="H185" s="99" t="s">
        <v>886</v>
      </c>
      <c r="I185" s="99">
        <v>9.9908482928546363</v>
      </c>
      <c r="J185" s="99">
        <v>6.5104133331626741</v>
      </c>
      <c r="K185" s="99">
        <v>4.431117574242549</v>
      </c>
      <c r="L185" s="99">
        <v>4.4997353096876509</v>
      </c>
      <c r="M185" s="99">
        <v>4.6980309237478508</v>
      </c>
      <c r="N185" s="99">
        <v>6.5004733354370359</v>
      </c>
      <c r="O185" s="99">
        <v>9.8400000000000034</v>
      </c>
      <c r="P185" s="99">
        <v>4.9904237813924794</v>
      </c>
      <c r="Q185" s="99">
        <v>4.8328665758844664</v>
      </c>
      <c r="R185" s="99">
        <v>4.4744538666405163</v>
      </c>
      <c r="S185" s="99">
        <v>3.4992923218879639</v>
      </c>
      <c r="T185" s="99">
        <v>3.8970066033031685</v>
      </c>
      <c r="U185" s="99">
        <v>2.9901975042903928</v>
      </c>
      <c r="V185" s="99">
        <v>1.9007540881746507</v>
      </c>
      <c r="W185" s="99">
        <v>0</v>
      </c>
      <c r="X185" s="99">
        <v>0</v>
      </c>
      <c r="Y185" s="99">
        <v>0</v>
      </c>
      <c r="Z185" s="129">
        <v>0</v>
      </c>
      <c r="AA185" s="99">
        <v>1.9498337028824642</v>
      </c>
      <c r="AB185" s="99">
        <v>3.9888808840920609</v>
      </c>
      <c r="AC185" s="129">
        <v>4.992058979235714</v>
      </c>
      <c r="AD185" s="164">
        <v>4.9937438138457857</v>
      </c>
      <c r="AE185" s="128">
        <v>3.9896124224044316</v>
      </c>
      <c r="AF185" s="128">
        <v>3.9904898741105699</v>
      </c>
      <c r="AG185" s="128">
        <v>4.9898295420278407</v>
      </c>
    </row>
    <row r="186" spans="1:33" x14ac:dyDescent="0.2">
      <c r="A186" s="11" t="s">
        <v>1405</v>
      </c>
      <c r="B186" s="126" t="s">
        <v>277</v>
      </c>
      <c r="C186" s="126"/>
      <c r="D186" s="123" t="s">
        <v>278</v>
      </c>
      <c r="E186" s="38" t="s">
        <v>1088</v>
      </c>
      <c r="F186" s="3" t="s">
        <v>1076</v>
      </c>
      <c r="G186" s="3"/>
      <c r="H186" s="99" t="s">
        <v>886</v>
      </c>
      <c r="I186" s="99">
        <v>5.8165548098433959</v>
      </c>
      <c r="J186" s="99">
        <v>4.9682875264270621</v>
      </c>
      <c r="K186" s="99">
        <v>3.9274924471299073</v>
      </c>
      <c r="L186" s="99">
        <v>3.4991386735572831</v>
      </c>
      <c r="M186" s="99">
        <v>3.5472797253718937</v>
      </c>
      <c r="N186" s="99">
        <v>9.7649186256781206</v>
      </c>
      <c r="O186" s="99">
        <v>3.4596375617792461</v>
      </c>
      <c r="P186" s="99">
        <v>7.4044585987261087</v>
      </c>
      <c r="Q186" s="99">
        <v>4.9089860802240253</v>
      </c>
      <c r="R186" s="99">
        <v>2.9912852320012462</v>
      </c>
      <c r="S186" s="99">
        <v>3.0035066321085537</v>
      </c>
      <c r="T186" s="99">
        <v>2.9973357015985727</v>
      </c>
      <c r="U186" s="99">
        <v>2.4430552561615286</v>
      </c>
      <c r="V186" s="99">
        <v>1.9990180262327186</v>
      </c>
      <c r="W186" s="99">
        <v>0</v>
      </c>
      <c r="X186" s="99">
        <v>3.3970568009902564</v>
      </c>
      <c r="Y186" s="99">
        <v>1.8023410481510922</v>
      </c>
      <c r="Z186" s="129">
        <v>0</v>
      </c>
      <c r="AA186" s="99">
        <v>0</v>
      </c>
      <c r="AB186" s="99">
        <v>0</v>
      </c>
      <c r="AC186" s="129">
        <v>3.2664793885150534</v>
      </c>
      <c r="AD186" s="164">
        <v>3.1631555639906273</v>
      </c>
      <c r="AE186" s="128">
        <v>0</v>
      </c>
      <c r="AF186" s="128">
        <v>3.0661679033543887</v>
      </c>
      <c r="AG186" s="128">
        <v>2.9749509133099306</v>
      </c>
    </row>
    <row r="187" spans="1:33" x14ac:dyDescent="0.2">
      <c r="A187" s="11" t="s">
        <v>886</v>
      </c>
      <c r="B187" s="122" t="s">
        <v>919</v>
      </c>
      <c r="C187" s="122"/>
      <c r="D187" s="123" t="s">
        <v>866</v>
      </c>
      <c r="E187" s="38" t="s">
        <v>1089</v>
      </c>
      <c r="F187" s="3" t="s">
        <v>1076</v>
      </c>
      <c r="G187" s="3"/>
      <c r="H187" s="99" t="s">
        <v>886</v>
      </c>
      <c r="I187" s="99" t="s">
        <v>886</v>
      </c>
      <c r="J187" s="99" t="s">
        <v>886</v>
      </c>
      <c r="K187" s="99" t="s">
        <v>886</v>
      </c>
      <c r="L187" s="99" t="s">
        <v>886</v>
      </c>
      <c r="M187" s="99" t="s">
        <v>886</v>
      </c>
      <c r="N187" s="99" t="s">
        <v>886</v>
      </c>
      <c r="O187" s="99" t="s">
        <v>886</v>
      </c>
      <c r="P187" s="99" t="s">
        <v>886</v>
      </c>
      <c r="Q187" s="99" t="s">
        <v>886</v>
      </c>
      <c r="R187" s="99" t="s">
        <v>886</v>
      </c>
      <c r="S187" s="99" t="s">
        <v>886</v>
      </c>
      <c r="T187" s="99" t="s">
        <v>886</v>
      </c>
      <c r="U187" s="99" t="s">
        <v>886</v>
      </c>
      <c r="V187" s="99" t="s">
        <v>886</v>
      </c>
      <c r="W187" s="99" t="s">
        <v>886</v>
      </c>
      <c r="X187" s="99" t="s">
        <v>886</v>
      </c>
      <c r="Y187" s="99" t="s">
        <v>886</v>
      </c>
      <c r="Z187" s="129" t="s">
        <v>886</v>
      </c>
      <c r="AA187" s="99" t="s">
        <v>886</v>
      </c>
      <c r="AB187" s="99" t="s">
        <v>886</v>
      </c>
      <c r="AC187" s="129" t="s">
        <v>886</v>
      </c>
      <c r="AD187" s="164" t="s">
        <v>886</v>
      </c>
      <c r="AE187" s="128" t="s">
        <v>886</v>
      </c>
      <c r="AF187" s="128" t="s">
        <v>886</v>
      </c>
      <c r="AG187" s="128" t="s">
        <v>886</v>
      </c>
    </row>
    <row r="188" spans="1:33" x14ac:dyDescent="0.2">
      <c r="A188" s="11" t="s">
        <v>886</v>
      </c>
      <c r="B188" s="122" t="s">
        <v>920</v>
      </c>
      <c r="C188" s="122"/>
      <c r="D188" s="123" t="s">
        <v>867</v>
      </c>
      <c r="E188" s="38" t="s">
        <v>1089</v>
      </c>
      <c r="F188" s="3" t="s">
        <v>1076</v>
      </c>
      <c r="G188" s="3"/>
      <c r="H188" s="99" t="s">
        <v>886</v>
      </c>
      <c r="I188" s="99" t="s">
        <v>886</v>
      </c>
      <c r="J188" s="99" t="s">
        <v>886</v>
      </c>
      <c r="K188" s="99" t="s">
        <v>886</v>
      </c>
      <c r="L188" s="99" t="s">
        <v>886</v>
      </c>
      <c r="M188" s="99" t="s">
        <v>886</v>
      </c>
      <c r="N188" s="99" t="s">
        <v>886</v>
      </c>
      <c r="O188" s="99" t="s">
        <v>886</v>
      </c>
      <c r="P188" s="99" t="s">
        <v>886</v>
      </c>
      <c r="Q188" s="99" t="s">
        <v>886</v>
      </c>
      <c r="R188" s="99" t="s">
        <v>886</v>
      </c>
      <c r="S188" s="99" t="s">
        <v>886</v>
      </c>
      <c r="T188" s="99" t="s">
        <v>886</v>
      </c>
      <c r="U188" s="99" t="s">
        <v>886</v>
      </c>
      <c r="V188" s="99" t="s">
        <v>886</v>
      </c>
      <c r="W188" s="99" t="s">
        <v>886</v>
      </c>
      <c r="X188" s="99" t="s">
        <v>886</v>
      </c>
      <c r="Y188" s="99" t="s">
        <v>886</v>
      </c>
      <c r="Z188" s="129" t="s">
        <v>886</v>
      </c>
      <c r="AA188" s="99" t="s">
        <v>886</v>
      </c>
      <c r="AB188" s="99" t="s">
        <v>886</v>
      </c>
      <c r="AC188" s="129" t="s">
        <v>886</v>
      </c>
      <c r="AD188" s="164" t="s">
        <v>886</v>
      </c>
      <c r="AE188" s="128" t="s">
        <v>886</v>
      </c>
      <c r="AF188" s="128" t="s">
        <v>886</v>
      </c>
      <c r="AG188" s="128" t="s">
        <v>886</v>
      </c>
    </row>
    <row r="189" spans="1:33" x14ac:dyDescent="0.2">
      <c r="A189" s="11" t="s">
        <v>1406</v>
      </c>
      <c r="B189" s="126" t="s">
        <v>279</v>
      </c>
      <c r="C189" s="126"/>
      <c r="D189" s="123" t="s">
        <v>280</v>
      </c>
      <c r="E189" s="38" t="s">
        <v>1088</v>
      </c>
      <c r="F189" s="3" t="s">
        <v>1076</v>
      </c>
      <c r="G189" s="3"/>
      <c r="H189" s="99" t="s">
        <v>886</v>
      </c>
      <c r="I189" s="99">
        <v>28.608507570295615</v>
      </c>
      <c r="J189" s="99">
        <v>16.111671712075349</v>
      </c>
      <c r="K189" s="99">
        <v>8.4492081884897487</v>
      </c>
      <c r="L189" s="99">
        <v>2.475291603597185</v>
      </c>
      <c r="M189" s="99">
        <v>6.9597706143018456</v>
      </c>
      <c r="N189" s="99">
        <v>7.4654752233956003</v>
      </c>
      <c r="O189" s="99">
        <v>4.4976944591428065</v>
      </c>
      <c r="P189" s="99">
        <v>7.9282407407407192</v>
      </c>
      <c r="Q189" s="99">
        <v>3.0160857908847305</v>
      </c>
      <c r="R189" s="99">
        <v>2.9863370201691737</v>
      </c>
      <c r="S189" s="99">
        <v>3.0071387958809908</v>
      </c>
      <c r="T189" s="99">
        <v>3.9006439742410066</v>
      </c>
      <c r="U189" s="99">
        <v>3.8958739153532917</v>
      </c>
      <c r="V189" s="99">
        <v>2.5055394579853498</v>
      </c>
      <c r="W189" s="99">
        <v>0</v>
      </c>
      <c r="X189" s="99">
        <v>0</v>
      </c>
      <c r="Y189" s="99">
        <v>0</v>
      </c>
      <c r="Z189" s="129">
        <v>0</v>
      </c>
      <c r="AA189" s="99">
        <v>0</v>
      </c>
      <c r="AB189" s="99">
        <v>2.7713113845471593</v>
      </c>
      <c r="AC189" s="129">
        <v>2.6965807356272187</v>
      </c>
      <c r="AD189" s="164">
        <v>2.9986345972061734</v>
      </c>
      <c r="AE189" s="128">
        <v>2.9878142048641365</v>
      </c>
      <c r="AF189" s="128">
        <v>2.4753700678251445</v>
      </c>
      <c r="AG189" s="128">
        <v>2.4155756316730272</v>
      </c>
    </row>
    <row r="190" spans="1:33" x14ac:dyDescent="0.2">
      <c r="A190" s="11" t="s">
        <v>1712</v>
      </c>
      <c r="B190" s="126" t="s">
        <v>281</v>
      </c>
      <c r="C190" s="126"/>
      <c r="D190" s="123" t="s">
        <v>282</v>
      </c>
      <c r="E190" s="38" t="s">
        <v>1088</v>
      </c>
      <c r="F190" s="3" t="s">
        <v>1077</v>
      </c>
      <c r="G190" s="3"/>
      <c r="H190" s="99" t="s">
        <v>886</v>
      </c>
      <c r="I190" s="99">
        <v>5.8652944639469666</v>
      </c>
      <c r="J190" s="99">
        <v>10.63374044858196</v>
      </c>
      <c r="K190" s="99">
        <v>7.4968352073869937</v>
      </c>
      <c r="L190" s="99">
        <v>9.821103856744557</v>
      </c>
      <c r="M190" s="99">
        <v>7.3469580849654648</v>
      </c>
      <c r="N190" s="99">
        <v>9.6278994608728823</v>
      </c>
      <c r="O190" s="99">
        <v>13.070336473394349</v>
      </c>
      <c r="P190" s="99">
        <v>5.3270285964849933</v>
      </c>
      <c r="Q190" s="99">
        <v>3.8525586210000426</v>
      </c>
      <c r="R190" s="99">
        <v>3.4918743228602409</v>
      </c>
      <c r="S190" s="99">
        <v>3.4326811343864847</v>
      </c>
      <c r="T190" s="99">
        <v>4.8936256351086058</v>
      </c>
      <c r="U190" s="99">
        <v>2.8532280942134634</v>
      </c>
      <c r="V190" s="99">
        <v>2.3040696474473208</v>
      </c>
      <c r="W190" s="99">
        <v>0</v>
      </c>
      <c r="X190" s="99">
        <v>0</v>
      </c>
      <c r="Y190" s="99">
        <v>0</v>
      </c>
      <c r="Z190" s="129">
        <v>0</v>
      </c>
      <c r="AA190" s="99">
        <v>0</v>
      </c>
      <c r="AB190" s="99">
        <v>3.9899128839981701</v>
      </c>
      <c r="AC190" s="129">
        <v>3.9902646361143157</v>
      </c>
      <c r="AD190" s="164">
        <v>4.4901039635025342</v>
      </c>
      <c r="AE190" s="128">
        <v>4.9902208227493805</v>
      </c>
      <c r="AF190" s="128">
        <v>3.9901058978124571</v>
      </c>
      <c r="AG190" s="128">
        <v>4.7497993042547568</v>
      </c>
    </row>
    <row r="191" spans="1:33" x14ac:dyDescent="0.2">
      <c r="A191" s="11" t="s">
        <v>1407</v>
      </c>
      <c r="B191" s="126" t="s">
        <v>1186</v>
      </c>
      <c r="C191" s="126"/>
      <c r="D191" s="123" t="s">
        <v>284</v>
      </c>
      <c r="E191" s="38" t="s">
        <v>1088</v>
      </c>
      <c r="F191" s="3" t="s">
        <v>1174</v>
      </c>
      <c r="G191" s="3"/>
      <c r="H191" s="99" t="s">
        <v>886</v>
      </c>
      <c r="I191" s="99">
        <v>13.812277580071168</v>
      </c>
      <c r="J191" s="99">
        <v>12.839554426421728</v>
      </c>
      <c r="K191" s="99">
        <v>19.328022168340837</v>
      </c>
      <c r="L191" s="99">
        <v>13.178519593613942</v>
      </c>
      <c r="M191" s="99">
        <v>5.2192869966658009</v>
      </c>
      <c r="N191" s="99">
        <v>14.576477757464971</v>
      </c>
      <c r="O191" s="99">
        <v>51.675353685778106</v>
      </c>
      <c r="P191" s="99">
        <v>9.9025177081141607</v>
      </c>
      <c r="Q191" s="99">
        <v>3.9499712845383073</v>
      </c>
      <c r="R191" s="99">
        <v>4.9478207489257215</v>
      </c>
      <c r="S191" s="99">
        <v>4.9894712213383201</v>
      </c>
      <c r="T191" s="99">
        <v>4.9919215555184024</v>
      </c>
      <c r="U191" s="99">
        <v>2.9397718227646834</v>
      </c>
      <c r="V191" s="99">
        <v>2.9382957884426872</v>
      </c>
      <c r="W191" s="99">
        <v>0</v>
      </c>
      <c r="X191" s="99">
        <v>0</v>
      </c>
      <c r="Y191" s="99">
        <v>1.9980970504281714</v>
      </c>
      <c r="Z191" s="129">
        <v>1.9884131971720231</v>
      </c>
      <c r="AA191" s="99">
        <v>0</v>
      </c>
      <c r="AB191" s="99">
        <v>1.2419968227988409</v>
      </c>
      <c r="AC191" s="129">
        <v>1.9875421996101039</v>
      </c>
      <c r="AD191" s="164">
        <v>5.5946664180148264</v>
      </c>
      <c r="AE191" s="128">
        <v>10.596494326460327</v>
      </c>
      <c r="AF191" s="128">
        <v>2.6987105273663659</v>
      </c>
      <c r="AG191" s="128">
        <v>4.9873663751214705</v>
      </c>
    </row>
    <row r="192" spans="1:33" x14ac:dyDescent="0.2">
      <c r="A192" s="11" t="s">
        <v>1408</v>
      </c>
      <c r="B192" s="126" t="s">
        <v>285</v>
      </c>
      <c r="C192" s="126"/>
      <c r="D192" s="123" t="s">
        <v>286</v>
      </c>
      <c r="E192" s="38" t="s">
        <v>1088</v>
      </c>
      <c r="F192" s="3" t="s">
        <v>1076</v>
      </c>
      <c r="G192" s="3"/>
      <c r="H192" s="99" t="s">
        <v>886</v>
      </c>
      <c r="I192" s="99">
        <v>-5.5581074873679341</v>
      </c>
      <c r="J192" s="99">
        <v>8.6575875486381477</v>
      </c>
      <c r="K192" s="99">
        <v>9.8030438675022396</v>
      </c>
      <c r="L192" s="99">
        <v>4.3620057072971861</v>
      </c>
      <c r="M192" s="99">
        <v>9.9375</v>
      </c>
      <c r="N192" s="99">
        <v>5.8840250142126109</v>
      </c>
      <c r="O192" s="99">
        <v>4.899328859060418</v>
      </c>
      <c r="P192" s="99">
        <v>11.535508637236092</v>
      </c>
      <c r="Q192" s="99">
        <v>2.632937532266368</v>
      </c>
      <c r="R192" s="99">
        <v>2.4480214621059844</v>
      </c>
      <c r="S192" s="99">
        <v>3.998908892525904</v>
      </c>
      <c r="T192" s="99">
        <v>3.7979331689660683</v>
      </c>
      <c r="U192" s="99">
        <v>2.4965886693283323</v>
      </c>
      <c r="V192" s="99">
        <v>0</v>
      </c>
      <c r="W192" s="99">
        <v>0</v>
      </c>
      <c r="X192" s="99">
        <v>0</v>
      </c>
      <c r="Y192" s="99">
        <v>0</v>
      </c>
      <c r="Z192" s="129">
        <v>0</v>
      </c>
      <c r="AA192" s="99">
        <v>0</v>
      </c>
      <c r="AB192" s="99">
        <v>2.4653616685567759</v>
      </c>
      <c r="AC192" s="129">
        <v>2.4060439824840074</v>
      </c>
      <c r="AD192" s="164">
        <v>2.9979794182604103</v>
      </c>
      <c r="AE192" s="128">
        <v>2.9928372644737467</v>
      </c>
      <c r="AF192" s="128">
        <v>2.2148394241417568</v>
      </c>
      <c r="AG192" s="128">
        <v>2.1668472372697725</v>
      </c>
    </row>
    <row r="193" spans="1:33" x14ac:dyDescent="0.2">
      <c r="A193" s="11" t="s">
        <v>1409</v>
      </c>
      <c r="B193" s="126" t="s">
        <v>287</v>
      </c>
      <c r="C193" s="126"/>
      <c r="D193" s="123" t="s">
        <v>288</v>
      </c>
      <c r="E193" s="38" t="s">
        <v>1088</v>
      </c>
      <c r="F193" s="3" t="s">
        <v>1076</v>
      </c>
      <c r="G193" s="3"/>
      <c r="H193" s="99" t="s">
        <v>886</v>
      </c>
      <c r="I193" s="99">
        <v>11.35123335516262</v>
      </c>
      <c r="J193" s="99">
        <v>39.50205841991766</v>
      </c>
      <c r="K193" s="99">
        <v>4.0050590219224347</v>
      </c>
      <c r="L193" s="99">
        <v>12.201053911633579</v>
      </c>
      <c r="M193" s="99">
        <v>7.4542389210019167</v>
      </c>
      <c r="N193" s="99">
        <v>24.498487055922908</v>
      </c>
      <c r="O193" s="99">
        <v>9.1997479521108971</v>
      </c>
      <c r="P193" s="99">
        <v>4.8965460390734563</v>
      </c>
      <c r="Q193" s="99">
        <v>4.8880157170923439</v>
      </c>
      <c r="R193" s="99">
        <v>4.9224544841537323</v>
      </c>
      <c r="S193" s="99">
        <v>4.8843187660668264</v>
      </c>
      <c r="T193" s="99">
        <v>4.9019607843137294</v>
      </c>
      <c r="U193" s="99">
        <v>4.9000519210799354</v>
      </c>
      <c r="V193" s="99">
        <v>2.5119099177133108</v>
      </c>
      <c r="W193" s="99">
        <v>0</v>
      </c>
      <c r="X193" s="99">
        <v>3.4763715372080384</v>
      </c>
      <c r="Y193" s="99">
        <v>1.9422572178477822</v>
      </c>
      <c r="Z193" s="129">
        <v>1.9567456230690006</v>
      </c>
      <c r="AA193" s="99">
        <v>1.9696969696969768</v>
      </c>
      <c r="AB193" s="99">
        <v>2.7241208519068749</v>
      </c>
      <c r="AC193" s="129">
        <v>2.6518804243008676</v>
      </c>
      <c r="AD193" s="164">
        <v>2.9591357444809674</v>
      </c>
      <c r="AE193" s="128">
        <v>2.965328467153272</v>
      </c>
      <c r="AF193" s="128">
        <v>2.436863092600805</v>
      </c>
      <c r="AG193" s="128">
        <v>2.3788927335640082</v>
      </c>
    </row>
    <row r="194" spans="1:33" x14ac:dyDescent="0.2">
      <c r="A194" s="11" t="s">
        <v>886</v>
      </c>
      <c r="B194" s="122" t="s">
        <v>921</v>
      </c>
      <c r="C194" s="122"/>
      <c r="D194" s="123" t="s">
        <v>868</v>
      </c>
      <c r="E194" s="38" t="s">
        <v>1089</v>
      </c>
      <c r="F194" s="3" t="s">
        <v>1076</v>
      </c>
      <c r="G194" s="3"/>
      <c r="H194" s="99" t="s">
        <v>886</v>
      </c>
      <c r="I194" s="99" t="s">
        <v>886</v>
      </c>
      <c r="J194" s="99" t="s">
        <v>886</v>
      </c>
      <c r="K194" s="99" t="s">
        <v>886</v>
      </c>
      <c r="L194" s="99" t="s">
        <v>886</v>
      </c>
      <c r="M194" s="99" t="s">
        <v>886</v>
      </c>
      <c r="N194" s="99" t="s">
        <v>886</v>
      </c>
      <c r="O194" s="99" t="s">
        <v>886</v>
      </c>
      <c r="P194" s="99" t="s">
        <v>886</v>
      </c>
      <c r="Q194" s="99" t="s">
        <v>886</v>
      </c>
      <c r="R194" s="99" t="s">
        <v>886</v>
      </c>
      <c r="S194" s="99" t="s">
        <v>886</v>
      </c>
      <c r="T194" s="99" t="s">
        <v>886</v>
      </c>
      <c r="U194" s="99" t="s">
        <v>886</v>
      </c>
      <c r="V194" s="99" t="s">
        <v>886</v>
      </c>
      <c r="W194" s="99" t="s">
        <v>886</v>
      </c>
      <c r="X194" s="99" t="s">
        <v>886</v>
      </c>
      <c r="Y194" s="99" t="s">
        <v>886</v>
      </c>
      <c r="Z194" s="129" t="s">
        <v>886</v>
      </c>
      <c r="AA194" s="99" t="s">
        <v>886</v>
      </c>
      <c r="AB194" s="99" t="s">
        <v>886</v>
      </c>
      <c r="AC194" s="129" t="s">
        <v>886</v>
      </c>
      <c r="AD194" s="164" t="s">
        <v>886</v>
      </c>
      <c r="AE194" s="128" t="s">
        <v>886</v>
      </c>
      <c r="AF194" s="128" t="s">
        <v>886</v>
      </c>
      <c r="AG194" s="128" t="s">
        <v>886</v>
      </c>
    </row>
    <row r="195" spans="1:33" x14ac:dyDescent="0.2">
      <c r="A195" s="11" t="s">
        <v>1410</v>
      </c>
      <c r="B195" s="126" t="s">
        <v>289</v>
      </c>
      <c r="C195" s="126"/>
      <c r="D195" s="123" t="s">
        <v>290</v>
      </c>
      <c r="E195" s="38" t="s">
        <v>1088</v>
      </c>
      <c r="F195" s="3" t="s">
        <v>1076</v>
      </c>
      <c r="G195" s="3"/>
      <c r="H195" s="99" t="s">
        <v>886</v>
      </c>
      <c r="I195" s="99">
        <v>17.625899280575538</v>
      </c>
      <c r="J195" s="99">
        <v>5.3716261135487287</v>
      </c>
      <c r="K195" s="99">
        <v>19.192429022081996</v>
      </c>
      <c r="L195" s="99">
        <v>0</v>
      </c>
      <c r="M195" s="99">
        <v>6.9023925471098977</v>
      </c>
      <c r="N195" s="99">
        <v>2.4955436720142501</v>
      </c>
      <c r="O195" s="99">
        <v>5.9033816425120733</v>
      </c>
      <c r="P195" s="99">
        <v>6.4957576863425004</v>
      </c>
      <c r="Q195" s="99">
        <v>4.9601644821382536</v>
      </c>
      <c r="R195" s="99">
        <v>4.5135488083578394</v>
      </c>
      <c r="S195" s="99">
        <v>4.3967200312377912</v>
      </c>
      <c r="T195" s="99">
        <v>2.9024536205864706</v>
      </c>
      <c r="U195" s="99">
        <v>4.4998546088979197</v>
      </c>
      <c r="V195" s="99">
        <v>1.8991304347826059</v>
      </c>
      <c r="W195" s="99">
        <v>0</v>
      </c>
      <c r="X195" s="99">
        <v>0</v>
      </c>
      <c r="Y195" s="99">
        <v>0</v>
      </c>
      <c r="Z195" s="129">
        <v>0</v>
      </c>
      <c r="AA195" s="99">
        <v>0</v>
      </c>
      <c r="AB195" s="99">
        <v>0</v>
      </c>
      <c r="AC195" s="129">
        <v>3.4134352812670743</v>
      </c>
      <c r="AD195" s="164">
        <v>3.3007657776604082</v>
      </c>
      <c r="AE195" s="128">
        <v>3.1952965235173769</v>
      </c>
      <c r="AF195" s="128">
        <v>3.0963586821897371</v>
      </c>
      <c r="AG195" s="128">
        <v>3.0033637674195099</v>
      </c>
    </row>
    <row r="196" spans="1:33" x14ac:dyDescent="0.2">
      <c r="A196" s="11" t="s">
        <v>1760</v>
      </c>
      <c r="B196" s="126" t="s">
        <v>291</v>
      </c>
      <c r="C196" s="126"/>
      <c r="D196" s="123" t="s">
        <v>292</v>
      </c>
      <c r="E196" s="38" t="s">
        <v>1088</v>
      </c>
      <c r="F196" s="3" t="s">
        <v>1084</v>
      </c>
      <c r="G196" s="3"/>
      <c r="H196" s="99" t="s">
        <v>886</v>
      </c>
      <c r="I196" s="99" t="s">
        <v>886</v>
      </c>
      <c r="J196" s="99" t="s">
        <v>886</v>
      </c>
      <c r="K196" s="99" t="s">
        <v>886</v>
      </c>
      <c r="L196" s="99" t="s">
        <v>886</v>
      </c>
      <c r="M196" s="99">
        <v>22.686615709871518</v>
      </c>
      <c r="N196" s="99">
        <v>15.243902439024382</v>
      </c>
      <c r="O196" s="99">
        <v>29.054520358868189</v>
      </c>
      <c r="P196" s="99">
        <v>7.5445632798573996</v>
      </c>
      <c r="Q196" s="99">
        <v>5.506982140637291</v>
      </c>
      <c r="R196" s="99">
        <v>13.349304846437832</v>
      </c>
      <c r="S196" s="99">
        <v>5.2908769619902216</v>
      </c>
      <c r="T196" s="99">
        <v>1.9547189680136938</v>
      </c>
      <c r="U196" s="99">
        <v>0</v>
      </c>
      <c r="V196" s="99">
        <v>0</v>
      </c>
      <c r="W196" s="99">
        <v>0</v>
      </c>
      <c r="X196" s="99">
        <v>-1.0005809825059657</v>
      </c>
      <c r="Y196" s="99">
        <v>-1.2</v>
      </c>
      <c r="Z196" s="129">
        <v>-1.320132013201325</v>
      </c>
      <c r="AA196" s="99">
        <v>-1.3377926421404673</v>
      </c>
      <c r="AB196" s="99">
        <v>-6.4406779661016937</v>
      </c>
      <c r="AC196" s="129">
        <v>1.4565231464366057</v>
      </c>
      <c r="AD196" s="164">
        <v>5.0746360683978864</v>
      </c>
      <c r="AE196" s="128">
        <v>8.931788056962219</v>
      </c>
      <c r="AF196" s="128">
        <v>3.6067517394153148</v>
      </c>
      <c r="AG196" s="128">
        <v>9.5130544764658147</v>
      </c>
    </row>
    <row r="197" spans="1:33" x14ac:dyDescent="0.2">
      <c r="A197" s="11" t="s">
        <v>1411</v>
      </c>
      <c r="B197" s="126" t="s">
        <v>1246</v>
      </c>
      <c r="C197" s="126"/>
      <c r="D197" s="123" t="s">
        <v>1244</v>
      </c>
      <c r="E197" s="38" t="s">
        <v>1088</v>
      </c>
      <c r="F197" s="123" t="s">
        <v>1235</v>
      </c>
      <c r="G197" s="3"/>
      <c r="H197" s="99" t="s">
        <v>886</v>
      </c>
      <c r="I197" s="99" t="s">
        <v>886</v>
      </c>
      <c r="J197" s="99" t="s">
        <v>886</v>
      </c>
      <c r="K197" s="99" t="s">
        <v>886</v>
      </c>
      <c r="L197" s="99" t="s">
        <v>886</v>
      </c>
      <c r="M197" s="99" t="s">
        <v>886</v>
      </c>
      <c r="N197" s="99" t="s">
        <v>886</v>
      </c>
      <c r="O197" s="99" t="s">
        <v>886</v>
      </c>
      <c r="P197" s="99" t="s">
        <v>886</v>
      </c>
      <c r="Q197" s="99" t="s">
        <v>886</v>
      </c>
      <c r="R197" s="99" t="s">
        <v>886</v>
      </c>
      <c r="S197" s="99" t="s">
        <v>886</v>
      </c>
      <c r="T197" s="99" t="s">
        <v>886</v>
      </c>
      <c r="U197" s="99" t="s">
        <v>886</v>
      </c>
      <c r="V197" s="99" t="s">
        <v>886</v>
      </c>
      <c r="W197" s="99" t="s">
        <v>886</v>
      </c>
      <c r="X197" s="99" t="s">
        <v>886</v>
      </c>
      <c r="Y197" s="99" t="s">
        <v>886</v>
      </c>
      <c r="Z197" s="99" t="s">
        <v>886</v>
      </c>
      <c r="AA197" s="99" t="s">
        <v>886</v>
      </c>
      <c r="AB197" s="99" t="s">
        <v>886</v>
      </c>
      <c r="AC197" s="129" t="s">
        <v>886</v>
      </c>
      <c r="AD197" s="164">
        <v>7.4</v>
      </c>
      <c r="AE197" s="128" t="s">
        <v>886</v>
      </c>
      <c r="AF197" s="128">
        <v>5.0428643469490719</v>
      </c>
      <c r="AG197" s="128">
        <v>4.8007681228996635</v>
      </c>
    </row>
    <row r="198" spans="1:33" x14ac:dyDescent="0.2">
      <c r="A198" s="11"/>
      <c r="B198" s="126" t="s">
        <v>1247</v>
      </c>
      <c r="C198" s="126"/>
      <c r="D198" s="123" t="s">
        <v>1243</v>
      </c>
      <c r="E198" s="38" t="s">
        <v>1088</v>
      </c>
      <c r="F198" s="123" t="s">
        <v>1174</v>
      </c>
      <c r="G198" s="3"/>
      <c r="H198" s="99" t="s">
        <v>886</v>
      </c>
      <c r="I198" s="99" t="s">
        <v>886</v>
      </c>
      <c r="J198" s="99" t="s">
        <v>886</v>
      </c>
      <c r="K198" s="99" t="s">
        <v>886</v>
      </c>
      <c r="L198" s="99" t="s">
        <v>886</v>
      </c>
      <c r="M198" s="99" t="s">
        <v>886</v>
      </c>
      <c r="N198" s="99" t="s">
        <v>886</v>
      </c>
      <c r="O198" s="99" t="s">
        <v>886</v>
      </c>
      <c r="P198" s="99" t="s">
        <v>886</v>
      </c>
      <c r="Q198" s="99" t="s">
        <v>886</v>
      </c>
      <c r="R198" s="99" t="s">
        <v>886</v>
      </c>
      <c r="S198" s="99" t="s">
        <v>886</v>
      </c>
      <c r="T198" s="99" t="s">
        <v>886</v>
      </c>
      <c r="U198" s="99" t="s">
        <v>886</v>
      </c>
      <c r="V198" s="99" t="s">
        <v>886</v>
      </c>
      <c r="W198" s="99" t="s">
        <v>886</v>
      </c>
      <c r="X198" s="99" t="s">
        <v>886</v>
      </c>
      <c r="Y198" s="99" t="s">
        <v>886</v>
      </c>
      <c r="Z198" s="99" t="s">
        <v>886</v>
      </c>
      <c r="AA198" s="99" t="s">
        <v>886</v>
      </c>
      <c r="AB198" s="99" t="s">
        <v>886</v>
      </c>
      <c r="AC198" s="129" t="s">
        <v>886</v>
      </c>
      <c r="AD198" s="164" t="s">
        <v>886</v>
      </c>
      <c r="AE198" s="128" t="s">
        <v>886</v>
      </c>
      <c r="AF198" s="128">
        <v>18.193632228719949</v>
      </c>
      <c r="AG198" s="128">
        <v>0</v>
      </c>
    </row>
    <row r="199" spans="1:33" x14ac:dyDescent="0.2">
      <c r="A199" s="11" t="s">
        <v>1753</v>
      </c>
      <c r="B199" s="126" t="s">
        <v>293</v>
      </c>
      <c r="C199" s="126"/>
      <c r="D199" s="123" t="s">
        <v>294</v>
      </c>
      <c r="E199" s="38" t="s">
        <v>1089</v>
      </c>
      <c r="F199" s="3" t="s">
        <v>1085</v>
      </c>
      <c r="G199" s="3"/>
      <c r="H199" s="99" t="s">
        <v>886</v>
      </c>
      <c r="I199" s="99">
        <v>5.9386209645276864</v>
      </c>
      <c r="J199" s="99">
        <v>2.6711813393528843</v>
      </c>
      <c r="K199" s="99">
        <v>5.9728838402345303</v>
      </c>
      <c r="L199" s="99">
        <v>3.0082987551867149</v>
      </c>
      <c r="M199" s="99">
        <v>3.9274924471299073</v>
      </c>
      <c r="N199" s="99">
        <v>4.9418604651162923</v>
      </c>
      <c r="O199" s="99">
        <v>22.99168975069253</v>
      </c>
      <c r="P199" s="99">
        <v>6.7567567567567579</v>
      </c>
      <c r="Q199" s="99">
        <v>4.8523206751054886</v>
      </c>
      <c r="R199" s="99">
        <v>3.6887994634473529</v>
      </c>
      <c r="S199" s="99">
        <v>3.492884864165589</v>
      </c>
      <c r="T199" s="99">
        <v>3.4999999999999858</v>
      </c>
      <c r="U199" s="99">
        <v>3.4017713365539493</v>
      </c>
      <c r="V199" s="99">
        <v>2.4917266887288321</v>
      </c>
      <c r="W199" s="99">
        <v>0</v>
      </c>
      <c r="X199" s="99">
        <v>0</v>
      </c>
      <c r="Y199" s="99">
        <v>9.4776828110161517</v>
      </c>
      <c r="Z199" s="129">
        <v>0</v>
      </c>
      <c r="AA199" s="99">
        <v>0</v>
      </c>
      <c r="AB199" s="99">
        <v>1.9777931991672437</v>
      </c>
      <c r="AC199" s="129">
        <v>1.9904729499829799</v>
      </c>
      <c r="AD199" s="164" t="s">
        <v>886</v>
      </c>
      <c r="AE199" s="128" t="s">
        <v>886</v>
      </c>
      <c r="AF199" s="128" t="s">
        <v>886</v>
      </c>
      <c r="AG199" s="128" t="s">
        <v>886</v>
      </c>
    </row>
    <row r="200" spans="1:33" x14ac:dyDescent="0.2">
      <c r="A200" s="11" t="s">
        <v>1411</v>
      </c>
      <c r="B200" s="126" t="s">
        <v>1187</v>
      </c>
      <c r="C200" s="126"/>
      <c r="D200" s="123" t="s">
        <v>296</v>
      </c>
      <c r="E200" s="38" t="s">
        <v>1089</v>
      </c>
      <c r="F200" s="3" t="s">
        <v>1174</v>
      </c>
      <c r="G200" s="3"/>
      <c r="H200" s="99" t="s">
        <v>886</v>
      </c>
      <c r="I200" s="99">
        <v>17.967727867422596</v>
      </c>
      <c r="J200" s="99">
        <v>4.0295748613678342</v>
      </c>
      <c r="K200" s="99">
        <v>7.0007107320540172</v>
      </c>
      <c r="L200" s="99">
        <v>4.1514447027565637</v>
      </c>
      <c r="M200" s="99">
        <v>3.0931122448979664</v>
      </c>
      <c r="N200" s="99">
        <v>6.4955150015465506</v>
      </c>
      <c r="O200" s="99">
        <v>33.096137089747316</v>
      </c>
      <c r="P200" s="99">
        <v>7.4959083469721577</v>
      </c>
      <c r="Q200" s="99">
        <v>6.9935038570848604</v>
      </c>
      <c r="R200" s="99">
        <v>4.9900388957404544</v>
      </c>
      <c r="S200" s="99">
        <v>4.9878015722417928</v>
      </c>
      <c r="T200" s="99">
        <v>7.4963421981237559</v>
      </c>
      <c r="U200" s="99">
        <v>7.4939951961569164</v>
      </c>
      <c r="V200" s="99">
        <v>7.5003724117384394</v>
      </c>
      <c r="W200" s="99">
        <v>0</v>
      </c>
      <c r="X200" s="99">
        <v>0</v>
      </c>
      <c r="Y200" s="99">
        <v>3.4642832397976804</v>
      </c>
      <c r="Z200" s="129">
        <v>1.9888836804393017</v>
      </c>
      <c r="AA200" s="99">
        <v>0</v>
      </c>
      <c r="AB200" s="99">
        <v>3.2829940906106359</v>
      </c>
      <c r="AC200" s="129">
        <v>3.1786395422759073</v>
      </c>
      <c r="AD200" s="164" t="s">
        <v>886</v>
      </c>
      <c r="AE200" s="128" t="s">
        <v>886</v>
      </c>
      <c r="AF200" s="128" t="s">
        <v>886</v>
      </c>
      <c r="AG200" s="128" t="s">
        <v>886</v>
      </c>
    </row>
    <row r="201" spans="1:33" x14ac:dyDescent="0.2">
      <c r="A201" s="11" t="s">
        <v>1412</v>
      </c>
      <c r="B201" s="126" t="s">
        <v>297</v>
      </c>
      <c r="C201" s="126"/>
      <c r="D201" s="123" t="s">
        <v>298</v>
      </c>
      <c r="E201" s="38" t="s">
        <v>1088</v>
      </c>
      <c r="F201" s="3" t="s">
        <v>1083</v>
      </c>
      <c r="G201" s="3"/>
      <c r="H201" s="99" t="s">
        <v>886</v>
      </c>
      <c r="I201" s="99">
        <v>6.8135975320360558</v>
      </c>
      <c r="J201" s="99">
        <v>6.8816129301008147</v>
      </c>
      <c r="K201" s="99">
        <v>-0.85483409982592207</v>
      </c>
      <c r="L201" s="99">
        <v>-2.5721998008281304</v>
      </c>
      <c r="M201" s="99">
        <v>2.2648716258927095</v>
      </c>
      <c r="N201" s="99">
        <v>2.5500743059300106</v>
      </c>
      <c r="O201" s="99">
        <v>10.799476762080644</v>
      </c>
      <c r="P201" s="99">
        <v>4.0973644918226313</v>
      </c>
      <c r="Q201" s="99">
        <v>2.8731222967188046</v>
      </c>
      <c r="R201" s="99">
        <v>0.94465040369213682</v>
      </c>
      <c r="S201" s="99">
        <v>3.0001606081696082</v>
      </c>
      <c r="T201" s="99">
        <v>1.9813507697745223</v>
      </c>
      <c r="U201" s="99">
        <v>0</v>
      </c>
      <c r="V201" s="99">
        <v>1.0193368194677532E-3</v>
      </c>
      <c r="W201" s="99">
        <v>0</v>
      </c>
      <c r="X201" s="99">
        <v>0</v>
      </c>
      <c r="Y201" s="99">
        <v>0</v>
      </c>
      <c r="Z201" s="129">
        <v>0</v>
      </c>
      <c r="AA201" s="99">
        <v>0</v>
      </c>
      <c r="AB201" s="99">
        <v>3.9896436434803784</v>
      </c>
      <c r="AC201" s="129">
        <v>4.9893156109706016</v>
      </c>
      <c r="AD201" s="164">
        <v>5.9892818463606945</v>
      </c>
      <c r="AE201" s="128">
        <v>2.9897025272411781</v>
      </c>
      <c r="AF201" s="128">
        <v>3.990010007099043</v>
      </c>
      <c r="AG201" s="128">
        <v>4.9892253787567311</v>
      </c>
    </row>
    <row r="202" spans="1:33" x14ac:dyDescent="0.2">
      <c r="A202" s="11" t="s">
        <v>1413</v>
      </c>
      <c r="B202" s="126" t="s">
        <v>299</v>
      </c>
      <c r="C202" s="126"/>
      <c r="D202" s="123" t="s">
        <v>300</v>
      </c>
      <c r="E202" s="38" t="s">
        <v>1088</v>
      </c>
      <c r="F202" s="3" t="s">
        <v>1076</v>
      </c>
      <c r="G202" s="3"/>
      <c r="H202" s="99" t="s">
        <v>886</v>
      </c>
      <c r="I202" s="99">
        <v>8.2606589147286655</v>
      </c>
      <c r="J202" s="99">
        <v>6.6457820541507999</v>
      </c>
      <c r="K202" s="99">
        <v>-4.4167016365925207</v>
      </c>
      <c r="L202" s="99">
        <v>5.6305564702008581</v>
      </c>
      <c r="M202" s="99">
        <v>7.2527015793848619</v>
      </c>
      <c r="N202" s="99">
        <v>8.8645611315636614</v>
      </c>
      <c r="O202" s="99">
        <v>7.3596155557533081</v>
      </c>
      <c r="P202" s="99">
        <v>3.4068302387267835</v>
      </c>
      <c r="Q202" s="99">
        <v>2.9418837675350602</v>
      </c>
      <c r="R202" s="99">
        <v>2.4840367543996535</v>
      </c>
      <c r="S202" s="99">
        <v>1.9451409467365437</v>
      </c>
      <c r="T202" s="99">
        <v>2.9812923902511841</v>
      </c>
      <c r="U202" s="99">
        <v>2.4607367735398356</v>
      </c>
      <c r="V202" s="99">
        <v>1.7517835699653972</v>
      </c>
      <c r="W202" s="99">
        <v>0</v>
      </c>
      <c r="X202" s="99">
        <v>0</v>
      </c>
      <c r="Y202" s="99">
        <v>1.902117320374856</v>
      </c>
      <c r="Z202" s="129">
        <v>1.9006744328632807</v>
      </c>
      <c r="AA202" s="99">
        <v>1.4975264072736971</v>
      </c>
      <c r="AB202" s="99">
        <v>3.2933737320511192</v>
      </c>
      <c r="AC202" s="129">
        <v>3.1883688305063052</v>
      </c>
      <c r="AD202" s="164">
        <v>3.0898529230008576</v>
      </c>
      <c r="AE202" s="128">
        <v>2.9972425368660849</v>
      </c>
      <c r="AF202" s="128">
        <v>2.9100221161680873</v>
      </c>
      <c r="AG202" s="128">
        <v>2.8277344191833502</v>
      </c>
    </row>
    <row r="203" spans="1:33" x14ac:dyDescent="0.2">
      <c r="A203" s="11" t="s">
        <v>1414</v>
      </c>
      <c r="B203" s="126" t="s">
        <v>301</v>
      </c>
      <c r="C203" s="126"/>
      <c r="D203" s="123" t="s">
        <v>302</v>
      </c>
      <c r="E203" s="38" t="s">
        <v>1088</v>
      </c>
      <c r="F203" s="3" t="s">
        <v>1083</v>
      </c>
      <c r="G203" s="3"/>
      <c r="H203" s="99" t="s">
        <v>886</v>
      </c>
      <c r="I203" s="99">
        <v>-9.1635338345864739</v>
      </c>
      <c r="J203" s="99">
        <v>-2.8582514226590803</v>
      </c>
      <c r="K203" s="99">
        <v>-0.97338718028373705</v>
      </c>
      <c r="L203" s="99">
        <v>4.834107647032468</v>
      </c>
      <c r="M203" s="99">
        <v>10.000427490488349</v>
      </c>
      <c r="N203" s="99">
        <v>10.000647710343927</v>
      </c>
      <c r="O203" s="99">
        <v>10.000588824118253</v>
      </c>
      <c r="P203" s="99">
        <v>4.900061023263774</v>
      </c>
      <c r="Q203" s="99">
        <v>1.8992896799477421</v>
      </c>
      <c r="R203" s="99">
        <v>0</v>
      </c>
      <c r="S203" s="99">
        <v>0</v>
      </c>
      <c r="T203" s="99">
        <v>0</v>
      </c>
      <c r="U203" s="99">
        <v>0</v>
      </c>
      <c r="V203" s="99">
        <v>0</v>
      </c>
      <c r="W203" s="99">
        <v>0</v>
      </c>
      <c r="X203" s="99">
        <v>0</v>
      </c>
      <c r="Y203" s="99">
        <v>0</v>
      </c>
      <c r="Z203" s="129">
        <v>0</v>
      </c>
      <c r="AA203" s="99">
        <v>0</v>
      </c>
      <c r="AB203" s="99">
        <v>2.0001001552406139</v>
      </c>
      <c r="AC203" s="129">
        <v>2.9997447025785107</v>
      </c>
      <c r="AD203" s="164">
        <v>3.000085798449903</v>
      </c>
      <c r="AE203" s="128">
        <v>4.9896338528747419</v>
      </c>
      <c r="AF203" s="128">
        <v>3.9899501917397551</v>
      </c>
      <c r="AG203" s="128">
        <v>4.9897847593696341</v>
      </c>
    </row>
    <row r="204" spans="1:33" x14ac:dyDescent="0.2">
      <c r="A204" s="11" t="s">
        <v>886</v>
      </c>
      <c r="B204" s="18" t="s">
        <v>1035</v>
      </c>
      <c r="C204" s="18"/>
      <c r="D204" s="35" t="s">
        <v>1000</v>
      </c>
      <c r="E204" s="38" t="s">
        <v>1089</v>
      </c>
      <c r="F204" s="3" t="s">
        <v>1076</v>
      </c>
      <c r="G204" s="3"/>
      <c r="H204" s="99" t="s">
        <v>886</v>
      </c>
      <c r="I204" s="99" t="s">
        <v>886</v>
      </c>
      <c r="J204" s="99" t="s">
        <v>886</v>
      </c>
      <c r="K204" s="99" t="s">
        <v>886</v>
      </c>
      <c r="L204" s="99" t="s">
        <v>886</v>
      </c>
      <c r="M204" s="99" t="s">
        <v>886</v>
      </c>
      <c r="N204" s="99" t="s">
        <v>886</v>
      </c>
      <c r="O204" s="99" t="s">
        <v>886</v>
      </c>
      <c r="P204" s="99" t="s">
        <v>886</v>
      </c>
      <c r="Q204" s="99" t="s">
        <v>886</v>
      </c>
      <c r="R204" s="99" t="s">
        <v>886</v>
      </c>
      <c r="S204" s="99" t="s">
        <v>886</v>
      </c>
      <c r="T204" s="99" t="s">
        <v>886</v>
      </c>
      <c r="U204" s="99" t="s">
        <v>886</v>
      </c>
      <c r="V204" s="99" t="s">
        <v>886</v>
      </c>
      <c r="W204" s="99" t="s">
        <v>886</v>
      </c>
      <c r="X204" s="99" t="s">
        <v>886</v>
      </c>
      <c r="Y204" s="99" t="s">
        <v>886</v>
      </c>
      <c r="Z204" s="129" t="s">
        <v>886</v>
      </c>
      <c r="AA204" s="99" t="s">
        <v>886</v>
      </c>
      <c r="AB204" s="99" t="s">
        <v>886</v>
      </c>
      <c r="AC204" s="129" t="s">
        <v>886</v>
      </c>
      <c r="AD204" s="164" t="s">
        <v>886</v>
      </c>
      <c r="AE204" s="128" t="s">
        <v>886</v>
      </c>
      <c r="AF204" s="128" t="s">
        <v>886</v>
      </c>
      <c r="AG204" s="128" t="s">
        <v>886</v>
      </c>
    </row>
    <row r="205" spans="1:33" x14ac:dyDescent="0.2">
      <c r="A205" s="11" t="s">
        <v>1415</v>
      </c>
      <c r="B205" s="126" t="s">
        <v>303</v>
      </c>
      <c r="C205" s="126"/>
      <c r="D205" s="123" t="s">
        <v>304</v>
      </c>
      <c r="E205" s="38" t="s">
        <v>1088</v>
      </c>
      <c r="F205" s="3" t="s">
        <v>1082</v>
      </c>
      <c r="G205" s="3"/>
      <c r="H205" s="99" t="s">
        <v>886</v>
      </c>
      <c r="I205" s="99" t="s">
        <v>886</v>
      </c>
      <c r="J205" s="99" t="s">
        <v>886</v>
      </c>
      <c r="K205" s="99">
        <v>5.5976795074041945</v>
      </c>
      <c r="L205" s="99">
        <v>8.5361348047483716</v>
      </c>
      <c r="M205" s="99">
        <v>8.9999555996270573</v>
      </c>
      <c r="N205" s="99">
        <v>7.5005431240495284</v>
      </c>
      <c r="O205" s="99">
        <v>16.399737280856868</v>
      </c>
      <c r="P205" s="99">
        <v>-0.58813316550197214</v>
      </c>
      <c r="Q205" s="99">
        <v>4.9020892003405692</v>
      </c>
      <c r="R205" s="99">
        <v>4.4982050881847897</v>
      </c>
      <c r="S205" s="99">
        <v>3.9003066873780199</v>
      </c>
      <c r="T205" s="99">
        <v>3.499928123053337</v>
      </c>
      <c r="U205" s="99">
        <v>3.4000944470679713</v>
      </c>
      <c r="V205" s="99">
        <v>1.9002588005623693</v>
      </c>
      <c r="W205" s="99">
        <v>0</v>
      </c>
      <c r="X205" s="99">
        <v>0</v>
      </c>
      <c r="Y205" s="99">
        <v>1.8999745146804088</v>
      </c>
      <c r="Z205" s="129">
        <v>1.8999077212318749</v>
      </c>
      <c r="AA205" s="99">
        <v>1.9000304681946023</v>
      </c>
      <c r="AB205" s="99">
        <v>3.9002998313967474</v>
      </c>
      <c r="AC205" s="129">
        <v>4.9001974467812959</v>
      </c>
      <c r="AD205" s="164">
        <v>4.9997332865949984</v>
      </c>
      <c r="AE205" s="128">
        <v>2.9901007344616204</v>
      </c>
      <c r="AF205" s="128">
        <v>3.9899089550976763</v>
      </c>
      <c r="AG205" s="128">
        <v>4.9901741546384679</v>
      </c>
    </row>
    <row r="206" spans="1:33" x14ac:dyDescent="0.2">
      <c r="A206" s="11" t="s">
        <v>1416</v>
      </c>
      <c r="B206" s="126" t="s">
        <v>305</v>
      </c>
      <c r="C206" s="126"/>
      <c r="D206" s="123" t="s">
        <v>306</v>
      </c>
      <c r="E206" s="38" t="s">
        <v>1088</v>
      </c>
      <c r="F206" s="3" t="s">
        <v>1076</v>
      </c>
      <c r="G206" s="3"/>
      <c r="H206" s="99" t="s">
        <v>886</v>
      </c>
      <c r="I206" s="99" t="s">
        <v>886</v>
      </c>
      <c r="J206" s="99">
        <v>50</v>
      </c>
      <c r="K206" s="99">
        <v>33.333333333333314</v>
      </c>
      <c r="L206" s="99">
        <v>12.5</v>
      </c>
      <c r="M206" s="99">
        <v>11.111111111111114</v>
      </c>
      <c r="N206" s="99">
        <v>12.000000000000014</v>
      </c>
      <c r="O206" s="99">
        <v>10.714285714285722</v>
      </c>
      <c r="P206" s="99">
        <v>9.6774193548387046</v>
      </c>
      <c r="Q206" s="99">
        <v>9.3382352941176379</v>
      </c>
      <c r="R206" s="99">
        <v>3.0127774041694693</v>
      </c>
      <c r="S206" s="99">
        <v>4.9484266875571024</v>
      </c>
      <c r="T206" s="99">
        <v>4.5036078626524016</v>
      </c>
      <c r="U206" s="99">
        <v>3.9285714285714164</v>
      </c>
      <c r="V206" s="99">
        <v>2.4971363115693208</v>
      </c>
      <c r="W206" s="99">
        <v>0</v>
      </c>
      <c r="X206" s="99">
        <v>0</v>
      </c>
      <c r="Y206" s="99">
        <v>0</v>
      </c>
      <c r="Z206" s="129">
        <v>0</v>
      </c>
      <c r="AA206" s="99">
        <v>0</v>
      </c>
      <c r="AB206" s="99">
        <v>5.5878408582923589</v>
      </c>
      <c r="AC206" s="129">
        <v>5.2921253175275185</v>
      </c>
      <c r="AD206" s="164">
        <v>5.0261359067149236</v>
      </c>
      <c r="AE206" s="128">
        <v>4.7856049004594281</v>
      </c>
      <c r="AF206" s="128">
        <v>4.5670442089879471</v>
      </c>
      <c r="AG206" s="128">
        <v>0</v>
      </c>
    </row>
    <row r="207" spans="1:33" x14ac:dyDescent="0.2">
      <c r="A207" s="11" t="s">
        <v>1417</v>
      </c>
      <c r="B207" s="126" t="s">
        <v>307</v>
      </c>
      <c r="C207" s="126"/>
      <c r="D207" s="123" t="s">
        <v>308</v>
      </c>
      <c r="E207" s="38" t="s">
        <v>1088</v>
      </c>
      <c r="F207" s="3" t="s">
        <v>1083</v>
      </c>
      <c r="G207" s="3"/>
      <c r="H207" s="99" t="s">
        <v>886</v>
      </c>
      <c r="I207" s="99">
        <v>8.382734491705321</v>
      </c>
      <c r="J207" s="99">
        <v>-1.8672199170124486</v>
      </c>
      <c r="K207" s="99">
        <v>4.5003622170641364</v>
      </c>
      <c r="L207" s="99">
        <v>4.4918863092964472</v>
      </c>
      <c r="M207" s="99">
        <v>4.5804110590592586</v>
      </c>
      <c r="N207" s="99">
        <v>0</v>
      </c>
      <c r="O207" s="99">
        <v>9.8496912261622782</v>
      </c>
      <c r="P207" s="99">
        <v>4.9004702471449235</v>
      </c>
      <c r="Q207" s="99">
        <v>1.4998820317503032</v>
      </c>
      <c r="R207" s="99">
        <v>1.4998561023665786</v>
      </c>
      <c r="S207" s="99">
        <v>-3.0011886975582627</v>
      </c>
      <c r="T207" s="99">
        <v>-2.9996064983978954</v>
      </c>
      <c r="U207" s="99">
        <v>-2.9996406921891037</v>
      </c>
      <c r="V207" s="99">
        <v>-3.0003943170548126</v>
      </c>
      <c r="W207" s="99">
        <v>0</v>
      </c>
      <c r="X207" s="99">
        <v>-3.749784424351418</v>
      </c>
      <c r="Y207" s="99">
        <v>-2.9999744029487942</v>
      </c>
      <c r="Z207" s="129">
        <v>-3.0003958305845124</v>
      </c>
      <c r="AA207" s="99">
        <v>-0.99978236030252576</v>
      </c>
      <c r="AB207" s="99">
        <v>0</v>
      </c>
      <c r="AC207" s="129">
        <v>0</v>
      </c>
      <c r="AD207" s="164">
        <v>0</v>
      </c>
      <c r="AE207" s="128">
        <v>4.700402577595808</v>
      </c>
      <c r="AF207" s="128">
        <v>3.989396603763673</v>
      </c>
      <c r="AG207" s="128">
        <v>4.9897781479518537</v>
      </c>
    </row>
    <row r="208" spans="1:33" x14ac:dyDescent="0.2">
      <c r="A208" s="11" t="s">
        <v>1713</v>
      </c>
      <c r="B208" s="126" t="s">
        <v>309</v>
      </c>
      <c r="C208" s="126"/>
      <c r="D208" s="123" t="s">
        <v>310</v>
      </c>
      <c r="E208" s="38" t="s">
        <v>1088</v>
      </c>
      <c r="F208" s="3" t="s">
        <v>1077</v>
      </c>
      <c r="G208" s="3"/>
      <c r="H208" s="99" t="s">
        <v>886</v>
      </c>
      <c r="I208" s="99">
        <v>10.749450549450557</v>
      </c>
      <c r="J208" s="99">
        <v>10.609037328094303</v>
      </c>
      <c r="K208" s="99">
        <v>9.3815598256095569</v>
      </c>
      <c r="L208" s="99">
        <v>5.7720696781812961</v>
      </c>
      <c r="M208" s="99">
        <v>5.5408234473133291</v>
      </c>
      <c r="N208" s="99">
        <v>7.9476329013488396</v>
      </c>
      <c r="O208" s="99">
        <v>14.957736126424109</v>
      </c>
      <c r="P208" s="99">
        <v>-0.52216538789427602</v>
      </c>
      <c r="Q208" s="99">
        <v>3.4815211569362532</v>
      </c>
      <c r="R208" s="99">
        <v>4.7412008281573463</v>
      </c>
      <c r="S208" s="99">
        <v>4.9416880806483476</v>
      </c>
      <c r="T208" s="99">
        <v>4.5394612921454183</v>
      </c>
      <c r="U208" s="99">
        <v>1.9189189189189051</v>
      </c>
      <c r="V208" s="99">
        <v>1.9358260408379948</v>
      </c>
      <c r="W208" s="99">
        <v>0</v>
      </c>
      <c r="X208" s="99">
        <v>0</v>
      </c>
      <c r="Y208" s="99">
        <v>0</v>
      </c>
      <c r="Z208" s="129">
        <v>0</v>
      </c>
      <c r="AA208" s="99">
        <v>0</v>
      </c>
      <c r="AB208" s="99">
        <v>3.988900450919175</v>
      </c>
      <c r="AC208" s="129">
        <v>4.9866577718479022</v>
      </c>
      <c r="AD208" s="164">
        <v>5.988880063542501</v>
      </c>
      <c r="AE208" s="128">
        <v>2.9901079136690489</v>
      </c>
      <c r="AF208" s="128">
        <v>3.994760969220712</v>
      </c>
      <c r="AG208" s="128">
        <v>4.988804925832639</v>
      </c>
    </row>
    <row r="209" spans="1:34" x14ac:dyDescent="0.2">
      <c r="A209" s="11" t="s">
        <v>1418</v>
      </c>
      <c r="B209" s="143" t="s">
        <v>967</v>
      </c>
      <c r="C209" s="143"/>
      <c r="D209" s="144" t="s">
        <v>968</v>
      </c>
      <c r="E209" s="38" t="s">
        <v>1089</v>
      </c>
      <c r="F209" s="3" t="s">
        <v>1079</v>
      </c>
      <c r="G209" s="3"/>
      <c r="H209" s="99" t="s">
        <v>886</v>
      </c>
      <c r="I209" s="99" t="s">
        <v>886</v>
      </c>
      <c r="J209" s="99" t="s">
        <v>886</v>
      </c>
      <c r="K209" s="99" t="s">
        <v>886</v>
      </c>
      <c r="L209" s="99" t="s">
        <v>886</v>
      </c>
      <c r="M209" s="99" t="s">
        <v>886</v>
      </c>
      <c r="N209" s="99" t="s">
        <v>886</v>
      </c>
      <c r="O209" s="99" t="s">
        <v>886</v>
      </c>
      <c r="P209" s="99" t="s">
        <v>886</v>
      </c>
      <c r="Q209" s="99">
        <v>1.5789473684210549</v>
      </c>
      <c r="R209" s="99">
        <v>2.9360967184801439</v>
      </c>
      <c r="S209" s="99">
        <v>4.5302013422818845</v>
      </c>
      <c r="T209" s="99">
        <v>3.852327447833062</v>
      </c>
      <c r="U209" s="99">
        <v>3.5548686244204077</v>
      </c>
      <c r="V209" s="99">
        <v>1.7910447761194206</v>
      </c>
      <c r="W209" s="99">
        <v>0</v>
      </c>
      <c r="X209" s="99">
        <v>0</v>
      </c>
      <c r="Y209" s="99">
        <v>0</v>
      </c>
      <c r="Z209" s="129">
        <v>0</v>
      </c>
      <c r="AA209" s="99">
        <v>0</v>
      </c>
      <c r="AB209" s="99">
        <v>1.9876181166503804</v>
      </c>
      <c r="AC209" s="129">
        <v>1.9808306709265144</v>
      </c>
      <c r="AD209" s="164">
        <v>2.9761904761904656</v>
      </c>
      <c r="AE209" s="128">
        <v>2.9966534834195313</v>
      </c>
      <c r="AF209" s="128">
        <v>1.9937970757643031</v>
      </c>
      <c r="AG209" s="128" t="s">
        <v>886</v>
      </c>
    </row>
    <row r="210" spans="1:34" x14ac:dyDescent="0.2">
      <c r="A210" s="126" t="s">
        <v>1773</v>
      </c>
      <c r="B210" s="143" t="s">
        <v>1767</v>
      </c>
      <c r="C210" s="143"/>
      <c r="D210" s="15" t="s">
        <v>1768</v>
      </c>
      <c r="E210" s="38" t="s">
        <v>1088</v>
      </c>
      <c r="F210" s="123" t="s">
        <v>1079</v>
      </c>
      <c r="G210" s="3"/>
      <c r="H210" s="99" t="s">
        <v>886</v>
      </c>
      <c r="I210" s="99" t="s">
        <v>886</v>
      </c>
      <c r="J210" s="99" t="s">
        <v>886</v>
      </c>
      <c r="K210" s="99" t="s">
        <v>886</v>
      </c>
      <c r="L210" s="99" t="s">
        <v>886</v>
      </c>
      <c r="M210" s="99" t="s">
        <v>886</v>
      </c>
      <c r="N210" s="99" t="s">
        <v>886</v>
      </c>
      <c r="O210" s="99" t="s">
        <v>886</v>
      </c>
      <c r="P210" s="99" t="s">
        <v>886</v>
      </c>
      <c r="Q210" s="99" t="s">
        <v>886</v>
      </c>
      <c r="R210" s="99" t="s">
        <v>886</v>
      </c>
      <c r="S210" s="99" t="s">
        <v>886</v>
      </c>
      <c r="T210" s="99" t="s">
        <v>886</v>
      </c>
      <c r="U210" s="99" t="s">
        <v>886</v>
      </c>
      <c r="V210" s="99" t="s">
        <v>886</v>
      </c>
      <c r="W210" s="99" t="s">
        <v>886</v>
      </c>
      <c r="X210" s="99" t="s">
        <v>886</v>
      </c>
      <c r="Y210" s="99" t="s">
        <v>886</v>
      </c>
      <c r="Z210" s="99" t="s">
        <v>886</v>
      </c>
      <c r="AA210" s="99" t="s">
        <v>886</v>
      </c>
      <c r="AB210" s="99" t="s">
        <v>886</v>
      </c>
      <c r="AC210" s="99" t="s">
        <v>886</v>
      </c>
      <c r="AD210" s="99" t="s">
        <v>886</v>
      </c>
      <c r="AE210" s="99" t="s">
        <v>886</v>
      </c>
      <c r="AF210" s="99" t="s">
        <v>886</v>
      </c>
      <c r="AG210" s="128" t="s">
        <v>886</v>
      </c>
      <c r="AH210" s="99"/>
    </row>
    <row r="211" spans="1:34" x14ac:dyDescent="0.2">
      <c r="A211" s="11" t="s">
        <v>1419</v>
      </c>
      <c r="B211" s="126" t="s">
        <v>1188</v>
      </c>
      <c r="C211" s="126"/>
      <c r="D211" s="123" t="s">
        <v>312</v>
      </c>
      <c r="E211" s="38" t="s">
        <v>1088</v>
      </c>
      <c r="F211" s="3" t="s">
        <v>1174</v>
      </c>
      <c r="G211" s="3"/>
      <c r="H211" s="99" t="s">
        <v>886</v>
      </c>
      <c r="I211" s="99">
        <v>12.966601178781929</v>
      </c>
      <c r="J211" s="99">
        <v>-3.1304347826086882</v>
      </c>
      <c r="K211" s="99">
        <v>7.5403949730699935</v>
      </c>
      <c r="L211" s="99">
        <v>2.1702838063439174</v>
      </c>
      <c r="M211" s="99">
        <v>7.1895424836601336</v>
      </c>
      <c r="N211" s="99">
        <v>27.286585365853668</v>
      </c>
      <c r="O211" s="99">
        <v>29.461077844311376</v>
      </c>
      <c r="P211" s="99">
        <v>11.378353376503242</v>
      </c>
      <c r="Q211" s="99">
        <v>4.9833887043189407</v>
      </c>
      <c r="R211" s="99">
        <v>4.9841772151898738</v>
      </c>
      <c r="S211" s="99">
        <v>4.9736247174076738</v>
      </c>
      <c r="T211" s="99">
        <v>8.1119885139985399</v>
      </c>
      <c r="U211" s="99">
        <v>4.8472775564409147</v>
      </c>
      <c r="V211" s="99">
        <v>2.9132362254591442</v>
      </c>
      <c r="W211" s="99">
        <v>0</v>
      </c>
      <c r="X211" s="99">
        <v>0</v>
      </c>
      <c r="Y211" s="99">
        <v>3.4188034188034351</v>
      </c>
      <c r="Z211" s="129">
        <v>1.9900826446280995</v>
      </c>
      <c r="AA211" s="99">
        <v>1.9901465058991485</v>
      </c>
      <c r="AB211" s="99">
        <v>1.989448929002724</v>
      </c>
      <c r="AC211" s="129">
        <v>3.116041381029544</v>
      </c>
      <c r="AD211" s="164">
        <v>7.25250815907168</v>
      </c>
      <c r="AE211" s="128">
        <v>13.524174461850546</v>
      </c>
      <c r="AF211" s="128">
        <v>4.9637645190112156</v>
      </c>
      <c r="AG211" s="128">
        <v>7.0935401494372456</v>
      </c>
    </row>
    <row r="212" spans="1:34" x14ac:dyDescent="0.2">
      <c r="A212" s="11" t="s">
        <v>1420</v>
      </c>
      <c r="B212" s="126" t="s">
        <v>313</v>
      </c>
      <c r="C212" s="126"/>
      <c r="D212" s="123" t="s">
        <v>314</v>
      </c>
      <c r="E212" s="38" t="s">
        <v>1088</v>
      </c>
      <c r="F212" s="3" t="s">
        <v>1076</v>
      </c>
      <c r="G212" s="3"/>
      <c r="H212" s="99" t="s">
        <v>886</v>
      </c>
      <c r="I212" s="99">
        <v>7.450764357526495</v>
      </c>
      <c r="J212" s="99">
        <v>10.612663419636007</v>
      </c>
      <c r="K212" s="99">
        <v>9.4901506373117144</v>
      </c>
      <c r="L212" s="99">
        <v>4.1274208910995895</v>
      </c>
      <c r="M212" s="99">
        <v>7.3381441203374465</v>
      </c>
      <c r="N212" s="99">
        <v>16.172710917526743</v>
      </c>
      <c r="O212" s="99">
        <v>7.9387073111093116</v>
      </c>
      <c r="P212" s="99">
        <v>5.7011251227063298</v>
      </c>
      <c r="Q212" s="99">
        <v>3.3004714959280079</v>
      </c>
      <c r="R212" s="99">
        <v>3.9004149377593507</v>
      </c>
      <c r="S212" s="99">
        <v>1.49760383386581</v>
      </c>
      <c r="T212" s="99">
        <v>4.4986556495507841</v>
      </c>
      <c r="U212" s="99">
        <v>3.9535613429557657</v>
      </c>
      <c r="V212" s="99">
        <v>2.4992453969212107</v>
      </c>
      <c r="W212" s="99">
        <v>-1.0365745921432392</v>
      </c>
      <c r="X212" s="99">
        <v>0</v>
      </c>
      <c r="Y212" s="99">
        <v>0</v>
      </c>
      <c r="Z212" s="129">
        <v>0</v>
      </c>
      <c r="AA212" s="99">
        <v>-4.49324525382373</v>
      </c>
      <c r="AB212" s="99">
        <v>0</v>
      </c>
      <c r="AC212" s="129">
        <v>3.1156530408773753</v>
      </c>
      <c r="AD212" s="164">
        <v>1.5047135605511297</v>
      </c>
      <c r="AE212" s="128">
        <v>0</v>
      </c>
      <c r="AF212" s="128">
        <v>0</v>
      </c>
      <c r="AG212" s="128">
        <v>2.9767220336964937</v>
      </c>
    </row>
    <row r="213" spans="1:34" x14ac:dyDescent="0.2">
      <c r="A213" s="11" t="s">
        <v>1421</v>
      </c>
      <c r="B213" s="126" t="s">
        <v>315</v>
      </c>
      <c r="C213" s="126"/>
      <c r="D213" s="123" t="s">
        <v>316</v>
      </c>
      <c r="E213" s="38" t="s">
        <v>1088</v>
      </c>
      <c r="F213" s="3" t="s">
        <v>1080</v>
      </c>
      <c r="G213" s="3"/>
      <c r="H213" s="99" t="s">
        <v>886</v>
      </c>
      <c r="I213" s="99">
        <v>5.0085917913180538</v>
      </c>
      <c r="J213" s="99">
        <v>1.8966118518121107</v>
      </c>
      <c r="K213" s="99">
        <v>4.3847409435551867</v>
      </c>
      <c r="L213" s="99">
        <v>2.0214630701522083</v>
      </c>
      <c r="M213" s="99">
        <v>1.2360633853305103E-2</v>
      </c>
      <c r="N213" s="99">
        <v>0</v>
      </c>
      <c r="O213" s="99">
        <v>17.362072374925845</v>
      </c>
      <c r="P213" s="99">
        <v>7.199873631002518</v>
      </c>
      <c r="Q213" s="99">
        <v>4.9402241716357054</v>
      </c>
      <c r="R213" s="99">
        <v>2.5012637372924189</v>
      </c>
      <c r="S213" s="99">
        <v>3.0000547955213648</v>
      </c>
      <c r="T213" s="99">
        <v>2.9995655373593593</v>
      </c>
      <c r="U213" s="99">
        <v>1.95065681869049</v>
      </c>
      <c r="V213" s="99">
        <v>0</v>
      </c>
      <c r="W213" s="99">
        <v>0</v>
      </c>
      <c r="X213" s="99">
        <v>0</v>
      </c>
      <c r="Y213" s="99">
        <v>0</v>
      </c>
      <c r="Z213" s="129">
        <v>0</v>
      </c>
      <c r="AA213" s="99">
        <v>0</v>
      </c>
      <c r="AB213" s="99">
        <v>2.0003039718994975</v>
      </c>
      <c r="AC213" s="129">
        <v>2.999975165768487</v>
      </c>
      <c r="AD213" s="164">
        <v>2.9993972272453151</v>
      </c>
      <c r="AE213" s="128">
        <v>2.9900824769618639</v>
      </c>
      <c r="AF213" s="128">
        <v>3.9904840554894516</v>
      </c>
      <c r="AG213" s="128">
        <v>4.989217229119312</v>
      </c>
    </row>
    <row r="214" spans="1:34" x14ac:dyDescent="0.2">
      <c r="A214" s="11" t="s">
        <v>1422</v>
      </c>
      <c r="B214" s="126" t="s">
        <v>317</v>
      </c>
      <c r="C214" s="126"/>
      <c r="D214" s="123" t="s">
        <v>318</v>
      </c>
      <c r="E214" s="38" t="s">
        <v>1088</v>
      </c>
      <c r="F214" s="3" t="s">
        <v>1076</v>
      </c>
      <c r="G214" s="3"/>
      <c r="H214" s="99" t="s">
        <v>886</v>
      </c>
      <c r="I214" s="99">
        <v>-16.155450429828576</v>
      </c>
      <c r="J214" s="99">
        <v>21.294667232906633</v>
      </c>
      <c r="K214" s="99">
        <v>4.4965738008302765</v>
      </c>
      <c r="L214" s="99">
        <v>0</v>
      </c>
      <c r="M214" s="99">
        <v>3.0011487650775592</v>
      </c>
      <c r="N214" s="99">
        <v>0</v>
      </c>
      <c r="O214" s="99">
        <v>-3.0019982341186875</v>
      </c>
      <c r="P214" s="99">
        <v>3.4829684281128834</v>
      </c>
      <c r="Q214" s="99">
        <v>3.8657407407407334</v>
      </c>
      <c r="R214" s="99">
        <v>2.8972587474927565</v>
      </c>
      <c r="S214" s="99">
        <v>1.910331384015592</v>
      </c>
      <c r="T214" s="99">
        <v>2.9074215761285274</v>
      </c>
      <c r="U214" s="99">
        <v>3.9033457249070693</v>
      </c>
      <c r="V214" s="99">
        <v>0</v>
      </c>
      <c r="W214" s="99">
        <v>0</v>
      </c>
      <c r="X214" s="99">
        <v>0</v>
      </c>
      <c r="Y214" s="99">
        <v>1.5026833631484777</v>
      </c>
      <c r="Z214" s="129">
        <v>1.4882700818548367</v>
      </c>
      <c r="AA214" s="99">
        <v>1.50117701539767</v>
      </c>
      <c r="AB214" s="99">
        <v>1.5017869363546765</v>
      </c>
      <c r="AC214" s="129">
        <v>1.9889875266883683</v>
      </c>
      <c r="AD214" s="164">
        <v>0</v>
      </c>
      <c r="AE214" s="128">
        <v>2.0016159835463565</v>
      </c>
      <c r="AF214" s="128">
        <v>1.9911424765059582</v>
      </c>
      <c r="AG214" s="128">
        <v>1.9911035797500483</v>
      </c>
    </row>
    <row r="215" spans="1:34" x14ac:dyDescent="0.2">
      <c r="A215" s="11" t="s">
        <v>1423</v>
      </c>
      <c r="B215" s="126" t="s">
        <v>319</v>
      </c>
      <c r="C215" s="126"/>
      <c r="D215" s="123" t="s">
        <v>320</v>
      </c>
      <c r="E215" s="38" t="s">
        <v>1088</v>
      </c>
      <c r="F215" s="3" t="s">
        <v>1076</v>
      </c>
      <c r="G215" s="3"/>
      <c r="H215" s="99" t="s">
        <v>886</v>
      </c>
      <c r="I215" s="99">
        <v>2.1919999999999931</v>
      </c>
      <c r="J215" s="99">
        <v>-12.087051824017536</v>
      </c>
      <c r="K215" s="99">
        <v>6.1442564559216493</v>
      </c>
      <c r="L215" s="99">
        <v>8.8758389261744952</v>
      </c>
      <c r="M215" s="99">
        <v>9.9090768993681593</v>
      </c>
      <c r="N215" s="99">
        <v>7.4523275378575562</v>
      </c>
      <c r="O215" s="99">
        <v>7.8945651464735249</v>
      </c>
      <c r="P215" s="99">
        <v>7.4681018322549448</v>
      </c>
      <c r="Q215" s="99">
        <v>4.7434166103983841</v>
      </c>
      <c r="R215" s="99">
        <v>4.4104217029277635</v>
      </c>
      <c r="S215" s="99">
        <v>4.3012965630788074</v>
      </c>
      <c r="T215" s="99">
        <v>4.1979084451459983</v>
      </c>
      <c r="U215" s="99">
        <v>3.9435686218813686</v>
      </c>
      <c r="V215" s="99">
        <v>0</v>
      </c>
      <c r="W215" s="99">
        <v>0</v>
      </c>
      <c r="X215" s="99">
        <v>0</v>
      </c>
      <c r="Y215" s="99">
        <v>0</v>
      </c>
      <c r="Z215" s="129">
        <v>0</v>
      </c>
      <c r="AA215" s="99">
        <v>0</v>
      </c>
      <c r="AB215" s="99">
        <v>1.9903443250136599</v>
      </c>
      <c r="AC215" s="129">
        <v>2.2328406198365514</v>
      </c>
      <c r="AD215" s="164">
        <v>2.1840737343292727</v>
      </c>
      <c r="AE215" s="128">
        <v>2.988073355277221</v>
      </c>
      <c r="AF215" s="128">
        <v>2.0753777187448197</v>
      </c>
      <c r="AG215" s="128">
        <v>2.0331815224463243</v>
      </c>
    </row>
    <row r="216" spans="1:34" x14ac:dyDescent="0.2">
      <c r="A216" s="11" t="s">
        <v>1424</v>
      </c>
      <c r="B216" s="126" t="s">
        <v>321</v>
      </c>
      <c r="C216" s="126"/>
      <c r="D216" s="123" t="s">
        <v>322</v>
      </c>
      <c r="E216" s="38" t="s">
        <v>1088</v>
      </c>
      <c r="F216" s="3" t="s">
        <v>1080</v>
      </c>
      <c r="G216" s="3"/>
      <c r="H216" s="99" t="s">
        <v>886</v>
      </c>
      <c r="I216" s="99">
        <v>15.235402677975429</v>
      </c>
      <c r="J216" s="99">
        <v>6.8576004361604106</v>
      </c>
      <c r="K216" s="99">
        <v>8.8218881040832855</v>
      </c>
      <c r="L216" s="99">
        <v>6.9052921526109117</v>
      </c>
      <c r="M216" s="99">
        <v>8.0065784965394471</v>
      </c>
      <c r="N216" s="99">
        <v>6.0032738208534653</v>
      </c>
      <c r="O216" s="99">
        <v>19.84486102133161</v>
      </c>
      <c r="P216" s="99">
        <v>3.2692077190459372</v>
      </c>
      <c r="Q216" s="99">
        <v>0.71477623344841845</v>
      </c>
      <c r="R216" s="99">
        <v>2.4882836508912192</v>
      </c>
      <c r="S216" s="99">
        <v>4.9016576242281218</v>
      </c>
      <c r="T216" s="99">
        <v>2.9522108083966003</v>
      </c>
      <c r="U216" s="99">
        <v>2.9499804780703585</v>
      </c>
      <c r="V216" s="99">
        <v>0</v>
      </c>
      <c r="W216" s="99">
        <v>0</v>
      </c>
      <c r="X216" s="99">
        <v>0</v>
      </c>
      <c r="Y216" s="99">
        <v>1.999915722051341</v>
      </c>
      <c r="Z216" s="129">
        <v>0</v>
      </c>
      <c r="AA216" s="99">
        <v>1.9896222361767357</v>
      </c>
      <c r="AB216" s="99">
        <v>3.9899219028484367</v>
      </c>
      <c r="AC216" s="129">
        <v>4.9898333606001932</v>
      </c>
      <c r="AD216" s="164">
        <v>3.4897526082246166</v>
      </c>
      <c r="AE216" s="128">
        <v>4.9903562798901513</v>
      </c>
      <c r="AF216" s="128">
        <v>3.9903297844006369</v>
      </c>
      <c r="AG216" s="128">
        <v>4.9897551749500906</v>
      </c>
    </row>
    <row r="217" spans="1:34" x14ac:dyDescent="0.2">
      <c r="A217" s="11" t="s">
        <v>1425</v>
      </c>
      <c r="B217" s="126" t="s">
        <v>323</v>
      </c>
      <c r="C217" s="126"/>
      <c r="D217" s="123" t="s">
        <v>324</v>
      </c>
      <c r="E217" s="38" t="s">
        <v>1088</v>
      </c>
      <c r="F217" s="3" t="s">
        <v>1076</v>
      </c>
      <c r="G217" s="3"/>
      <c r="H217" s="99" t="s">
        <v>886</v>
      </c>
      <c r="I217" s="99">
        <v>1.1048970126858535</v>
      </c>
      <c r="J217" s="99">
        <v>17.390717754991897</v>
      </c>
      <c r="K217" s="99">
        <v>4.976439489713826</v>
      </c>
      <c r="L217" s="99">
        <v>5.7149113203415851</v>
      </c>
      <c r="M217" s="99">
        <v>7.4461474730737223</v>
      </c>
      <c r="N217" s="99">
        <v>25.118072289156629</v>
      </c>
      <c r="O217" s="99">
        <v>2.5729912949695688</v>
      </c>
      <c r="P217" s="99">
        <v>2.6811866316184734</v>
      </c>
      <c r="Q217" s="99">
        <v>4.125219426565252</v>
      </c>
      <c r="R217" s="99">
        <v>2.7887046923293042</v>
      </c>
      <c r="S217" s="99">
        <v>4.6538645527232774</v>
      </c>
      <c r="T217" s="99">
        <v>4.8256497322711311</v>
      </c>
      <c r="U217" s="99">
        <v>4.8589048775929768</v>
      </c>
      <c r="V217" s="99">
        <v>-9.7962335887839487</v>
      </c>
      <c r="W217" s="99">
        <v>0</v>
      </c>
      <c r="X217" s="99">
        <v>0</v>
      </c>
      <c r="Y217" s="99">
        <v>0</v>
      </c>
      <c r="Z217" s="129">
        <v>0</v>
      </c>
      <c r="AA217" s="99">
        <v>0</v>
      </c>
      <c r="AB217" s="99">
        <v>3.2929399367755519</v>
      </c>
      <c r="AC217" s="129">
        <v>3.1879622545269104</v>
      </c>
      <c r="AD217" s="164">
        <v>3.0894710825506655</v>
      </c>
      <c r="AE217" s="128">
        <v>2.9968832414289048</v>
      </c>
      <c r="AF217" s="128">
        <v>2.9096834264431992</v>
      </c>
      <c r="AG217" s="128">
        <v>2.8274146120787149</v>
      </c>
    </row>
    <row r="218" spans="1:34" x14ac:dyDescent="0.2">
      <c r="A218" s="11" t="s">
        <v>886</v>
      </c>
      <c r="B218" s="18" t="s">
        <v>1039</v>
      </c>
      <c r="C218" s="18"/>
      <c r="D218" s="19" t="s">
        <v>1040</v>
      </c>
      <c r="E218" s="38" t="s">
        <v>1089</v>
      </c>
      <c r="F218" s="3" t="s">
        <v>1076</v>
      </c>
      <c r="G218" s="3"/>
      <c r="H218" s="99" t="s">
        <v>886</v>
      </c>
      <c r="I218" s="99" t="s">
        <v>886</v>
      </c>
      <c r="J218" s="99" t="s">
        <v>886</v>
      </c>
      <c r="K218" s="99" t="s">
        <v>886</v>
      </c>
      <c r="L218" s="99" t="s">
        <v>886</v>
      </c>
      <c r="M218" s="99" t="s">
        <v>886</v>
      </c>
      <c r="N218" s="99" t="s">
        <v>886</v>
      </c>
      <c r="O218" s="99" t="s">
        <v>886</v>
      </c>
      <c r="P218" s="99" t="s">
        <v>886</v>
      </c>
      <c r="Q218" s="99" t="s">
        <v>886</v>
      </c>
      <c r="R218" s="99" t="s">
        <v>886</v>
      </c>
      <c r="S218" s="99" t="s">
        <v>886</v>
      </c>
      <c r="T218" s="99" t="s">
        <v>886</v>
      </c>
      <c r="U218" s="99" t="s">
        <v>886</v>
      </c>
      <c r="V218" s="99" t="s">
        <v>886</v>
      </c>
      <c r="W218" s="99" t="s">
        <v>886</v>
      </c>
      <c r="X218" s="99" t="s">
        <v>886</v>
      </c>
      <c r="Y218" s="99" t="s">
        <v>886</v>
      </c>
      <c r="Z218" s="129" t="s">
        <v>886</v>
      </c>
      <c r="AA218" s="99" t="s">
        <v>886</v>
      </c>
      <c r="AB218" s="99" t="s">
        <v>886</v>
      </c>
      <c r="AC218" s="129" t="s">
        <v>886</v>
      </c>
      <c r="AD218" s="164" t="s">
        <v>886</v>
      </c>
      <c r="AE218" s="128" t="s">
        <v>886</v>
      </c>
      <c r="AF218" s="128" t="s">
        <v>886</v>
      </c>
      <c r="AG218" s="128" t="s">
        <v>886</v>
      </c>
    </row>
    <row r="219" spans="1:34" x14ac:dyDescent="0.2">
      <c r="A219" s="11" t="s">
        <v>1426</v>
      </c>
      <c r="B219" s="126" t="s">
        <v>325</v>
      </c>
      <c r="C219" s="126"/>
      <c r="D219" s="123" t="s">
        <v>326</v>
      </c>
      <c r="E219" s="38" t="s">
        <v>1088</v>
      </c>
      <c r="F219" s="3" t="s">
        <v>1082</v>
      </c>
      <c r="G219" s="3"/>
      <c r="H219" s="99" t="s">
        <v>886</v>
      </c>
      <c r="I219" s="99">
        <v>5.070383345770054</v>
      </c>
      <c r="J219" s="99">
        <v>5.4371900428523219</v>
      </c>
      <c r="K219" s="99">
        <v>4.3770620940029517</v>
      </c>
      <c r="L219" s="99">
        <v>4.5205464468920553</v>
      </c>
      <c r="M219" s="99">
        <v>4.5102553369610803</v>
      </c>
      <c r="N219" s="99">
        <v>4.5048563132071564</v>
      </c>
      <c r="O219" s="99">
        <v>4.5051691594247387</v>
      </c>
      <c r="P219" s="99">
        <v>1.8529214915055263</v>
      </c>
      <c r="Q219" s="99">
        <v>4.8995427213480554</v>
      </c>
      <c r="R219" s="99">
        <v>4.9006736173681844</v>
      </c>
      <c r="S219" s="99">
        <v>4.8827773505881567</v>
      </c>
      <c r="T219" s="99">
        <v>3.8996997231213157</v>
      </c>
      <c r="U219" s="99">
        <v>3.8997109935067158</v>
      </c>
      <c r="V219" s="99">
        <v>2.4998193772126456</v>
      </c>
      <c r="W219" s="99">
        <v>0</v>
      </c>
      <c r="X219" s="99">
        <v>0</v>
      </c>
      <c r="Y219" s="99">
        <v>0</v>
      </c>
      <c r="Z219" s="129">
        <v>0</v>
      </c>
      <c r="AA219" s="99">
        <v>0</v>
      </c>
      <c r="AB219" s="99">
        <v>3.9000493409459214</v>
      </c>
      <c r="AC219" s="129">
        <v>4.9001716382977234</v>
      </c>
      <c r="AD219" s="164">
        <v>4.8995641095288089</v>
      </c>
      <c r="AE219" s="128">
        <v>3.9000752148555584</v>
      </c>
      <c r="AF219" s="128">
        <v>3.9002420962688689</v>
      </c>
      <c r="AG219" s="128">
        <v>0</v>
      </c>
    </row>
    <row r="220" spans="1:34" x14ac:dyDescent="0.2">
      <c r="A220" s="11" t="s">
        <v>1427</v>
      </c>
      <c r="B220" s="126" t="s">
        <v>327</v>
      </c>
      <c r="C220" s="126"/>
      <c r="D220" s="123" t="s">
        <v>328</v>
      </c>
      <c r="E220" s="38" t="s">
        <v>1088</v>
      </c>
      <c r="F220" s="3" t="s">
        <v>1076</v>
      </c>
      <c r="G220" s="3"/>
      <c r="H220" s="99" t="s">
        <v>886</v>
      </c>
      <c r="I220" s="99">
        <v>9.3866006717341293</v>
      </c>
      <c r="J220" s="99">
        <v>6.8842921784098223</v>
      </c>
      <c r="K220" s="99">
        <v>4.4980344723314118</v>
      </c>
      <c r="L220" s="99">
        <v>4.4997467988135753</v>
      </c>
      <c r="M220" s="99">
        <v>6.0020768431983527</v>
      </c>
      <c r="N220" s="99">
        <v>6.7528735632183867</v>
      </c>
      <c r="O220" s="99">
        <v>15.000611770463706</v>
      </c>
      <c r="P220" s="99">
        <v>4.5004787743377079</v>
      </c>
      <c r="Q220" s="99">
        <v>3.7721441661576023</v>
      </c>
      <c r="R220" s="99">
        <v>2.4037282315428001</v>
      </c>
      <c r="S220" s="99">
        <v>3.5017964071856227</v>
      </c>
      <c r="T220" s="99">
        <v>3.4990280477645115</v>
      </c>
      <c r="U220" s="99">
        <v>3.5014757177354454</v>
      </c>
      <c r="V220" s="99">
        <v>1.9010585439619803</v>
      </c>
      <c r="W220" s="99">
        <v>0</v>
      </c>
      <c r="X220" s="99">
        <v>0</v>
      </c>
      <c r="Y220" s="99">
        <v>0</v>
      </c>
      <c r="Z220" s="129">
        <v>0</v>
      </c>
      <c r="AA220" s="99">
        <v>1.8995124019504095</v>
      </c>
      <c r="AB220" s="99">
        <v>2.0804726833936638</v>
      </c>
      <c r="AC220" s="129">
        <v>2.0380711694452325</v>
      </c>
      <c r="AD220" s="164">
        <v>2.9880557663883645</v>
      </c>
      <c r="AE220" s="128">
        <v>2.9828168030720192</v>
      </c>
      <c r="AF220" s="128">
        <v>1.9887005649717349</v>
      </c>
      <c r="AG220" s="128">
        <v>1.9905458305635733</v>
      </c>
    </row>
    <row r="221" spans="1:34" x14ac:dyDescent="0.2">
      <c r="A221" s="11" t="s">
        <v>1428</v>
      </c>
      <c r="B221" s="126" t="s">
        <v>329</v>
      </c>
      <c r="C221" s="126"/>
      <c r="D221" s="123" t="s">
        <v>330</v>
      </c>
      <c r="E221" s="38" t="s">
        <v>1088</v>
      </c>
      <c r="F221" s="3" t="s">
        <v>1076</v>
      </c>
      <c r="G221" s="3"/>
      <c r="H221" s="99" t="s">
        <v>886</v>
      </c>
      <c r="I221" s="99">
        <v>-3.3860843426752609</v>
      </c>
      <c r="J221" s="99">
        <v>-2.3334553440702734</v>
      </c>
      <c r="K221" s="99">
        <v>4.4785908366907137</v>
      </c>
      <c r="L221" s="99">
        <v>4.5108062057214653</v>
      </c>
      <c r="M221" s="99">
        <v>5.7147760425605014</v>
      </c>
      <c r="N221" s="99">
        <v>6.8912337662337535</v>
      </c>
      <c r="O221" s="99">
        <v>9.0059989368972708</v>
      </c>
      <c r="P221" s="99">
        <v>5.8028561476837268</v>
      </c>
      <c r="Q221" s="99">
        <v>6.511719778772715</v>
      </c>
      <c r="R221" s="99">
        <v>4.7042096804104574</v>
      </c>
      <c r="S221" s="99">
        <v>4.4397213366395221</v>
      </c>
      <c r="T221" s="99">
        <v>4.9067269643866496</v>
      </c>
      <c r="U221" s="99">
        <v>3.8797284190106467</v>
      </c>
      <c r="V221" s="99">
        <v>0</v>
      </c>
      <c r="W221" s="99">
        <v>0</v>
      </c>
      <c r="X221" s="99">
        <v>0</v>
      </c>
      <c r="Y221" s="99">
        <v>0</v>
      </c>
      <c r="Z221" s="129">
        <v>0</v>
      </c>
      <c r="AA221" s="99">
        <v>0</v>
      </c>
      <c r="AB221" s="99">
        <v>0</v>
      </c>
      <c r="AC221" s="129">
        <v>0</v>
      </c>
      <c r="AD221" s="164">
        <v>2.9878618113912125</v>
      </c>
      <c r="AE221" s="128">
        <v>2.9918404351767958</v>
      </c>
      <c r="AF221" s="128">
        <v>2.4452269170579077</v>
      </c>
      <c r="AG221" s="128">
        <v>2.3868627076570554</v>
      </c>
    </row>
    <row r="222" spans="1:34" x14ac:dyDescent="0.2">
      <c r="A222" s="11" t="s">
        <v>1429</v>
      </c>
      <c r="B222" s="126" t="s">
        <v>331</v>
      </c>
      <c r="C222" s="126"/>
      <c r="D222" s="123" t="s">
        <v>332</v>
      </c>
      <c r="E222" s="38" t="s">
        <v>1088</v>
      </c>
      <c r="F222" s="3" t="s">
        <v>1080</v>
      </c>
      <c r="G222" s="3"/>
      <c r="H222" s="99" t="s">
        <v>886</v>
      </c>
      <c r="I222" s="99">
        <v>9.0708091108357962</v>
      </c>
      <c r="J222" s="99">
        <v>9.6882426953725655</v>
      </c>
      <c r="K222" s="99">
        <v>9.1304486362477917</v>
      </c>
      <c r="L222" s="99">
        <v>6.5738185958919075</v>
      </c>
      <c r="M222" s="99">
        <v>10.698337031862138</v>
      </c>
      <c r="N222" s="99">
        <v>6.8059199128842209</v>
      </c>
      <c r="O222" s="99">
        <v>14.885531559922143</v>
      </c>
      <c r="P222" s="99">
        <v>5.1502622025010112</v>
      </c>
      <c r="Q222" s="99">
        <v>2.9453230648239526</v>
      </c>
      <c r="R222" s="99">
        <v>1.6778773593694609</v>
      </c>
      <c r="S222" s="99">
        <v>3.4570593463381272</v>
      </c>
      <c r="T222" s="99">
        <v>3.9021538897548851</v>
      </c>
      <c r="U222" s="99">
        <v>2.3866755314615062</v>
      </c>
      <c r="V222" s="99">
        <v>-0.49950881633060362</v>
      </c>
      <c r="W222" s="99">
        <v>0</v>
      </c>
      <c r="X222" s="99">
        <v>0</v>
      </c>
      <c r="Y222" s="99">
        <v>0</v>
      </c>
      <c r="Z222" s="129">
        <v>0</v>
      </c>
      <c r="AA222" s="99">
        <v>1.9930052377047813</v>
      </c>
      <c r="AB222" s="99">
        <v>3.9901558654634961</v>
      </c>
      <c r="AC222" s="129">
        <v>3.9498595815846693</v>
      </c>
      <c r="AD222" s="164">
        <v>3.5000113833848046</v>
      </c>
      <c r="AE222" s="128">
        <v>3.2496718799263968</v>
      </c>
      <c r="AF222" s="128">
        <v>3.9498632958136382</v>
      </c>
      <c r="AG222" s="128">
        <v>4.5000239108603211</v>
      </c>
    </row>
    <row r="223" spans="1:34" x14ac:dyDescent="0.2">
      <c r="A223" s="11" t="s">
        <v>886</v>
      </c>
      <c r="B223" s="122" t="s">
        <v>922</v>
      </c>
      <c r="C223" s="122"/>
      <c r="D223" s="123" t="s">
        <v>898</v>
      </c>
      <c r="E223" s="38" t="s">
        <v>1089</v>
      </c>
      <c r="F223" s="3" t="s">
        <v>1076</v>
      </c>
      <c r="G223" s="3"/>
      <c r="H223" s="99" t="s">
        <v>886</v>
      </c>
      <c r="I223" s="99" t="s">
        <v>886</v>
      </c>
      <c r="J223" s="99" t="s">
        <v>886</v>
      </c>
      <c r="K223" s="99" t="s">
        <v>886</v>
      </c>
      <c r="L223" s="99" t="s">
        <v>886</v>
      </c>
      <c r="M223" s="99" t="s">
        <v>886</v>
      </c>
      <c r="N223" s="99" t="s">
        <v>886</v>
      </c>
      <c r="O223" s="99" t="s">
        <v>886</v>
      </c>
      <c r="P223" s="99" t="s">
        <v>886</v>
      </c>
      <c r="Q223" s="99" t="s">
        <v>886</v>
      </c>
      <c r="R223" s="99" t="s">
        <v>886</v>
      </c>
      <c r="S223" s="99" t="s">
        <v>886</v>
      </c>
      <c r="T223" s="99" t="s">
        <v>886</v>
      </c>
      <c r="U223" s="99" t="s">
        <v>886</v>
      </c>
      <c r="V223" s="99" t="s">
        <v>886</v>
      </c>
      <c r="W223" s="99" t="s">
        <v>886</v>
      </c>
      <c r="X223" s="99" t="s">
        <v>886</v>
      </c>
      <c r="Y223" s="99" t="s">
        <v>886</v>
      </c>
      <c r="Z223" s="129" t="s">
        <v>886</v>
      </c>
      <c r="AA223" s="99" t="s">
        <v>886</v>
      </c>
      <c r="AB223" s="99" t="s">
        <v>886</v>
      </c>
      <c r="AC223" s="129" t="s">
        <v>886</v>
      </c>
      <c r="AD223" s="164" t="s">
        <v>886</v>
      </c>
      <c r="AE223" s="128" t="s">
        <v>886</v>
      </c>
      <c r="AF223" s="128" t="s">
        <v>886</v>
      </c>
      <c r="AG223" s="128" t="s">
        <v>886</v>
      </c>
    </row>
    <row r="224" spans="1:34" x14ac:dyDescent="0.2">
      <c r="A224" s="11" t="s">
        <v>1430</v>
      </c>
      <c r="B224" s="143" t="s">
        <v>969</v>
      </c>
      <c r="C224" s="143"/>
      <c r="D224" s="144" t="s">
        <v>970</v>
      </c>
      <c r="E224" s="38" t="s">
        <v>1088</v>
      </c>
      <c r="F224" s="3" t="s">
        <v>1079</v>
      </c>
      <c r="G224" s="3"/>
      <c r="H224" s="99" t="s">
        <v>886</v>
      </c>
      <c r="I224" s="99" t="s">
        <v>886</v>
      </c>
      <c r="J224" s="99" t="s">
        <v>886</v>
      </c>
      <c r="K224" s="99" t="s">
        <v>886</v>
      </c>
      <c r="L224" s="99" t="s">
        <v>886</v>
      </c>
      <c r="M224" s="99" t="s">
        <v>886</v>
      </c>
      <c r="N224" s="99" t="s">
        <v>886</v>
      </c>
      <c r="O224" s="99" t="s">
        <v>886</v>
      </c>
      <c r="P224" s="99" t="s">
        <v>886</v>
      </c>
      <c r="Q224" s="99">
        <v>4.5502832861189688</v>
      </c>
      <c r="R224" s="99">
        <v>4.9110922946655506</v>
      </c>
      <c r="S224" s="99">
        <v>4.9394673123486683</v>
      </c>
      <c r="T224" s="99">
        <v>4.9223196431318144</v>
      </c>
      <c r="U224" s="99">
        <v>4.9259639349068891</v>
      </c>
      <c r="V224" s="99">
        <v>2.8922732988682469</v>
      </c>
      <c r="W224" s="99">
        <v>0</v>
      </c>
      <c r="X224" s="99">
        <v>0</v>
      </c>
      <c r="Y224" s="99">
        <v>0</v>
      </c>
      <c r="Z224" s="129">
        <v>1.9282998370450777</v>
      </c>
      <c r="AA224" s="99">
        <v>1.9184652278177339</v>
      </c>
      <c r="AB224" s="99">
        <v>1.9607843137254832</v>
      </c>
      <c r="AC224" s="129">
        <v>1.961538461538459</v>
      </c>
      <c r="AD224" s="164">
        <v>2.9800075443229046</v>
      </c>
      <c r="AE224" s="128">
        <v>2.9792429792429687</v>
      </c>
      <c r="AF224" s="128">
        <v>1.9563670856058701</v>
      </c>
      <c r="AG224" s="128">
        <v>1.9653448075357742</v>
      </c>
    </row>
    <row r="225" spans="1:33" x14ac:dyDescent="0.2">
      <c r="A225" s="11" t="s">
        <v>886</v>
      </c>
      <c r="B225" s="122" t="s">
        <v>923</v>
      </c>
      <c r="C225" s="122"/>
      <c r="D225" s="123" t="s">
        <v>900</v>
      </c>
      <c r="E225" s="38" t="s">
        <v>1089</v>
      </c>
      <c r="F225" s="3" t="s">
        <v>1077</v>
      </c>
      <c r="G225" s="3"/>
      <c r="H225" s="99" t="s">
        <v>886</v>
      </c>
      <c r="I225" s="99" t="s">
        <v>886</v>
      </c>
      <c r="J225" s="99" t="s">
        <v>886</v>
      </c>
      <c r="K225" s="99" t="s">
        <v>886</v>
      </c>
      <c r="L225" s="99" t="s">
        <v>886</v>
      </c>
      <c r="M225" s="99" t="s">
        <v>886</v>
      </c>
      <c r="N225" s="99" t="s">
        <v>886</v>
      </c>
      <c r="O225" s="99" t="s">
        <v>886</v>
      </c>
      <c r="P225" s="99" t="s">
        <v>886</v>
      </c>
      <c r="Q225" s="99" t="s">
        <v>886</v>
      </c>
      <c r="R225" s="99" t="s">
        <v>886</v>
      </c>
      <c r="S225" s="99" t="s">
        <v>886</v>
      </c>
      <c r="T225" s="99" t="s">
        <v>886</v>
      </c>
      <c r="U225" s="99" t="s">
        <v>886</v>
      </c>
      <c r="V225" s="99" t="s">
        <v>886</v>
      </c>
      <c r="W225" s="99" t="s">
        <v>886</v>
      </c>
      <c r="X225" s="99" t="s">
        <v>886</v>
      </c>
      <c r="Y225" s="99" t="s">
        <v>886</v>
      </c>
      <c r="Z225" s="129" t="s">
        <v>886</v>
      </c>
      <c r="AA225" s="99" t="s">
        <v>886</v>
      </c>
      <c r="AB225" s="99" t="s">
        <v>886</v>
      </c>
      <c r="AC225" s="129" t="s">
        <v>886</v>
      </c>
      <c r="AD225" s="164" t="s">
        <v>886</v>
      </c>
      <c r="AE225" s="128" t="s">
        <v>886</v>
      </c>
      <c r="AF225" s="128" t="s">
        <v>886</v>
      </c>
      <c r="AG225" s="128" t="s">
        <v>886</v>
      </c>
    </row>
    <row r="226" spans="1:33" ht="14.25" x14ac:dyDescent="0.2">
      <c r="A226" s="11" t="s">
        <v>1733</v>
      </c>
      <c r="B226" s="126" t="s">
        <v>333</v>
      </c>
      <c r="C226" s="244" t="s">
        <v>1761</v>
      </c>
      <c r="D226" s="123" t="s">
        <v>334</v>
      </c>
      <c r="E226" s="38" t="s">
        <v>1088</v>
      </c>
      <c r="F226" s="3" t="s">
        <v>1082</v>
      </c>
      <c r="G226" s="3"/>
      <c r="H226" s="99" t="s">
        <v>886</v>
      </c>
      <c r="I226" s="99" t="s">
        <v>886</v>
      </c>
      <c r="J226" s="99" t="s">
        <v>886</v>
      </c>
      <c r="K226" s="99">
        <v>11.106200707098154</v>
      </c>
      <c r="L226" s="99">
        <v>3.6395067772236445</v>
      </c>
      <c r="M226" s="99">
        <v>9.80736585725883</v>
      </c>
      <c r="N226" s="99">
        <v>8.4999126214897416</v>
      </c>
      <c r="O226" s="99">
        <v>14.591386658737221</v>
      </c>
      <c r="P226" s="99">
        <v>3.3333693736552448</v>
      </c>
      <c r="Q226" s="99">
        <v>4.312978696689413</v>
      </c>
      <c r="R226" s="99">
        <v>4.7003831725078697</v>
      </c>
      <c r="S226" s="99">
        <v>3.7995784633071565</v>
      </c>
      <c r="T226" s="99">
        <v>4.3997932549425087</v>
      </c>
      <c r="U226" s="99">
        <v>3.899640182826019</v>
      </c>
      <c r="V226" s="99">
        <v>2.5399067424525867</v>
      </c>
      <c r="W226" s="99">
        <v>0</v>
      </c>
      <c r="X226" s="99">
        <v>0</v>
      </c>
      <c r="Y226" s="99">
        <v>1.9002730086549633</v>
      </c>
      <c r="Z226" s="129">
        <v>1.8998526046628994</v>
      </c>
      <c r="AA226" s="99">
        <v>1.9003931847968447</v>
      </c>
      <c r="AB226" s="99">
        <v>3.9000862677437187</v>
      </c>
      <c r="AC226" s="129">
        <v>3.9001230346535021</v>
      </c>
      <c r="AD226" s="164">
        <v>4.9001089720305258</v>
      </c>
      <c r="AE226" s="128">
        <v>4.8997541466117234</v>
      </c>
      <c r="AF226" s="128">
        <v>3.8997821350762485</v>
      </c>
      <c r="AG226" s="128">
        <v>4.9899286426860323</v>
      </c>
    </row>
    <row r="227" spans="1:33" x14ac:dyDescent="0.2">
      <c r="A227" s="11" t="s">
        <v>1714</v>
      </c>
      <c r="B227" s="126" t="s">
        <v>335</v>
      </c>
      <c r="C227" s="126"/>
      <c r="D227" s="123" t="s">
        <v>336</v>
      </c>
      <c r="E227" s="38" t="s">
        <v>1088</v>
      </c>
      <c r="F227" s="3" t="s">
        <v>1077</v>
      </c>
      <c r="G227" s="3"/>
      <c r="H227" s="99" t="s">
        <v>886</v>
      </c>
      <c r="I227" s="99">
        <v>4.6520398429354231</v>
      </c>
      <c r="J227" s="99">
        <v>12.227074235807848</v>
      </c>
      <c r="K227" s="99">
        <v>9.8182917154622089</v>
      </c>
      <c r="L227" s="99">
        <v>6.4998280013760024</v>
      </c>
      <c r="M227" s="99">
        <v>5.9997738981572724</v>
      </c>
      <c r="N227" s="99">
        <v>9.5057439741597278</v>
      </c>
      <c r="O227" s="99">
        <v>18.2279854743784</v>
      </c>
      <c r="P227" s="99">
        <v>5.2757314001929956</v>
      </c>
      <c r="Q227" s="99">
        <v>4.9073856713281145</v>
      </c>
      <c r="R227" s="99">
        <v>4.9527422293733423</v>
      </c>
      <c r="S227" s="99">
        <v>4.9931468602467248</v>
      </c>
      <c r="T227" s="99">
        <v>4.5439161420710832</v>
      </c>
      <c r="U227" s="99">
        <v>3.4880494302205136</v>
      </c>
      <c r="V227" s="99">
        <v>0</v>
      </c>
      <c r="W227" s="99">
        <v>0</v>
      </c>
      <c r="X227" s="99">
        <v>0</v>
      </c>
      <c r="Y227" s="99">
        <v>0</v>
      </c>
      <c r="Z227" s="129">
        <v>0</v>
      </c>
      <c r="AA227" s="99">
        <v>1.98957839886309</v>
      </c>
      <c r="AB227" s="99">
        <v>3.9900446064727646</v>
      </c>
      <c r="AC227" s="129">
        <v>4.9898029697797108</v>
      </c>
      <c r="AD227" s="164">
        <v>5.9903839207596565</v>
      </c>
      <c r="AE227" s="128">
        <v>2.9898671675022248</v>
      </c>
      <c r="AF227" s="128">
        <v>3.9898819065546931</v>
      </c>
      <c r="AG227" s="128">
        <v>3.990241832838358</v>
      </c>
    </row>
    <row r="228" spans="1:33" x14ac:dyDescent="0.2">
      <c r="A228" s="11" t="s">
        <v>1431</v>
      </c>
      <c r="B228" s="126" t="s">
        <v>1211</v>
      </c>
      <c r="C228" s="126"/>
      <c r="D228" s="146" t="s">
        <v>1053</v>
      </c>
      <c r="E228" s="38" t="s">
        <v>1088</v>
      </c>
      <c r="F228" s="3" t="s">
        <v>1174</v>
      </c>
      <c r="G228" s="3"/>
      <c r="H228" s="99" t="s">
        <v>886</v>
      </c>
      <c r="I228" s="99">
        <v>11.929595827900897</v>
      </c>
      <c r="J228" s="99">
        <v>14.210832847990673</v>
      </c>
      <c r="K228" s="99">
        <v>8.0061193268740567</v>
      </c>
      <c r="L228" s="99">
        <v>7.0034623858986436</v>
      </c>
      <c r="M228" s="99">
        <v>6.4715399323429921</v>
      </c>
      <c r="N228" s="99">
        <v>11.907722061058166</v>
      </c>
      <c r="O228" s="99">
        <v>21.318355758548321</v>
      </c>
      <c r="P228" s="99">
        <v>14.499389499389494</v>
      </c>
      <c r="Q228" s="99">
        <v>4.9409046476495178</v>
      </c>
      <c r="R228" s="99">
        <v>4.987721229570667</v>
      </c>
      <c r="S228" s="99">
        <v>4.9927407646394499</v>
      </c>
      <c r="T228" s="99">
        <v>4.9934700775908283</v>
      </c>
      <c r="U228" s="99">
        <v>4.4998902465793549</v>
      </c>
      <c r="V228" s="99">
        <v>3.5009102366615252</v>
      </c>
      <c r="W228" s="99">
        <v>0</v>
      </c>
      <c r="X228" s="99">
        <v>0</v>
      </c>
      <c r="Y228" s="99">
        <v>0</v>
      </c>
      <c r="Z228" s="129">
        <v>0</v>
      </c>
      <c r="AA228" s="99">
        <v>0</v>
      </c>
      <c r="AB228" s="99">
        <v>-0.55472872412393182</v>
      </c>
      <c r="AC228" s="129">
        <v>3.4013605442176909</v>
      </c>
      <c r="AD228" s="164">
        <v>7.8947368421052655</v>
      </c>
      <c r="AE228" s="128">
        <v>14.634146341463406</v>
      </c>
      <c r="AF228" s="128">
        <v>5.3191489361702038</v>
      </c>
      <c r="AG228" s="128">
        <v>7.5757575757575761</v>
      </c>
    </row>
    <row r="229" spans="1:33" x14ac:dyDescent="0.2">
      <c r="A229" s="11" t="s">
        <v>1432</v>
      </c>
      <c r="B229" s="126" t="s">
        <v>338</v>
      </c>
      <c r="C229" s="126"/>
      <c r="D229" s="123" t="s">
        <v>339</v>
      </c>
      <c r="E229" s="38" t="s">
        <v>1088</v>
      </c>
      <c r="F229" s="3" t="s">
        <v>1076</v>
      </c>
      <c r="G229" s="3"/>
      <c r="H229" s="99" t="s">
        <v>886</v>
      </c>
      <c r="I229" s="99">
        <v>0.66198324777089113</v>
      </c>
      <c r="J229" s="99">
        <v>13.206281036102524</v>
      </c>
      <c r="K229" s="99">
        <v>3.2957913455838934</v>
      </c>
      <c r="L229" s="99">
        <v>7.0584184551819078</v>
      </c>
      <c r="M229" s="99">
        <v>4.1380789022298359</v>
      </c>
      <c r="N229" s="99">
        <v>4.4368952028000876</v>
      </c>
      <c r="O229" s="99">
        <v>19.80285855101036</v>
      </c>
      <c r="P229" s="99">
        <v>4.8214579562283859</v>
      </c>
      <c r="Q229" s="99">
        <v>4.9450549450549204</v>
      </c>
      <c r="R229" s="99">
        <v>4.9289454001495869</v>
      </c>
      <c r="S229" s="99">
        <v>4.8969990733480699</v>
      </c>
      <c r="T229" s="99">
        <v>4.0432182658331186</v>
      </c>
      <c r="U229" s="99">
        <v>2.775782117431902</v>
      </c>
      <c r="V229" s="99">
        <v>2.54194204372169E-2</v>
      </c>
      <c r="W229" s="99">
        <v>-2.5412960609898505E-2</v>
      </c>
      <c r="X229" s="99">
        <v>-1.2709710218615555E-2</v>
      </c>
      <c r="Y229" s="99">
        <v>-5.0845303165118594E-2</v>
      </c>
      <c r="Z229" s="129">
        <v>0</v>
      </c>
      <c r="AA229" s="99">
        <v>0</v>
      </c>
      <c r="AB229" s="99">
        <v>3.1667302556276367</v>
      </c>
      <c r="AC229" s="129">
        <v>3.0818540433924957</v>
      </c>
      <c r="AD229" s="164">
        <v>2.9897153790959141</v>
      </c>
      <c r="AE229" s="128">
        <v>2.9609846725499267</v>
      </c>
      <c r="AF229" s="128">
        <v>2.819442878087286</v>
      </c>
      <c r="AG229" s="128">
        <v>2.7366458264780134</v>
      </c>
    </row>
    <row r="230" spans="1:33" x14ac:dyDescent="0.2">
      <c r="A230" s="11" t="s">
        <v>1433</v>
      </c>
      <c r="B230" s="126" t="s">
        <v>340</v>
      </c>
      <c r="C230" s="126"/>
      <c r="D230" s="123" t="s">
        <v>341</v>
      </c>
      <c r="E230" s="38" t="s">
        <v>1088</v>
      </c>
      <c r="F230" s="3" t="s">
        <v>1076</v>
      </c>
      <c r="G230" s="3"/>
      <c r="H230" s="99" t="s">
        <v>886</v>
      </c>
      <c r="I230" s="99">
        <v>2.0467836257309813</v>
      </c>
      <c r="J230" s="99">
        <v>0.57306590257879009</v>
      </c>
      <c r="K230" s="99">
        <v>4.6533713200380049</v>
      </c>
      <c r="L230" s="99">
        <v>19.509981851179674</v>
      </c>
      <c r="M230" s="99">
        <v>3.0372057706909601</v>
      </c>
      <c r="N230" s="99">
        <v>5.232129697862959</v>
      </c>
      <c r="O230" s="99">
        <v>9.0024898848428165</v>
      </c>
      <c r="P230" s="99">
        <v>4.8968520236990543</v>
      </c>
      <c r="Q230" s="99">
        <v>3.7767948281728536</v>
      </c>
      <c r="R230" s="99">
        <v>3.4229508196721241</v>
      </c>
      <c r="S230" s="99">
        <v>3.1955363936089185</v>
      </c>
      <c r="T230" s="99">
        <v>3.0044236913246607</v>
      </c>
      <c r="U230" s="99">
        <v>2.4992543990456397</v>
      </c>
      <c r="V230" s="99">
        <v>1.5013966480446754</v>
      </c>
      <c r="W230" s="99">
        <v>0</v>
      </c>
      <c r="X230" s="99">
        <v>0</v>
      </c>
      <c r="Y230" s="99">
        <v>0</v>
      </c>
      <c r="Z230" s="129">
        <v>0</v>
      </c>
      <c r="AA230" s="99">
        <v>0</v>
      </c>
      <c r="AB230" s="99">
        <v>1.8977181515881236</v>
      </c>
      <c r="AC230" s="129">
        <v>1.9017610982951849</v>
      </c>
      <c r="AD230" s="164">
        <v>2.8987907901275367</v>
      </c>
      <c r="AE230" s="128">
        <v>2.8976175144880711</v>
      </c>
      <c r="AF230" s="128">
        <v>1.8982060909470189</v>
      </c>
      <c r="AG230" s="128">
        <v>2.5588536335721597</v>
      </c>
    </row>
    <row r="231" spans="1:33" x14ac:dyDescent="0.2">
      <c r="A231" s="11" t="s">
        <v>1434</v>
      </c>
      <c r="B231" s="126" t="s">
        <v>342</v>
      </c>
      <c r="C231" s="126"/>
      <c r="D231" s="123" t="s">
        <v>343</v>
      </c>
      <c r="E231" s="38" t="s">
        <v>1088</v>
      </c>
      <c r="F231" s="3" t="s">
        <v>1080</v>
      </c>
      <c r="G231" s="3"/>
      <c r="H231" s="99" t="s">
        <v>886</v>
      </c>
      <c r="I231" s="99">
        <v>4.3367688395127715</v>
      </c>
      <c r="J231" s="99">
        <v>11.338770273985148</v>
      </c>
      <c r="K231" s="99">
        <v>8.4161838293389479</v>
      </c>
      <c r="L231" s="99">
        <v>6.4495559098155297</v>
      </c>
      <c r="M231" s="99">
        <v>8.5148260664926738</v>
      </c>
      <c r="N231" s="99">
        <v>7.5890803464637315</v>
      </c>
      <c r="O231" s="99">
        <v>13.523583810791976</v>
      </c>
      <c r="P231" s="99">
        <v>4.8209885178688694</v>
      </c>
      <c r="Q231" s="99">
        <v>3.9052634820906178</v>
      </c>
      <c r="R231" s="99">
        <v>2.8998824238472167</v>
      </c>
      <c r="S231" s="99">
        <v>3.7495439095116296</v>
      </c>
      <c r="T231" s="99">
        <v>3.0004349797780634</v>
      </c>
      <c r="U231" s="99">
        <v>0</v>
      </c>
      <c r="V231" s="99">
        <v>0</v>
      </c>
      <c r="W231" s="99">
        <v>0</v>
      </c>
      <c r="X231" s="99">
        <v>0</v>
      </c>
      <c r="Y231" s="99">
        <v>0</v>
      </c>
      <c r="Z231" s="129">
        <v>0</v>
      </c>
      <c r="AA231" s="99">
        <v>0</v>
      </c>
      <c r="AB231" s="99">
        <v>0</v>
      </c>
      <c r="AC231" s="129">
        <v>0</v>
      </c>
      <c r="AD231" s="164">
        <v>0</v>
      </c>
      <c r="AE231" s="128">
        <v>2.3999712470685441</v>
      </c>
      <c r="AF231" s="128">
        <v>3.7994454389105314</v>
      </c>
      <c r="AG231" s="128">
        <v>4.7999053206417885</v>
      </c>
    </row>
    <row r="232" spans="1:33" x14ac:dyDescent="0.2">
      <c r="A232" s="11" t="s">
        <v>1435</v>
      </c>
      <c r="B232" s="126" t="s">
        <v>344</v>
      </c>
      <c r="C232" s="126"/>
      <c r="D232" s="123" t="s">
        <v>345</v>
      </c>
      <c r="E232" s="38" t="s">
        <v>1088</v>
      </c>
      <c r="F232" s="3" t="s">
        <v>1076</v>
      </c>
      <c r="G232" s="3"/>
      <c r="H232" s="99" t="s">
        <v>886</v>
      </c>
      <c r="I232" s="99">
        <v>23.600537393640849</v>
      </c>
      <c r="J232" s="99">
        <v>3.6413043478260789</v>
      </c>
      <c r="K232" s="99">
        <v>3.98531725222864</v>
      </c>
      <c r="L232" s="99">
        <v>10.455538746007704</v>
      </c>
      <c r="M232" s="99">
        <v>9.5114898797747713</v>
      </c>
      <c r="N232" s="99">
        <v>6.8232351306281487</v>
      </c>
      <c r="O232" s="99">
        <v>8.2737088591127872</v>
      </c>
      <c r="P232" s="99">
        <v>9.6359485762345258</v>
      </c>
      <c r="Q232" s="99">
        <v>4.953424657534228</v>
      </c>
      <c r="R232" s="99">
        <v>3.4770805053774723</v>
      </c>
      <c r="S232" s="99">
        <v>3.2492431886982871</v>
      </c>
      <c r="T232" s="99">
        <v>4.6032056293979764</v>
      </c>
      <c r="U232" s="99">
        <v>2.8963841913482042</v>
      </c>
      <c r="V232" s="99">
        <v>2.0157995096703871</v>
      </c>
      <c r="W232" s="99">
        <v>0</v>
      </c>
      <c r="X232" s="99">
        <v>-0.16021361815752755</v>
      </c>
      <c r="Y232" s="99">
        <v>-7.1320317375409559E-2</v>
      </c>
      <c r="Z232" s="129">
        <v>0</v>
      </c>
      <c r="AA232" s="99">
        <v>0</v>
      </c>
      <c r="AB232" s="99">
        <v>4.460701222232144</v>
      </c>
      <c r="AC232" s="129">
        <v>4.2702194892817458</v>
      </c>
      <c r="AD232" s="164">
        <v>4.0953395036448459</v>
      </c>
      <c r="AE232" s="128">
        <v>3.9342198442049003</v>
      </c>
      <c r="AF232" s="128">
        <v>2.1046256340373937</v>
      </c>
      <c r="AG232" s="128">
        <v>3.707273670942389</v>
      </c>
    </row>
    <row r="233" spans="1:33" x14ac:dyDescent="0.2">
      <c r="A233" s="11" t="s">
        <v>886</v>
      </c>
      <c r="B233" s="122" t="s">
        <v>924</v>
      </c>
      <c r="C233" s="122"/>
      <c r="D233" s="123" t="s">
        <v>869</v>
      </c>
      <c r="E233" s="38" t="s">
        <v>1089</v>
      </c>
      <c r="F233" s="3" t="s">
        <v>1076</v>
      </c>
      <c r="G233" s="3"/>
      <c r="H233" s="99" t="s">
        <v>886</v>
      </c>
      <c r="I233" s="99" t="s">
        <v>886</v>
      </c>
      <c r="J233" s="99" t="s">
        <v>886</v>
      </c>
      <c r="K233" s="99" t="s">
        <v>886</v>
      </c>
      <c r="L233" s="99" t="s">
        <v>886</v>
      </c>
      <c r="M233" s="99" t="s">
        <v>886</v>
      </c>
      <c r="N233" s="99" t="s">
        <v>886</v>
      </c>
      <c r="O233" s="99" t="s">
        <v>886</v>
      </c>
      <c r="P233" s="99" t="s">
        <v>886</v>
      </c>
      <c r="Q233" s="99" t="s">
        <v>886</v>
      </c>
      <c r="R233" s="99" t="s">
        <v>886</v>
      </c>
      <c r="S233" s="99" t="s">
        <v>886</v>
      </c>
      <c r="T233" s="99" t="s">
        <v>886</v>
      </c>
      <c r="U233" s="99" t="s">
        <v>886</v>
      </c>
      <c r="V233" s="99" t="s">
        <v>886</v>
      </c>
      <c r="W233" s="99" t="s">
        <v>886</v>
      </c>
      <c r="X233" s="99" t="s">
        <v>886</v>
      </c>
      <c r="Y233" s="99" t="s">
        <v>886</v>
      </c>
      <c r="Z233" s="129" t="s">
        <v>886</v>
      </c>
      <c r="AA233" s="99" t="s">
        <v>886</v>
      </c>
      <c r="AB233" s="99" t="s">
        <v>886</v>
      </c>
      <c r="AC233" s="129" t="s">
        <v>886</v>
      </c>
      <c r="AD233" s="164" t="s">
        <v>886</v>
      </c>
      <c r="AE233" s="128" t="s">
        <v>886</v>
      </c>
      <c r="AF233" s="128" t="s">
        <v>886</v>
      </c>
      <c r="AG233" s="128" t="s">
        <v>886</v>
      </c>
    </row>
    <row r="234" spans="1:33" x14ac:dyDescent="0.2">
      <c r="A234" s="11" t="s">
        <v>1436</v>
      </c>
      <c r="B234" s="126" t="s">
        <v>346</v>
      </c>
      <c r="C234" s="126"/>
      <c r="D234" s="123" t="s">
        <v>347</v>
      </c>
      <c r="E234" s="38" t="s">
        <v>1088</v>
      </c>
      <c r="F234" s="3" t="s">
        <v>1076</v>
      </c>
      <c r="G234" s="3"/>
      <c r="H234" s="99" t="s">
        <v>886</v>
      </c>
      <c r="I234" s="99">
        <v>6.2994201370585046</v>
      </c>
      <c r="J234" s="99">
        <v>5.5665757500620145</v>
      </c>
      <c r="K234" s="99">
        <v>0</v>
      </c>
      <c r="L234" s="99">
        <v>6.5061655901350406</v>
      </c>
      <c r="M234" s="99">
        <v>4.366523321204113</v>
      </c>
      <c r="N234" s="99">
        <v>8.811410459587961</v>
      </c>
      <c r="O234" s="99">
        <v>6.0102922613846061</v>
      </c>
      <c r="P234" s="99">
        <v>3.9018135189595</v>
      </c>
      <c r="Q234" s="99">
        <v>4.8924541607898533</v>
      </c>
      <c r="R234" s="99">
        <v>4.7903185141608446</v>
      </c>
      <c r="S234" s="99">
        <v>3.4966717459299161</v>
      </c>
      <c r="T234" s="99">
        <v>2.9368461836497346</v>
      </c>
      <c r="U234" s="99">
        <v>3.0487804878048621</v>
      </c>
      <c r="V234" s="99">
        <v>2.3376433632843856</v>
      </c>
      <c r="W234" s="99">
        <v>0</v>
      </c>
      <c r="X234" s="99">
        <v>0</v>
      </c>
      <c r="Y234" s="99">
        <v>-4.2829609536738644E-2</v>
      </c>
      <c r="Z234" s="129">
        <v>0</v>
      </c>
      <c r="AA234" s="99">
        <v>0</v>
      </c>
      <c r="AB234" s="99">
        <v>1.2068842390916323</v>
      </c>
      <c r="AC234" s="129">
        <v>2.5190516511431005</v>
      </c>
      <c r="AD234" s="164">
        <v>3.4345102897653135</v>
      </c>
      <c r="AE234" s="128">
        <v>2.7016236358796908</v>
      </c>
      <c r="AF234" s="128">
        <v>2.0020733445639483</v>
      </c>
      <c r="AG234" s="128">
        <v>3.1760147367083782</v>
      </c>
    </row>
    <row r="235" spans="1:33" x14ac:dyDescent="0.2">
      <c r="A235" s="11" t="s">
        <v>1437</v>
      </c>
      <c r="B235" s="126" t="s">
        <v>348</v>
      </c>
      <c r="C235" s="126"/>
      <c r="D235" s="123" t="s">
        <v>349</v>
      </c>
      <c r="E235" s="38" t="s">
        <v>1088</v>
      </c>
      <c r="F235" s="3" t="s">
        <v>1080</v>
      </c>
      <c r="G235" s="3"/>
      <c r="H235" s="99" t="s">
        <v>886</v>
      </c>
      <c r="I235" s="99">
        <v>3.0304567669490581</v>
      </c>
      <c r="J235" s="99">
        <v>4.0180549856380736</v>
      </c>
      <c r="K235" s="99">
        <v>8.9454499550281525</v>
      </c>
      <c r="L235" s="99">
        <v>6.7712406940702721</v>
      </c>
      <c r="M235" s="99">
        <v>9.0643949156910821</v>
      </c>
      <c r="N235" s="99">
        <v>5.4975808156817862</v>
      </c>
      <c r="O235" s="99">
        <v>12.666973201759021</v>
      </c>
      <c r="P235" s="99">
        <v>6.8237707062356776</v>
      </c>
      <c r="Q235" s="99">
        <v>4.4238078445201836</v>
      </c>
      <c r="R235" s="99">
        <v>2.312382739212012</v>
      </c>
      <c r="S235" s="99">
        <v>0</v>
      </c>
      <c r="T235" s="99">
        <v>0</v>
      </c>
      <c r="U235" s="99">
        <v>0</v>
      </c>
      <c r="V235" s="99">
        <v>0</v>
      </c>
      <c r="W235" s="99">
        <v>0</v>
      </c>
      <c r="X235" s="99">
        <v>0</v>
      </c>
      <c r="Y235" s="99">
        <v>-0.49970201256131475</v>
      </c>
      <c r="Z235" s="129">
        <v>-0.50036859565057989</v>
      </c>
      <c r="AA235" s="99">
        <v>0</v>
      </c>
      <c r="AB235" s="99">
        <v>0</v>
      </c>
      <c r="AC235" s="129">
        <v>3.9897385554330977</v>
      </c>
      <c r="AD235" s="164">
        <v>3.9996437636371729</v>
      </c>
      <c r="AE235" s="128">
        <v>4.9898951839419059</v>
      </c>
      <c r="AF235" s="128">
        <v>3.9901144343939432</v>
      </c>
      <c r="AG235" s="128">
        <v>4.9899996078277491</v>
      </c>
    </row>
    <row r="236" spans="1:33" x14ac:dyDescent="0.2">
      <c r="A236" s="11" t="s">
        <v>886</v>
      </c>
      <c r="B236" s="122" t="s">
        <v>925</v>
      </c>
      <c r="C236" s="122"/>
      <c r="D236" s="123" t="s">
        <v>870</v>
      </c>
      <c r="E236" s="38" t="s">
        <v>1089</v>
      </c>
      <c r="F236" s="3" t="s">
        <v>1076</v>
      </c>
      <c r="G236" s="3"/>
      <c r="H236" s="99" t="s">
        <v>886</v>
      </c>
      <c r="I236" s="99" t="s">
        <v>886</v>
      </c>
      <c r="J236" s="99" t="s">
        <v>886</v>
      </c>
      <c r="K236" s="99" t="s">
        <v>886</v>
      </c>
      <c r="L236" s="99" t="s">
        <v>886</v>
      </c>
      <c r="M236" s="99" t="s">
        <v>886</v>
      </c>
      <c r="N236" s="99" t="s">
        <v>886</v>
      </c>
      <c r="O236" s="99" t="s">
        <v>886</v>
      </c>
      <c r="P236" s="99" t="s">
        <v>886</v>
      </c>
      <c r="Q236" s="99" t="s">
        <v>886</v>
      </c>
      <c r="R236" s="99" t="s">
        <v>886</v>
      </c>
      <c r="S236" s="99" t="s">
        <v>886</v>
      </c>
      <c r="T236" s="99" t="s">
        <v>886</v>
      </c>
      <c r="U236" s="99" t="s">
        <v>886</v>
      </c>
      <c r="V236" s="99" t="s">
        <v>886</v>
      </c>
      <c r="W236" s="99" t="s">
        <v>886</v>
      </c>
      <c r="X236" s="99" t="s">
        <v>886</v>
      </c>
      <c r="Y236" s="99" t="s">
        <v>886</v>
      </c>
      <c r="Z236" s="129" t="s">
        <v>886</v>
      </c>
      <c r="AA236" s="99" t="s">
        <v>886</v>
      </c>
      <c r="AB236" s="99" t="s">
        <v>886</v>
      </c>
      <c r="AC236" s="129" t="s">
        <v>886</v>
      </c>
      <c r="AD236" s="164" t="s">
        <v>886</v>
      </c>
      <c r="AE236" s="128" t="s">
        <v>886</v>
      </c>
      <c r="AF236" s="128" t="s">
        <v>886</v>
      </c>
      <c r="AG236" s="128" t="s">
        <v>886</v>
      </c>
    </row>
    <row r="237" spans="1:33" x14ac:dyDescent="0.2">
      <c r="A237" s="11" t="s">
        <v>886</v>
      </c>
      <c r="B237" s="122" t="s">
        <v>926</v>
      </c>
      <c r="C237" s="122"/>
      <c r="D237" s="123" t="s">
        <v>905</v>
      </c>
      <c r="E237" s="38" t="s">
        <v>1089</v>
      </c>
      <c r="F237" s="3" t="s">
        <v>1077</v>
      </c>
      <c r="G237" s="3"/>
      <c r="H237" s="99" t="s">
        <v>886</v>
      </c>
      <c r="I237" s="99" t="s">
        <v>886</v>
      </c>
      <c r="J237" s="99" t="s">
        <v>886</v>
      </c>
      <c r="K237" s="99" t="s">
        <v>886</v>
      </c>
      <c r="L237" s="99" t="s">
        <v>886</v>
      </c>
      <c r="M237" s="99" t="s">
        <v>886</v>
      </c>
      <c r="N237" s="99" t="s">
        <v>886</v>
      </c>
      <c r="O237" s="99" t="s">
        <v>886</v>
      </c>
      <c r="P237" s="99" t="s">
        <v>886</v>
      </c>
      <c r="Q237" s="99" t="s">
        <v>886</v>
      </c>
      <c r="R237" s="99" t="s">
        <v>886</v>
      </c>
      <c r="S237" s="99" t="s">
        <v>886</v>
      </c>
      <c r="T237" s="99" t="s">
        <v>886</v>
      </c>
      <c r="U237" s="99" t="s">
        <v>886</v>
      </c>
      <c r="V237" s="99" t="s">
        <v>886</v>
      </c>
      <c r="W237" s="99" t="s">
        <v>886</v>
      </c>
      <c r="X237" s="99" t="s">
        <v>886</v>
      </c>
      <c r="Y237" s="99" t="s">
        <v>886</v>
      </c>
      <c r="Z237" s="129" t="s">
        <v>886</v>
      </c>
      <c r="AA237" s="99" t="s">
        <v>886</v>
      </c>
      <c r="AB237" s="99" t="s">
        <v>886</v>
      </c>
      <c r="AC237" s="129" t="s">
        <v>886</v>
      </c>
      <c r="AD237" s="164" t="s">
        <v>886</v>
      </c>
      <c r="AE237" s="128" t="s">
        <v>886</v>
      </c>
      <c r="AF237" s="128" t="s">
        <v>886</v>
      </c>
      <c r="AG237" s="128" t="s">
        <v>886</v>
      </c>
    </row>
    <row r="238" spans="1:33" x14ac:dyDescent="0.2">
      <c r="A238" s="11" t="s">
        <v>1438</v>
      </c>
      <c r="B238" s="143" t="s">
        <v>971</v>
      </c>
      <c r="C238" s="143"/>
      <c r="D238" s="144" t="s">
        <v>972</v>
      </c>
      <c r="E238" s="38" t="s">
        <v>1088</v>
      </c>
      <c r="F238" s="3" t="s">
        <v>1079</v>
      </c>
      <c r="G238" s="3"/>
      <c r="H238" s="99" t="s">
        <v>886</v>
      </c>
      <c r="I238" s="99" t="s">
        <v>886</v>
      </c>
      <c r="J238" s="99" t="s">
        <v>886</v>
      </c>
      <c r="K238" s="99" t="s">
        <v>886</v>
      </c>
      <c r="L238" s="99" t="s">
        <v>886</v>
      </c>
      <c r="M238" s="99" t="s">
        <v>886</v>
      </c>
      <c r="N238" s="99" t="s">
        <v>886</v>
      </c>
      <c r="O238" s="99" t="s">
        <v>886</v>
      </c>
      <c r="P238" s="99" t="s">
        <v>886</v>
      </c>
      <c r="Q238" s="99">
        <v>4.3932712722521785</v>
      </c>
      <c r="R238" s="99">
        <v>4.9749687108886036</v>
      </c>
      <c r="S238" s="99">
        <v>4.9776453055141729</v>
      </c>
      <c r="T238" s="99">
        <v>4.7416240772288489</v>
      </c>
      <c r="U238" s="99">
        <v>3.9034968826240117</v>
      </c>
      <c r="V238" s="99">
        <v>1.6436211844508222</v>
      </c>
      <c r="W238" s="99">
        <v>0</v>
      </c>
      <c r="X238" s="99">
        <v>0</v>
      </c>
      <c r="Y238" s="99">
        <v>0</v>
      </c>
      <c r="Z238" s="129">
        <v>0</v>
      </c>
      <c r="AA238" s="99">
        <v>0</v>
      </c>
      <c r="AB238" s="99">
        <v>1.2448665297741357</v>
      </c>
      <c r="AC238" s="129">
        <v>1.5971606033717833</v>
      </c>
      <c r="AD238" s="164">
        <v>2.9444791016843386</v>
      </c>
      <c r="AE238" s="128">
        <v>2.9450975639316423</v>
      </c>
      <c r="AF238" s="128">
        <v>1.9896397457028536</v>
      </c>
      <c r="AG238" s="128">
        <v>1.9854553849705632</v>
      </c>
    </row>
    <row r="239" spans="1:33" x14ac:dyDescent="0.2">
      <c r="A239" s="11" t="s">
        <v>1439</v>
      </c>
      <c r="B239" s="126" t="s">
        <v>1189</v>
      </c>
      <c r="C239" s="126"/>
      <c r="D239" s="123" t="s">
        <v>351</v>
      </c>
      <c r="E239" s="38" t="s">
        <v>1088</v>
      </c>
      <c r="F239" s="3" t="s">
        <v>1174</v>
      </c>
      <c r="G239" s="3"/>
      <c r="H239" s="99" t="s">
        <v>886</v>
      </c>
      <c r="I239" s="99">
        <v>14.763779527559052</v>
      </c>
      <c r="J239" s="99">
        <v>0</v>
      </c>
      <c r="K239" s="99">
        <v>4.459691252144097</v>
      </c>
      <c r="L239" s="99">
        <v>10.016420361247953</v>
      </c>
      <c r="M239" s="99">
        <v>42.238805970149258</v>
      </c>
      <c r="N239" s="99">
        <v>11.227701993704102</v>
      </c>
      <c r="O239" s="99">
        <v>18.490566037735846</v>
      </c>
      <c r="P239" s="99">
        <v>14.96815286624205</v>
      </c>
      <c r="Q239" s="99">
        <v>4.43213296398892</v>
      </c>
      <c r="R239" s="99">
        <v>4.9734748010610019</v>
      </c>
      <c r="S239" s="99">
        <v>4.990524320909671</v>
      </c>
      <c r="T239" s="99">
        <v>4.499264607567838</v>
      </c>
      <c r="U239" s="99">
        <v>3.9025014394472635</v>
      </c>
      <c r="V239" s="99">
        <v>2.499846068591836</v>
      </c>
      <c r="W239" s="99">
        <v>0</v>
      </c>
      <c r="X239" s="99">
        <v>3.9947137622394564</v>
      </c>
      <c r="Y239" s="99">
        <v>0</v>
      </c>
      <c r="Z239" s="129">
        <v>1.9928373382624764</v>
      </c>
      <c r="AA239" s="99">
        <v>1.9878801608427255</v>
      </c>
      <c r="AB239" s="99">
        <v>1.9935584184806565</v>
      </c>
      <c r="AC239" s="129">
        <v>1.9927043066369166</v>
      </c>
      <c r="AD239" s="164">
        <v>6.4004697592483728</v>
      </c>
      <c r="AE239" s="128">
        <v>12.035922135259881</v>
      </c>
      <c r="AF239" s="128">
        <v>2.1987371814965684</v>
      </c>
      <c r="AG239" s="128">
        <v>6.568223643852428</v>
      </c>
    </row>
    <row r="240" spans="1:33" x14ac:dyDescent="0.2">
      <c r="A240" s="11" t="s">
        <v>1440</v>
      </c>
      <c r="B240" s="126" t="s">
        <v>1055</v>
      </c>
      <c r="C240" s="126"/>
      <c r="D240" s="123" t="s">
        <v>352</v>
      </c>
      <c r="E240" s="38" t="s">
        <v>1088</v>
      </c>
      <c r="F240" s="3" t="s">
        <v>1076</v>
      </c>
      <c r="G240" s="3"/>
      <c r="H240" s="99" t="s">
        <v>886</v>
      </c>
      <c r="I240" s="99">
        <v>105.26315789473685</v>
      </c>
      <c r="J240" s="99">
        <v>149.69230769230771</v>
      </c>
      <c r="K240" s="99">
        <v>50.010269049086077</v>
      </c>
      <c r="L240" s="99">
        <v>4.4906900328586943</v>
      </c>
      <c r="M240" s="99">
        <v>4.4942348008385977</v>
      </c>
      <c r="N240" s="99">
        <v>3.4984326018808929</v>
      </c>
      <c r="O240" s="99">
        <v>0</v>
      </c>
      <c r="P240" s="99">
        <v>14.526290283498895</v>
      </c>
      <c r="Q240" s="99">
        <v>5.4903205331640663</v>
      </c>
      <c r="R240" s="99">
        <v>4.9839550742077847</v>
      </c>
      <c r="S240" s="99">
        <v>4.986149584487535</v>
      </c>
      <c r="T240" s="99">
        <v>4.985897552542994</v>
      </c>
      <c r="U240" s="99">
        <v>4.991767050870962</v>
      </c>
      <c r="V240" s="99">
        <v>2.4927775484935921</v>
      </c>
      <c r="W240" s="99">
        <v>0</v>
      </c>
      <c r="X240" s="99">
        <v>3.4952081823306713</v>
      </c>
      <c r="Y240" s="99">
        <v>3.6339584468134944</v>
      </c>
      <c r="Z240" s="129">
        <v>0</v>
      </c>
      <c r="AA240" s="99">
        <v>0</v>
      </c>
      <c r="AB240" s="99">
        <v>0</v>
      </c>
      <c r="AC240" s="129">
        <v>1.9972968914251377</v>
      </c>
      <c r="AD240" s="164">
        <v>2.0023557126030544</v>
      </c>
      <c r="AE240" s="128">
        <v>2.6053695150115352</v>
      </c>
      <c r="AF240" s="128">
        <v>2.6025181121193119</v>
      </c>
      <c r="AG240" s="128">
        <v>-6.8554192088783883E-3</v>
      </c>
    </row>
    <row r="241" spans="1:33" x14ac:dyDescent="0.2">
      <c r="A241" s="11" t="s">
        <v>1441</v>
      </c>
      <c r="B241" s="126" t="s">
        <v>353</v>
      </c>
      <c r="C241" s="126"/>
      <c r="D241" s="123" t="s">
        <v>354</v>
      </c>
      <c r="E241" s="38" t="s">
        <v>1088</v>
      </c>
      <c r="F241" s="3" t="s">
        <v>1076</v>
      </c>
      <c r="G241" s="3"/>
      <c r="H241" s="99" t="s">
        <v>886</v>
      </c>
      <c r="I241" s="99">
        <v>11.632611774226191</v>
      </c>
      <c r="J241" s="99">
        <v>-14.413434819378992</v>
      </c>
      <c r="K241" s="99">
        <v>6.952286843591196</v>
      </c>
      <c r="L241" s="99">
        <v>-1.3198706526765136E-2</v>
      </c>
      <c r="M241" s="99">
        <v>7.8542670450795384</v>
      </c>
      <c r="N241" s="99">
        <v>2.7354507068110934</v>
      </c>
      <c r="O241" s="99">
        <v>3.8956397426733247</v>
      </c>
      <c r="P241" s="99">
        <v>3.8986354775828431</v>
      </c>
      <c r="Q241" s="99">
        <v>4.9939300297980367</v>
      </c>
      <c r="R241" s="99">
        <v>4.9561149944815241</v>
      </c>
      <c r="S241" s="99">
        <v>4.8022033049574446</v>
      </c>
      <c r="T241" s="99">
        <v>4.9500692818577079</v>
      </c>
      <c r="U241" s="99">
        <v>4.9487821534259098</v>
      </c>
      <c r="V241" s="99">
        <v>0</v>
      </c>
      <c r="W241" s="99">
        <v>0</v>
      </c>
      <c r="X241" s="99">
        <v>0</v>
      </c>
      <c r="Y241" s="99">
        <v>0</v>
      </c>
      <c r="Z241" s="129">
        <v>0</v>
      </c>
      <c r="AA241" s="99">
        <v>0</v>
      </c>
      <c r="AB241" s="99">
        <v>0</v>
      </c>
      <c r="AC241" s="129">
        <v>2.1690091965989922</v>
      </c>
      <c r="AD241" s="164">
        <v>2.1229619565217295</v>
      </c>
      <c r="AE241" s="128">
        <v>2.0788292033926403</v>
      </c>
      <c r="AF241" s="128">
        <v>2.0364939719778485</v>
      </c>
      <c r="AG241" s="128">
        <v>1.9998403321092091</v>
      </c>
    </row>
    <row r="242" spans="1:33" x14ac:dyDescent="0.2">
      <c r="A242" s="11" t="s">
        <v>1442</v>
      </c>
      <c r="B242" s="126" t="s">
        <v>355</v>
      </c>
      <c r="C242" s="126"/>
      <c r="D242" s="123" t="s">
        <v>356</v>
      </c>
      <c r="E242" s="38" t="s">
        <v>1088</v>
      </c>
      <c r="F242" s="3" t="s">
        <v>1076</v>
      </c>
      <c r="G242" s="3"/>
      <c r="H242" s="99" t="s">
        <v>886</v>
      </c>
      <c r="I242" s="99">
        <v>10.591549295774641</v>
      </c>
      <c r="J242" s="99">
        <v>0</v>
      </c>
      <c r="K242" s="99">
        <v>5.9602649006622528</v>
      </c>
      <c r="L242" s="99">
        <v>5</v>
      </c>
      <c r="M242" s="99">
        <v>5.9981684981684964</v>
      </c>
      <c r="N242" s="99">
        <v>9.858411327093819</v>
      </c>
      <c r="O242" s="99">
        <v>11.905282013194125</v>
      </c>
      <c r="P242" s="99">
        <v>4.9191848208011351</v>
      </c>
      <c r="Q242" s="99">
        <v>2.4112525117213579</v>
      </c>
      <c r="R242" s="99">
        <v>2.2236756049705377</v>
      </c>
      <c r="S242" s="99">
        <v>2.9430582213691707</v>
      </c>
      <c r="T242" s="99">
        <v>2.9521441889372397</v>
      </c>
      <c r="U242" s="99">
        <v>2.9278599456685725</v>
      </c>
      <c r="V242" s="99">
        <v>1.9354838709677296</v>
      </c>
      <c r="W242" s="99">
        <v>-1.00690448791714</v>
      </c>
      <c r="X242" s="99">
        <v>0</v>
      </c>
      <c r="Y242" s="99">
        <v>1.9761697181052114</v>
      </c>
      <c r="Z242" s="129">
        <v>1.9948703334283335</v>
      </c>
      <c r="AA242" s="99">
        <v>1.9279128248113953</v>
      </c>
      <c r="AB242" s="99">
        <v>1.9736842105263275</v>
      </c>
      <c r="AC242" s="129">
        <v>1.9892473118279463</v>
      </c>
      <c r="AD242" s="164">
        <v>2.9783869267264063</v>
      </c>
      <c r="AE242" s="128">
        <v>2.9946250319938583</v>
      </c>
      <c r="AF242" s="128">
        <v>1.9880715705765439</v>
      </c>
      <c r="AG242" s="128">
        <v>1.9980506822612074</v>
      </c>
    </row>
    <row r="243" spans="1:33" ht="14.25" x14ac:dyDescent="0.2">
      <c r="A243" s="11" t="s">
        <v>1443</v>
      </c>
      <c r="B243" s="126" t="s">
        <v>357</v>
      </c>
      <c r="C243" s="244" t="s">
        <v>1785</v>
      </c>
      <c r="D243" s="123" t="s">
        <v>358</v>
      </c>
      <c r="E243" s="38" t="s">
        <v>1088</v>
      </c>
      <c r="F243" s="3" t="s">
        <v>1082</v>
      </c>
      <c r="G243" s="3"/>
      <c r="H243" s="99" t="s">
        <v>886</v>
      </c>
      <c r="I243" s="99">
        <v>4.9369265078905755</v>
      </c>
      <c r="J243" s="99">
        <v>8.7425577132103456</v>
      </c>
      <c r="K243" s="99">
        <v>8.9900044756079325</v>
      </c>
      <c r="L243" s="99">
        <v>3.8956416995181939</v>
      </c>
      <c r="M243" s="99">
        <v>4.2093752470290724</v>
      </c>
      <c r="N243" s="99">
        <v>13.249554344665412</v>
      </c>
      <c r="O243" s="99">
        <v>14.315058552976765</v>
      </c>
      <c r="P243" s="99">
        <v>4.900390625</v>
      </c>
      <c r="Q243" s="99">
        <v>4.3009551471820515</v>
      </c>
      <c r="R243" s="99">
        <v>3.1150145486352727</v>
      </c>
      <c r="S243" s="99">
        <v>1.9120905754449069</v>
      </c>
      <c r="T243" s="99">
        <v>3.2640546302351794</v>
      </c>
      <c r="U243" s="99">
        <v>3.4997532488896184</v>
      </c>
      <c r="V243" s="99">
        <v>2.4993046449715877</v>
      </c>
      <c r="W243" s="99">
        <v>0</v>
      </c>
      <c r="X243" s="99">
        <v>0</v>
      </c>
      <c r="Y243" s="99">
        <v>0</v>
      </c>
      <c r="Z243" s="129">
        <v>1.9902310435726545</v>
      </c>
      <c r="AA243" s="99">
        <v>1.9894030270549701</v>
      </c>
      <c r="AB243" s="99">
        <v>3.9898929668167327</v>
      </c>
      <c r="AC243" s="129">
        <v>4.9950902040611478</v>
      </c>
      <c r="AD243" s="164">
        <v>5.9944295017954063</v>
      </c>
      <c r="AE243" s="128">
        <v>2.9948411446089729</v>
      </c>
      <c r="AF243" s="128">
        <v>3.9945721843205995</v>
      </c>
      <c r="AG243" s="128">
        <v>1.0685186855476374</v>
      </c>
    </row>
    <row r="244" spans="1:33" x14ac:dyDescent="0.2">
      <c r="A244" s="11" t="s">
        <v>1444</v>
      </c>
      <c r="B244" s="126" t="s">
        <v>359</v>
      </c>
      <c r="C244" s="126"/>
      <c r="D244" s="123" t="s">
        <v>360</v>
      </c>
      <c r="E244" s="38" t="s">
        <v>1088</v>
      </c>
      <c r="F244" s="3" t="s">
        <v>1082</v>
      </c>
      <c r="G244" s="3"/>
      <c r="H244" s="99" t="s">
        <v>886</v>
      </c>
      <c r="I244" s="99">
        <v>4.1002454463247631</v>
      </c>
      <c r="J244" s="99">
        <v>7.5002481882259389</v>
      </c>
      <c r="K244" s="99">
        <v>10.428498868726052</v>
      </c>
      <c r="L244" s="99">
        <v>6.1110994961426854</v>
      </c>
      <c r="M244" s="99">
        <v>3.8440319974780266</v>
      </c>
      <c r="N244" s="99">
        <v>9.9990513234038616</v>
      </c>
      <c r="O244" s="99">
        <v>24.988357050452791</v>
      </c>
      <c r="P244" s="99">
        <v>7.5101432474952361</v>
      </c>
      <c r="Q244" s="99">
        <v>4.4927089751489007</v>
      </c>
      <c r="R244" s="99">
        <v>4.9076212471131697</v>
      </c>
      <c r="S244" s="99">
        <v>4.9005257672806408</v>
      </c>
      <c r="T244" s="99">
        <v>4.8993123772102223</v>
      </c>
      <c r="U244" s="99">
        <v>4.90034371574815</v>
      </c>
      <c r="V244" s="99">
        <v>4.4999898557487512</v>
      </c>
      <c r="W244" s="99">
        <v>0</v>
      </c>
      <c r="X244" s="99">
        <v>0</v>
      </c>
      <c r="Y244" s="99">
        <v>0</v>
      </c>
      <c r="Z244" s="129">
        <v>1.9900207738754006</v>
      </c>
      <c r="AA244" s="99">
        <v>1.9902154877027289</v>
      </c>
      <c r="AB244" s="99">
        <v>3.9914143063786156</v>
      </c>
      <c r="AC244" s="129">
        <v>5</v>
      </c>
      <c r="AD244" s="164">
        <v>5.9902555773997612</v>
      </c>
      <c r="AE244" s="128">
        <v>2.9903708124324524</v>
      </c>
      <c r="AF244" s="128">
        <v>3.9896324370037428</v>
      </c>
      <c r="AG244" s="128">
        <v>4.9901732667675684</v>
      </c>
    </row>
    <row r="245" spans="1:33" ht="14.25" x14ac:dyDescent="0.2">
      <c r="A245" s="11" t="s">
        <v>1445</v>
      </c>
      <c r="B245" s="126" t="s">
        <v>361</v>
      </c>
      <c r="C245" s="244" t="s">
        <v>1776</v>
      </c>
      <c r="D245" s="123" t="s">
        <v>362</v>
      </c>
      <c r="E245" s="38" t="s">
        <v>1088</v>
      </c>
      <c r="F245" s="3" t="s">
        <v>1083</v>
      </c>
      <c r="G245" s="3"/>
      <c r="H245" s="99" t="s">
        <v>886</v>
      </c>
      <c r="I245" s="99">
        <v>1.8211790564408403</v>
      </c>
      <c r="J245" s="99">
        <v>2.5865392028370877</v>
      </c>
      <c r="K245" s="99">
        <v>-0.82415861922117983</v>
      </c>
      <c r="L245" s="99">
        <v>-5.636453189527785</v>
      </c>
      <c r="M245" s="99">
        <v>-2.8185979282100675</v>
      </c>
      <c r="N245" s="99">
        <v>-4.5447033548173863</v>
      </c>
      <c r="O245" s="99">
        <v>18.999596029547547</v>
      </c>
      <c r="P245" s="99">
        <v>4.9999393799784286</v>
      </c>
      <c r="Q245" s="99">
        <v>4.1660412216384799</v>
      </c>
      <c r="R245" s="99">
        <v>-1.5518827663413504E-2</v>
      </c>
      <c r="S245" s="99">
        <v>1.5000166298961233</v>
      </c>
      <c r="T245" s="99">
        <v>2.5002184550856299</v>
      </c>
      <c r="U245" s="99">
        <v>2.4999733591926798</v>
      </c>
      <c r="V245" s="99">
        <v>1.4554981442397244E-2</v>
      </c>
      <c r="W245" s="99">
        <v>0</v>
      </c>
      <c r="X245" s="99">
        <v>0</v>
      </c>
      <c r="Y245" s="99">
        <v>3.1184707019649193E-3</v>
      </c>
      <c r="Z245" s="129">
        <v>2.0789156376015356E-3</v>
      </c>
      <c r="AA245" s="99">
        <v>1.9915597779764345</v>
      </c>
      <c r="AB245" s="99">
        <v>3.9899309023460567</v>
      </c>
      <c r="AC245" s="129">
        <v>4.9893666023109233</v>
      </c>
      <c r="AD245" s="271">
        <v>5.9890971548054743</v>
      </c>
      <c r="AE245" s="128">
        <v>2.9891495807792623</v>
      </c>
      <c r="AF245" s="128">
        <v>3.9901486257674978</v>
      </c>
      <c r="AG245" s="128">
        <v>4.9899674352817396</v>
      </c>
    </row>
    <row r="246" spans="1:33" x14ac:dyDescent="0.2">
      <c r="A246" s="11" t="s">
        <v>1676</v>
      </c>
      <c r="B246" s="126" t="s">
        <v>363</v>
      </c>
      <c r="C246" s="126"/>
      <c r="D246" s="123" t="s">
        <v>364</v>
      </c>
      <c r="E246" s="38" t="s">
        <v>1089</v>
      </c>
      <c r="F246" s="3" t="s">
        <v>1076</v>
      </c>
      <c r="G246" s="3"/>
      <c r="H246" s="99" t="s">
        <v>886</v>
      </c>
      <c r="I246" s="99">
        <v>23.348837209302317</v>
      </c>
      <c r="J246" s="99">
        <v>29.958521870286575</v>
      </c>
      <c r="K246" s="99">
        <v>9.7780356883795179</v>
      </c>
      <c r="L246" s="99">
        <v>3.422756706753006</v>
      </c>
      <c r="M246" s="99">
        <v>8.7912087912087884</v>
      </c>
      <c r="N246" s="99">
        <v>9.6781771200375744</v>
      </c>
      <c r="O246" s="99">
        <v>14.467766116941533</v>
      </c>
      <c r="P246" s="99">
        <v>4.9957900645523523</v>
      </c>
      <c r="Q246" s="99">
        <v>4.9986634589681955</v>
      </c>
      <c r="R246" s="99">
        <v>4.7012898845892721</v>
      </c>
      <c r="S246" s="99">
        <v>4.9035500081050571</v>
      </c>
      <c r="T246" s="99">
        <v>2.8973190141389153</v>
      </c>
      <c r="U246" s="99" t="s">
        <v>886</v>
      </c>
      <c r="V246" s="99" t="s">
        <v>886</v>
      </c>
      <c r="W246" s="99" t="s">
        <v>886</v>
      </c>
      <c r="X246" s="99" t="s">
        <v>886</v>
      </c>
      <c r="Y246" s="99" t="s">
        <v>886</v>
      </c>
      <c r="Z246" s="129" t="s">
        <v>886</v>
      </c>
      <c r="AA246" s="99" t="s">
        <v>886</v>
      </c>
      <c r="AB246" s="99" t="s">
        <v>886</v>
      </c>
      <c r="AC246" s="129" t="s">
        <v>886</v>
      </c>
      <c r="AD246" s="164" t="s">
        <v>886</v>
      </c>
      <c r="AE246" s="128" t="s">
        <v>886</v>
      </c>
      <c r="AF246" s="128" t="s">
        <v>886</v>
      </c>
      <c r="AG246" s="128" t="s">
        <v>886</v>
      </c>
    </row>
    <row r="247" spans="1:33" x14ac:dyDescent="0.2">
      <c r="A247" s="11" t="s">
        <v>1446</v>
      </c>
      <c r="B247" s="126" t="s">
        <v>365</v>
      </c>
      <c r="C247" s="126"/>
      <c r="D247" s="123" t="s">
        <v>366</v>
      </c>
      <c r="E247" s="38" t="s">
        <v>1088</v>
      </c>
      <c r="F247" s="3" t="s">
        <v>1083</v>
      </c>
      <c r="G247" s="3"/>
      <c r="H247" s="99" t="s">
        <v>886</v>
      </c>
      <c r="I247" s="99">
        <v>0.83937971261913447</v>
      </c>
      <c r="J247" s="99">
        <v>0.75714823175320589</v>
      </c>
      <c r="K247" s="99">
        <v>7.4749124854142366</v>
      </c>
      <c r="L247" s="99">
        <v>5.0007599939200418</v>
      </c>
      <c r="M247" s="99">
        <v>13.106956737529998</v>
      </c>
      <c r="N247" s="99">
        <v>9.2935239697224574</v>
      </c>
      <c r="O247" s="99">
        <v>13.896649212907988</v>
      </c>
      <c r="P247" s="99">
        <v>4.6795135420950658</v>
      </c>
      <c r="Q247" s="99">
        <v>3.4993685982881857</v>
      </c>
      <c r="R247" s="99">
        <v>0.11252101296025785</v>
      </c>
      <c r="S247" s="99">
        <v>0.13270681273442619</v>
      </c>
      <c r="T247" s="99">
        <v>2.5194401244168034</v>
      </c>
      <c r="U247" s="99">
        <v>3.2147002954833255</v>
      </c>
      <c r="V247" s="99">
        <v>2.0448590964278424E-2</v>
      </c>
      <c r="W247" s="99">
        <v>-3.833326944445048E-3</v>
      </c>
      <c r="X247" s="99">
        <v>0</v>
      </c>
      <c r="Y247" s="99">
        <v>0</v>
      </c>
      <c r="Z247" s="129">
        <v>0</v>
      </c>
      <c r="AA247" s="99">
        <v>0</v>
      </c>
      <c r="AB247" s="99">
        <v>0</v>
      </c>
      <c r="AC247" s="129">
        <v>1.960182984487191</v>
      </c>
      <c r="AD247" s="164">
        <v>5.9228995388008743</v>
      </c>
      <c r="AE247" s="128">
        <v>4.9882865188480618</v>
      </c>
      <c r="AF247" s="128">
        <v>3.8992945207023233</v>
      </c>
      <c r="AG247" s="128">
        <v>4.922229212313165</v>
      </c>
    </row>
    <row r="248" spans="1:33" x14ac:dyDescent="0.2">
      <c r="A248" s="11" t="s">
        <v>1715</v>
      </c>
      <c r="B248" s="126" t="s">
        <v>367</v>
      </c>
      <c r="C248" s="126"/>
      <c r="D248" s="123" t="s">
        <v>368</v>
      </c>
      <c r="E248" s="38" t="s">
        <v>1088</v>
      </c>
      <c r="F248" s="3" t="s">
        <v>1077</v>
      </c>
      <c r="G248" s="3"/>
      <c r="H248" s="99" t="s">
        <v>886</v>
      </c>
      <c r="I248" s="99">
        <v>4.7109207708779337</v>
      </c>
      <c r="J248" s="99">
        <v>13.040899795501019</v>
      </c>
      <c r="K248" s="99">
        <v>8.9530907972574596</v>
      </c>
      <c r="L248" s="99">
        <v>8.3967057417062563</v>
      </c>
      <c r="M248" s="99">
        <v>6.3354931605471592</v>
      </c>
      <c r="N248" s="99">
        <v>9.2020916463792446</v>
      </c>
      <c r="O248" s="99">
        <v>12.50148403181764</v>
      </c>
      <c r="P248" s="99">
        <v>-0.83368509919797873</v>
      </c>
      <c r="Q248" s="99">
        <v>3.7033095668830498</v>
      </c>
      <c r="R248" s="99">
        <v>4.7511544381734154</v>
      </c>
      <c r="S248" s="99">
        <v>4.9471003134796234</v>
      </c>
      <c r="T248" s="99">
        <v>3.9018015495192628</v>
      </c>
      <c r="U248" s="99">
        <v>2.4436259096217725</v>
      </c>
      <c r="V248" s="99">
        <v>2.0959396650004294</v>
      </c>
      <c r="W248" s="99">
        <v>0</v>
      </c>
      <c r="X248" s="99">
        <v>0</v>
      </c>
      <c r="Y248" s="99">
        <v>0</v>
      </c>
      <c r="Z248" s="129">
        <v>1.9927847448891978</v>
      </c>
      <c r="AA248" s="99">
        <v>1.99595755432036</v>
      </c>
      <c r="AB248" s="99">
        <v>3.9963669391462231</v>
      </c>
      <c r="AC248" s="129">
        <v>3.9936482731242506</v>
      </c>
      <c r="AD248" s="164">
        <v>4.993128721942286</v>
      </c>
      <c r="AE248" s="128">
        <v>4.988365328679456</v>
      </c>
      <c r="AF248" s="128">
        <v>3.9894722260700899</v>
      </c>
      <c r="AG248" s="128">
        <v>4.9953376848274944</v>
      </c>
    </row>
    <row r="249" spans="1:33" x14ac:dyDescent="0.2">
      <c r="A249" s="11" t="s">
        <v>1447</v>
      </c>
      <c r="B249" s="143" t="s">
        <v>973</v>
      </c>
      <c r="C249" s="143"/>
      <c r="D249" s="144" t="s">
        <v>974</v>
      </c>
      <c r="E249" s="38" t="s">
        <v>1088</v>
      </c>
      <c r="F249" s="3" t="s">
        <v>1079</v>
      </c>
      <c r="G249" s="3"/>
      <c r="H249" s="99" t="s">
        <v>886</v>
      </c>
      <c r="I249" s="99" t="s">
        <v>886</v>
      </c>
      <c r="J249" s="99" t="s">
        <v>886</v>
      </c>
      <c r="K249" s="99" t="s">
        <v>886</v>
      </c>
      <c r="L249" s="99" t="s">
        <v>886</v>
      </c>
      <c r="M249" s="99" t="s">
        <v>886</v>
      </c>
      <c r="N249" s="99" t="s">
        <v>886</v>
      </c>
      <c r="O249" s="99" t="s">
        <v>886</v>
      </c>
      <c r="P249" s="99" t="s">
        <v>886</v>
      </c>
      <c r="Q249" s="99">
        <v>3.2520325203252014</v>
      </c>
      <c r="R249" s="99">
        <v>3.9370078740157339</v>
      </c>
      <c r="S249" s="99">
        <v>3.7878787878787818</v>
      </c>
      <c r="T249" s="99">
        <v>3.5036496350365098</v>
      </c>
      <c r="U249" s="99">
        <v>3.5260930888575359</v>
      </c>
      <c r="V249" s="99">
        <v>2.8610354223433205</v>
      </c>
      <c r="W249" s="99">
        <v>0</v>
      </c>
      <c r="X249" s="99">
        <v>0</v>
      </c>
      <c r="Y249" s="99">
        <v>0</v>
      </c>
      <c r="Z249" s="129">
        <v>1.9867549668874052</v>
      </c>
      <c r="AA249" s="99">
        <v>1.9480519480519654</v>
      </c>
      <c r="AB249" s="99">
        <v>1.9108280254777066</v>
      </c>
      <c r="AC249" s="129">
        <v>1.8749999999999822</v>
      </c>
      <c r="AD249" s="164">
        <v>2.9447852760736248</v>
      </c>
      <c r="AE249" s="128">
        <v>2.9797377830750982</v>
      </c>
      <c r="AF249" s="128">
        <v>1.9675925925926041</v>
      </c>
      <c r="AG249" s="128">
        <v>1.9296254256526506</v>
      </c>
    </row>
    <row r="250" spans="1:33" x14ac:dyDescent="0.2">
      <c r="A250" s="11" t="s">
        <v>1448</v>
      </c>
      <c r="B250" s="126" t="s">
        <v>1190</v>
      </c>
      <c r="C250" s="126"/>
      <c r="D250" s="123" t="s">
        <v>370</v>
      </c>
      <c r="E250" s="38" t="s">
        <v>1088</v>
      </c>
      <c r="F250" s="3" t="s">
        <v>1174</v>
      </c>
      <c r="G250" s="3"/>
      <c r="H250" s="99" t="s">
        <v>886</v>
      </c>
      <c r="I250" s="99">
        <v>12.617332460161549</v>
      </c>
      <c r="J250" s="99">
        <v>-6.1639852684628949</v>
      </c>
      <c r="K250" s="99">
        <v>8.4073538525098144</v>
      </c>
      <c r="L250" s="99">
        <v>6.1928353658536679</v>
      </c>
      <c r="M250" s="99">
        <v>8.1284765835277284</v>
      </c>
      <c r="N250" s="99">
        <v>22.203783604381016</v>
      </c>
      <c r="O250" s="99">
        <v>28.938077131993481</v>
      </c>
      <c r="P250" s="99">
        <v>11.279620853080559</v>
      </c>
      <c r="Q250" s="99">
        <v>4.9403747870528036</v>
      </c>
      <c r="R250" s="99">
        <v>4.9512987012987111</v>
      </c>
      <c r="S250" s="99">
        <v>4.992695711953246</v>
      </c>
      <c r="T250" s="99">
        <v>4.9680798821410974</v>
      </c>
      <c r="U250" s="99">
        <v>4.9902534113060568</v>
      </c>
      <c r="V250" s="99">
        <v>2.9929446713702106</v>
      </c>
      <c r="W250" s="99">
        <v>0</v>
      </c>
      <c r="X250" s="99">
        <v>0</v>
      </c>
      <c r="Y250" s="99">
        <v>2.0118257859821114</v>
      </c>
      <c r="Z250" s="129">
        <v>1.9862868452675597</v>
      </c>
      <c r="AA250" s="99">
        <v>1.9891876906016126</v>
      </c>
      <c r="AB250" s="99">
        <v>3.3978933061501904</v>
      </c>
      <c r="AC250" s="129">
        <v>3.2862306933946872</v>
      </c>
      <c r="AD250" s="164">
        <v>7.6360165447025175</v>
      </c>
      <c r="AE250" s="128">
        <v>14.188590008867873</v>
      </c>
      <c r="AF250" s="128">
        <v>5.1773233238415761</v>
      </c>
      <c r="AG250" s="128">
        <v>7.3837066207236024</v>
      </c>
    </row>
    <row r="251" spans="1:33" x14ac:dyDescent="0.2">
      <c r="A251" s="11" t="s">
        <v>1677</v>
      </c>
      <c r="B251" s="126" t="s">
        <v>371</v>
      </c>
      <c r="C251" s="126"/>
      <c r="D251" s="123" t="s">
        <v>372</v>
      </c>
      <c r="E251" s="38" t="s">
        <v>1089</v>
      </c>
      <c r="F251" s="3" t="s">
        <v>1076</v>
      </c>
      <c r="G251" s="3"/>
      <c r="H251" s="99" t="s">
        <v>886</v>
      </c>
      <c r="I251" s="99">
        <v>15.855307640297497</v>
      </c>
      <c r="J251" s="99">
        <v>7.7327108257951664</v>
      </c>
      <c r="K251" s="99">
        <v>6.2477428674611701</v>
      </c>
      <c r="L251" s="99">
        <v>3.0166553365057638</v>
      </c>
      <c r="M251" s="99">
        <v>13.791965685061442</v>
      </c>
      <c r="N251" s="99">
        <v>4.9438202247191043</v>
      </c>
      <c r="O251" s="99">
        <v>4.8905159908820792</v>
      </c>
      <c r="P251" s="99">
        <v>8.1791241356602029</v>
      </c>
      <c r="Q251" s="99">
        <v>4.7239301150544719</v>
      </c>
      <c r="R251" s="99">
        <v>3.4412602453060401</v>
      </c>
      <c r="S251" s="99">
        <v>2.4894633323967525</v>
      </c>
      <c r="T251" s="99">
        <v>1.4694593705450103</v>
      </c>
      <c r="U251" s="99" t="s">
        <v>886</v>
      </c>
      <c r="V251" s="99" t="s">
        <v>886</v>
      </c>
      <c r="W251" s="99" t="s">
        <v>886</v>
      </c>
      <c r="X251" s="99" t="s">
        <v>886</v>
      </c>
      <c r="Y251" s="99" t="s">
        <v>886</v>
      </c>
      <c r="Z251" s="129" t="s">
        <v>886</v>
      </c>
      <c r="AA251" s="99" t="s">
        <v>886</v>
      </c>
      <c r="AB251" s="99" t="s">
        <v>886</v>
      </c>
      <c r="AC251" s="129" t="s">
        <v>886</v>
      </c>
      <c r="AD251" s="164" t="s">
        <v>886</v>
      </c>
      <c r="AE251" s="128" t="s">
        <v>886</v>
      </c>
      <c r="AF251" s="128" t="s">
        <v>886</v>
      </c>
      <c r="AG251" s="128" t="s">
        <v>886</v>
      </c>
    </row>
    <row r="252" spans="1:33" x14ac:dyDescent="0.2">
      <c r="A252" s="11" t="s">
        <v>1449</v>
      </c>
      <c r="B252" s="126" t="s">
        <v>373</v>
      </c>
      <c r="C252" s="126"/>
      <c r="D252" s="123" t="s">
        <v>374</v>
      </c>
      <c r="E252" s="38" t="s">
        <v>1089</v>
      </c>
      <c r="F252" s="3" t="s">
        <v>1076</v>
      </c>
      <c r="G252" s="3"/>
      <c r="H252" s="99" t="s">
        <v>886</v>
      </c>
      <c r="I252" s="99">
        <v>21.735384615384604</v>
      </c>
      <c r="J252" s="99">
        <v>8.7756546355272462</v>
      </c>
      <c r="K252" s="99">
        <v>3.5969885677107385</v>
      </c>
      <c r="L252" s="99">
        <v>3.0055625336443654</v>
      </c>
      <c r="M252" s="99">
        <v>4.6163226199808349</v>
      </c>
      <c r="N252" s="99">
        <v>16.718008492215475</v>
      </c>
      <c r="O252" s="99">
        <v>2.9816677366431179</v>
      </c>
      <c r="P252" s="99">
        <v>8.9907875597423157</v>
      </c>
      <c r="Q252" s="99">
        <v>4.7346679377184557</v>
      </c>
      <c r="R252" s="99">
        <v>4.7633495145631031</v>
      </c>
      <c r="S252" s="99">
        <v>4.7494931943237617</v>
      </c>
      <c r="T252" s="99">
        <v>4.7497926458391078</v>
      </c>
      <c r="U252" s="99">
        <v>4.7508445945946107</v>
      </c>
      <c r="V252" s="99">
        <v>3.5023180810320582</v>
      </c>
      <c r="W252" s="99">
        <v>0</v>
      </c>
      <c r="X252" s="99">
        <v>0</v>
      </c>
      <c r="Y252" s="99">
        <v>0</v>
      </c>
      <c r="Z252" s="129">
        <v>0</v>
      </c>
      <c r="AA252" s="99">
        <v>0</v>
      </c>
      <c r="AB252" s="99">
        <v>0</v>
      </c>
      <c r="AC252" s="129">
        <v>0</v>
      </c>
      <c r="AD252" s="164">
        <v>0</v>
      </c>
      <c r="AE252" s="128">
        <v>0</v>
      </c>
      <c r="AF252" s="128">
        <v>0</v>
      </c>
      <c r="AG252" s="128" t="s">
        <v>886</v>
      </c>
    </row>
    <row r="253" spans="1:33" x14ac:dyDescent="0.2">
      <c r="A253" s="11" t="s">
        <v>1450</v>
      </c>
      <c r="B253" s="126" t="s">
        <v>375</v>
      </c>
      <c r="C253" s="126"/>
      <c r="D253" s="123" t="s">
        <v>376</v>
      </c>
      <c r="E253" s="38" t="s">
        <v>1088</v>
      </c>
      <c r="F253" s="3" t="s">
        <v>1076</v>
      </c>
      <c r="G253" s="3"/>
      <c r="H253" s="99" t="s">
        <v>886</v>
      </c>
      <c r="I253" s="99">
        <v>14.544623819677113</v>
      </c>
      <c r="J253" s="99">
        <v>9.4402340114346543</v>
      </c>
      <c r="K253" s="99">
        <v>3.4503705503584001</v>
      </c>
      <c r="L253" s="99">
        <v>6.2595419847328202</v>
      </c>
      <c r="M253" s="99">
        <v>5.9792219274977754</v>
      </c>
      <c r="N253" s="99">
        <v>10.167900719574519</v>
      </c>
      <c r="O253" s="99">
        <v>3.43619840969329</v>
      </c>
      <c r="P253" s="99">
        <v>4.2829687928983304</v>
      </c>
      <c r="Q253" s="99">
        <v>1.7814831066257142</v>
      </c>
      <c r="R253" s="99">
        <v>-1.3364373167787562</v>
      </c>
      <c r="S253" s="99">
        <v>0.36703661627196027</v>
      </c>
      <c r="T253" s="99">
        <v>1.7326948193295664</v>
      </c>
      <c r="U253" s="99">
        <v>3.0383430332078092</v>
      </c>
      <c r="V253" s="99">
        <v>2.8822991942852383</v>
      </c>
      <c r="W253" s="99">
        <v>-0.7912158889068337</v>
      </c>
      <c r="X253" s="99">
        <v>-0.1302083333333286</v>
      </c>
      <c r="Y253" s="99">
        <v>-0.2200130378096361</v>
      </c>
      <c r="Z253" s="129">
        <v>0</v>
      </c>
      <c r="AA253" s="99">
        <v>0</v>
      </c>
      <c r="AB253" s="99">
        <v>2.2294814209881553</v>
      </c>
      <c r="AC253" s="129">
        <v>3.68269691644032</v>
      </c>
      <c r="AD253" s="164">
        <v>3.7445103628939158</v>
      </c>
      <c r="AE253" s="128">
        <v>3.6093575937615974</v>
      </c>
      <c r="AF253" s="128">
        <v>3.4549494659881219</v>
      </c>
      <c r="AG253" s="128">
        <v>3.4573546733180769</v>
      </c>
    </row>
    <row r="254" spans="1:33" x14ac:dyDescent="0.2">
      <c r="A254" s="11" t="s">
        <v>886</v>
      </c>
      <c r="B254" s="18" t="s">
        <v>1041</v>
      </c>
      <c r="C254" s="18"/>
      <c r="D254" s="123" t="s">
        <v>1042</v>
      </c>
      <c r="E254" s="38" t="s">
        <v>1089</v>
      </c>
      <c r="F254" s="3" t="s">
        <v>1076</v>
      </c>
      <c r="G254" s="3"/>
      <c r="H254" s="99" t="s">
        <v>886</v>
      </c>
      <c r="I254" s="99" t="s">
        <v>886</v>
      </c>
      <c r="J254" s="99" t="s">
        <v>886</v>
      </c>
      <c r="K254" s="99" t="s">
        <v>886</v>
      </c>
      <c r="L254" s="99" t="s">
        <v>886</v>
      </c>
      <c r="M254" s="99" t="s">
        <v>886</v>
      </c>
      <c r="N254" s="99" t="s">
        <v>886</v>
      </c>
      <c r="O254" s="99" t="s">
        <v>886</v>
      </c>
      <c r="P254" s="99" t="s">
        <v>886</v>
      </c>
      <c r="Q254" s="99" t="s">
        <v>886</v>
      </c>
      <c r="R254" s="99" t="s">
        <v>886</v>
      </c>
      <c r="S254" s="99" t="s">
        <v>886</v>
      </c>
      <c r="T254" s="99" t="s">
        <v>886</v>
      </c>
      <c r="U254" s="99" t="s">
        <v>886</v>
      </c>
      <c r="V254" s="99" t="s">
        <v>886</v>
      </c>
      <c r="W254" s="99" t="s">
        <v>886</v>
      </c>
      <c r="X254" s="99" t="s">
        <v>886</v>
      </c>
      <c r="Y254" s="99" t="s">
        <v>886</v>
      </c>
      <c r="Z254" s="129" t="s">
        <v>886</v>
      </c>
      <c r="AA254" s="99" t="s">
        <v>886</v>
      </c>
      <c r="AB254" s="99" t="s">
        <v>886</v>
      </c>
      <c r="AC254" s="129" t="s">
        <v>886</v>
      </c>
      <c r="AD254" s="164" t="s">
        <v>886</v>
      </c>
      <c r="AE254" s="128" t="s">
        <v>886</v>
      </c>
      <c r="AF254" s="128" t="s">
        <v>886</v>
      </c>
      <c r="AG254" s="128" t="s">
        <v>886</v>
      </c>
    </row>
    <row r="255" spans="1:33" x14ac:dyDescent="0.2">
      <c r="A255" s="11" t="s">
        <v>1451</v>
      </c>
      <c r="B255" s="126" t="s">
        <v>377</v>
      </c>
      <c r="C255" s="126"/>
      <c r="D255" s="123" t="s">
        <v>378</v>
      </c>
      <c r="E255" s="38" t="s">
        <v>1088</v>
      </c>
      <c r="F255" s="3" t="s">
        <v>1082</v>
      </c>
      <c r="G255" s="3"/>
      <c r="H255" s="99" t="s">
        <v>886</v>
      </c>
      <c r="I255" s="99">
        <v>3.4401299276538992</v>
      </c>
      <c r="J255" s="99">
        <v>11.701081612586052</v>
      </c>
      <c r="K255" s="99">
        <v>4.9707519309404802</v>
      </c>
      <c r="L255" s="99">
        <v>-0.74256421354469637</v>
      </c>
      <c r="M255" s="99">
        <v>9.9081543660743279</v>
      </c>
      <c r="N255" s="99">
        <v>4.4994110718492379</v>
      </c>
      <c r="O255" s="99">
        <v>9.5000237292961884</v>
      </c>
      <c r="P255" s="99">
        <v>-2.2169008895775164</v>
      </c>
      <c r="Q255" s="99">
        <v>4.4999722976342156</v>
      </c>
      <c r="R255" s="99">
        <v>4.5797722308230675</v>
      </c>
      <c r="S255" s="99">
        <v>3.8002534854245908</v>
      </c>
      <c r="T255" s="99">
        <v>3.7998300333095756</v>
      </c>
      <c r="U255" s="99">
        <v>3.1996085184871532</v>
      </c>
      <c r="V255" s="99">
        <v>0</v>
      </c>
      <c r="W255" s="99">
        <v>0</v>
      </c>
      <c r="X255" s="99">
        <v>0</v>
      </c>
      <c r="Y255" s="99">
        <v>1.9496092574523516</v>
      </c>
      <c r="Z255" s="129">
        <v>1.9498931136572972</v>
      </c>
      <c r="AA255" s="99">
        <v>1.9485703757643913</v>
      </c>
      <c r="AB255" s="99">
        <v>3.948296931206019</v>
      </c>
      <c r="AC255" s="129">
        <v>4.9896514612136844</v>
      </c>
      <c r="AD255" s="164">
        <v>4.9898672890858364</v>
      </c>
      <c r="AE255" s="128">
        <v>2.9899733373389914</v>
      </c>
      <c r="AF255" s="128">
        <v>3.989761241485934</v>
      </c>
      <c r="AG255" s="128">
        <v>4.9902873131973378</v>
      </c>
    </row>
    <row r="256" spans="1:33" x14ac:dyDescent="0.2">
      <c r="A256" s="11" t="s">
        <v>1452</v>
      </c>
      <c r="B256" s="126" t="s">
        <v>379</v>
      </c>
      <c r="C256" s="126"/>
      <c r="D256" s="123" t="s">
        <v>380</v>
      </c>
      <c r="E256" s="38" t="s">
        <v>1088</v>
      </c>
      <c r="F256" s="3" t="s">
        <v>1080</v>
      </c>
      <c r="G256" s="3"/>
      <c r="H256" s="99" t="s">
        <v>886</v>
      </c>
      <c r="I256" s="99">
        <v>6.2812494059048163</v>
      </c>
      <c r="J256" s="99">
        <v>8.8292639298810656</v>
      </c>
      <c r="K256" s="99">
        <v>13.237783731365369</v>
      </c>
      <c r="L256" s="99">
        <v>7.4954641120545773</v>
      </c>
      <c r="M256" s="99">
        <v>7.5034769575608635</v>
      </c>
      <c r="N256" s="99">
        <v>11.291700160771697</v>
      </c>
      <c r="O256" s="99">
        <v>12.601855404825884</v>
      </c>
      <c r="P256" s="99">
        <v>6.9799142043859916</v>
      </c>
      <c r="Q256" s="99">
        <v>4.9992504871833461</v>
      </c>
      <c r="R256" s="99">
        <v>3.5727032621885968</v>
      </c>
      <c r="S256" s="99">
        <v>4.9855267238705778</v>
      </c>
      <c r="T256" s="99">
        <v>4.2367248467541287</v>
      </c>
      <c r="U256" s="99">
        <v>3.9913088659014591</v>
      </c>
      <c r="V256" s="99">
        <v>2.4043120155038906</v>
      </c>
      <c r="W256" s="99">
        <v>0</v>
      </c>
      <c r="X256" s="99">
        <v>0</v>
      </c>
      <c r="Y256" s="99">
        <v>1.9908037139984742</v>
      </c>
      <c r="Z256" s="129">
        <v>0</v>
      </c>
      <c r="AA256" s="99">
        <v>0</v>
      </c>
      <c r="AB256" s="99">
        <v>1.9997825535461811</v>
      </c>
      <c r="AC256" s="129">
        <v>4.989909326056674</v>
      </c>
      <c r="AD256" s="164">
        <v>0</v>
      </c>
      <c r="AE256" s="128">
        <v>4.9903212269706065</v>
      </c>
      <c r="AF256" s="128">
        <v>3.9898400582778271</v>
      </c>
      <c r="AG256" s="128">
        <v>4.9898331142906747</v>
      </c>
    </row>
    <row r="257" spans="1:33" x14ac:dyDescent="0.2">
      <c r="A257" s="11" t="s">
        <v>886</v>
      </c>
      <c r="B257" s="122" t="s">
        <v>927</v>
      </c>
      <c r="C257" s="122"/>
      <c r="D257" s="123" t="s">
        <v>871</v>
      </c>
      <c r="E257" s="38" t="s">
        <v>1089</v>
      </c>
      <c r="F257" s="3" t="s">
        <v>1076</v>
      </c>
      <c r="G257" s="3"/>
      <c r="H257" s="99" t="s">
        <v>886</v>
      </c>
      <c r="I257" s="99" t="s">
        <v>886</v>
      </c>
      <c r="J257" s="99" t="s">
        <v>886</v>
      </c>
      <c r="K257" s="99" t="s">
        <v>886</v>
      </c>
      <c r="L257" s="99" t="s">
        <v>886</v>
      </c>
      <c r="M257" s="99" t="s">
        <v>886</v>
      </c>
      <c r="N257" s="99" t="s">
        <v>886</v>
      </c>
      <c r="O257" s="99" t="s">
        <v>886</v>
      </c>
      <c r="P257" s="99" t="s">
        <v>886</v>
      </c>
      <c r="Q257" s="99" t="s">
        <v>886</v>
      </c>
      <c r="R257" s="99" t="s">
        <v>886</v>
      </c>
      <c r="S257" s="99" t="s">
        <v>886</v>
      </c>
      <c r="T257" s="99" t="s">
        <v>886</v>
      </c>
      <c r="U257" s="99" t="s">
        <v>886</v>
      </c>
      <c r="V257" s="99" t="s">
        <v>886</v>
      </c>
      <c r="W257" s="99" t="s">
        <v>886</v>
      </c>
      <c r="X257" s="99" t="s">
        <v>886</v>
      </c>
      <c r="Y257" s="99" t="s">
        <v>886</v>
      </c>
      <c r="Z257" s="129" t="s">
        <v>886</v>
      </c>
      <c r="AA257" s="99" t="s">
        <v>886</v>
      </c>
      <c r="AB257" s="99" t="s">
        <v>886</v>
      </c>
      <c r="AC257" s="129" t="s">
        <v>886</v>
      </c>
      <c r="AD257" s="164" t="s">
        <v>886</v>
      </c>
      <c r="AE257" s="128" t="s">
        <v>886</v>
      </c>
      <c r="AF257" s="128" t="s">
        <v>886</v>
      </c>
      <c r="AG257" s="128" t="s">
        <v>886</v>
      </c>
    </row>
    <row r="258" spans="1:33" x14ac:dyDescent="0.2">
      <c r="A258" s="11" t="s">
        <v>1453</v>
      </c>
      <c r="B258" s="126" t="s">
        <v>381</v>
      </c>
      <c r="C258" s="126"/>
      <c r="D258" s="123" t="s">
        <v>382</v>
      </c>
      <c r="E258" s="38" t="s">
        <v>1088</v>
      </c>
      <c r="F258" s="3" t="s">
        <v>1081</v>
      </c>
      <c r="G258" s="3"/>
      <c r="H258" s="99" t="s">
        <v>886</v>
      </c>
      <c r="I258" s="99">
        <v>4.4055913792357302</v>
      </c>
      <c r="J258" s="99">
        <v>6.040759930915371</v>
      </c>
      <c r="K258" s="99">
        <v>2.7948975204242288</v>
      </c>
      <c r="L258" s="99">
        <v>4.4288394260508142</v>
      </c>
      <c r="M258" s="99">
        <v>4.1172043793848303</v>
      </c>
      <c r="N258" s="99">
        <v>4.7459721606938814</v>
      </c>
      <c r="O258" s="99">
        <v>6.7335195717258927</v>
      </c>
      <c r="P258" s="99">
        <v>2.9499786233432985</v>
      </c>
      <c r="Q258" s="99">
        <v>4.9479377684142491</v>
      </c>
      <c r="R258" s="99">
        <v>4.999372665592162</v>
      </c>
      <c r="S258" s="99">
        <v>2.9974354967690715</v>
      </c>
      <c r="T258" s="99">
        <v>3.0101558177307481</v>
      </c>
      <c r="U258" s="99">
        <v>3.5000476491635339</v>
      </c>
      <c r="V258" s="99">
        <v>1.999715402579767</v>
      </c>
      <c r="W258" s="99">
        <v>-8.2064075630228217E-4</v>
      </c>
      <c r="X258" s="99">
        <v>0</v>
      </c>
      <c r="Y258" s="99">
        <v>1.999097287760037</v>
      </c>
      <c r="Z258" s="129">
        <v>0</v>
      </c>
      <c r="AA258" s="99">
        <v>1.950261885414073</v>
      </c>
      <c r="AB258" s="99">
        <v>3.9498086256559928</v>
      </c>
      <c r="AC258" s="129">
        <v>4.9901305800182261</v>
      </c>
      <c r="AD258" s="164">
        <v>5.9880109622323596</v>
      </c>
      <c r="AE258" s="128">
        <v>2.9896161665779797</v>
      </c>
      <c r="AF258" s="128">
        <v>3.990566787673222</v>
      </c>
      <c r="AG258" s="128">
        <v>4.9898076188049529</v>
      </c>
    </row>
    <row r="259" spans="1:33" x14ac:dyDescent="0.2">
      <c r="A259" s="11" t="s">
        <v>1454</v>
      </c>
      <c r="B259" s="126" t="s">
        <v>383</v>
      </c>
      <c r="C259" s="126"/>
      <c r="D259" s="123" t="s">
        <v>384</v>
      </c>
      <c r="E259" s="38" t="s">
        <v>1088</v>
      </c>
      <c r="F259" s="3" t="s">
        <v>1081</v>
      </c>
      <c r="G259" s="3"/>
      <c r="H259" s="99" t="s">
        <v>886</v>
      </c>
      <c r="I259" s="99">
        <v>8.5210534800897193</v>
      </c>
      <c r="J259" s="99">
        <v>7.7317847255047525</v>
      </c>
      <c r="K259" s="99">
        <v>4.5004387614391277</v>
      </c>
      <c r="L259" s="99">
        <v>3.9983205374280146</v>
      </c>
      <c r="M259" s="99">
        <v>3.4258821358125857</v>
      </c>
      <c r="N259" s="99">
        <v>2.6365390406298985</v>
      </c>
      <c r="O259" s="99">
        <v>2.4427613635128864</v>
      </c>
      <c r="P259" s="99">
        <v>2.5011933174224481</v>
      </c>
      <c r="Q259" s="99">
        <v>3.999668850185742</v>
      </c>
      <c r="R259" s="99">
        <v>4.0010746482517021</v>
      </c>
      <c r="S259" s="99">
        <v>3.9782240549565131</v>
      </c>
      <c r="T259" s="99">
        <v>3.9999263873680775</v>
      </c>
      <c r="U259" s="99">
        <v>4.9998230464326099</v>
      </c>
      <c r="V259" s="99">
        <v>4.9993680219085661</v>
      </c>
      <c r="W259" s="99">
        <v>0</v>
      </c>
      <c r="X259" s="99">
        <v>0</v>
      </c>
      <c r="Y259" s="99">
        <v>0</v>
      </c>
      <c r="Z259" s="129">
        <v>0</v>
      </c>
      <c r="AA259" s="99">
        <v>0</v>
      </c>
      <c r="AB259" s="99">
        <v>3.9901129943502811</v>
      </c>
      <c r="AC259" s="129">
        <v>4.9899675875906935</v>
      </c>
      <c r="AD259" s="164">
        <v>5.9898857739294042</v>
      </c>
      <c r="AE259" s="128">
        <v>2.9910884566038964</v>
      </c>
      <c r="AF259" s="128">
        <v>3.9883373286287549</v>
      </c>
      <c r="AG259" s="128">
        <v>4.9899307781468716</v>
      </c>
    </row>
    <row r="260" spans="1:33" x14ac:dyDescent="0.2">
      <c r="A260" s="11" t="s">
        <v>1455</v>
      </c>
      <c r="B260" s="126" t="s">
        <v>385</v>
      </c>
      <c r="C260" s="126"/>
      <c r="D260" s="123" t="s">
        <v>386</v>
      </c>
      <c r="E260" s="38" t="s">
        <v>1088</v>
      </c>
      <c r="F260" s="3" t="s">
        <v>1083</v>
      </c>
      <c r="G260" s="3"/>
      <c r="H260" s="99" t="s">
        <v>886</v>
      </c>
      <c r="I260" s="99">
        <v>-3.765951905547368</v>
      </c>
      <c r="J260" s="99">
        <v>-3.7653808681846073</v>
      </c>
      <c r="K260" s="99">
        <v>-2.1710193291962838</v>
      </c>
      <c r="L260" s="99">
        <v>-1.0789367777543646</v>
      </c>
      <c r="M260" s="99">
        <v>14.324460459529647</v>
      </c>
      <c r="N260" s="99">
        <v>7.7950247407307103</v>
      </c>
      <c r="O260" s="99">
        <v>21.140665283279887</v>
      </c>
      <c r="P260" s="99">
        <v>4.9948092395536037</v>
      </c>
      <c r="Q260" s="99">
        <v>3.9859595347860051</v>
      </c>
      <c r="R260" s="99">
        <v>0</v>
      </c>
      <c r="S260" s="99">
        <v>4.9932250933035363</v>
      </c>
      <c r="T260" s="99">
        <v>4.7478349465104372</v>
      </c>
      <c r="U260" s="99">
        <v>0</v>
      </c>
      <c r="V260" s="99">
        <v>0</v>
      </c>
      <c r="W260" s="99">
        <v>0</v>
      </c>
      <c r="X260" s="99">
        <v>0</v>
      </c>
      <c r="Y260" s="99">
        <v>0</v>
      </c>
      <c r="Z260" s="129">
        <v>0</v>
      </c>
      <c r="AA260" s="99">
        <v>1.9896464892088073</v>
      </c>
      <c r="AB260" s="99">
        <v>3.9896153438592652</v>
      </c>
      <c r="AC260" s="129">
        <v>4.9900647067814718</v>
      </c>
      <c r="AD260" s="164">
        <v>5.9903719232859753</v>
      </c>
      <c r="AE260" s="128">
        <v>2.9898172228123521</v>
      </c>
      <c r="AF260" s="128">
        <v>3.9904329192933075</v>
      </c>
      <c r="AG260" s="128">
        <v>4.9898680711714674</v>
      </c>
    </row>
    <row r="261" spans="1:33" x14ac:dyDescent="0.2">
      <c r="A261" s="11" t="s">
        <v>1716</v>
      </c>
      <c r="B261" s="126" t="s">
        <v>387</v>
      </c>
      <c r="C261" s="126"/>
      <c r="D261" s="123" t="s">
        <v>388</v>
      </c>
      <c r="E261" s="38" t="s">
        <v>1088</v>
      </c>
      <c r="F261" s="3" t="s">
        <v>1077</v>
      </c>
      <c r="G261" s="3"/>
      <c r="H261" s="99" t="s">
        <v>886</v>
      </c>
      <c r="I261" s="99">
        <v>5.5655296229802502</v>
      </c>
      <c r="J261" s="99">
        <v>14.517006802721099</v>
      </c>
      <c r="K261" s="99">
        <v>8.5080788879648281</v>
      </c>
      <c r="L261" s="99">
        <v>5.1597892287689149</v>
      </c>
      <c r="M261" s="99">
        <v>3.4918982234658529</v>
      </c>
      <c r="N261" s="99">
        <v>7.7215221710807782</v>
      </c>
      <c r="O261" s="99">
        <v>9.4608793107474014</v>
      </c>
      <c r="P261" s="99">
        <v>-1.1209231884985371</v>
      </c>
      <c r="Q261" s="99">
        <v>2.5002426896484735</v>
      </c>
      <c r="R261" s="99">
        <v>4.8995569773437637</v>
      </c>
      <c r="S261" s="99">
        <v>4.9505943722726613</v>
      </c>
      <c r="T261" s="99">
        <v>2.9497228063467844</v>
      </c>
      <c r="U261" s="99">
        <v>2.9004883664791095</v>
      </c>
      <c r="V261" s="99">
        <v>0</v>
      </c>
      <c r="W261" s="99">
        <v>0</v>
      </c>
      <c r="X261" s="99">
        <v>0</v>
      </c>
      <c r="Y261" s="99">
        <v>-2.000360913110157</v>
      </c>
      <c r="Z261" s="129">
        <v>1.9896329168699767</v>
      </c>
      <c r="AA261" s="99">
        <v>1.9896365573149</v>
      </c>
      <c r="AB261" s="99">
        <v>3.990157375772263</v>
      </c>
      <c r="AC261" s="129">
        <v>3.9902626695946797</v>
      </c>
      <c r="AD261" s="164">
        <v>5.9898178008414238</v>
      </c>
      <c r="AE261" s="128">
        <v>3.9902078892904536</v>
      </c>
      <c r="AF261" s="128">
        <v>3.9900786430910662</v>
      </c>
      <c r="AG261" s="128">
        <v>3.9898023308958037</v>
      </c>
    </row>
    <row r="262" spans="1:33" x14ac:dyDescent="0.2">
      <c r="A262" s="11" t="s">
        <v>1456</v>
      </c>
      <c r="B262" s="143" t="s">
        <v>975</v>
      </c>
      <c r="C262" s="143"/>
      <c r="D262" s="144" t="s">
        <v>976</v>
      </c>
      <c r="E262" s="38" t="s">
        <v>1088</v>
      </c>
      <c r="F262" s="3" t="s">
        <v>1079</v>
      </c>
      <c r="G262" s="3"/>
      <c r="H262" s="99" t="s">
        <v>886</v>
      </c>
      <c r="I262" s="99" t="s">
        <v>886</v>
      </c>
      <c r="J262" s="99" t="s">
        <v>886</v>
      </c>
      <c r="K262" s="99" t="s">
        <v>886</v>
      </c>
      <c r="L262" s="99" t="s">
        <v>886</v>
      </c>
      <c r="M262" s="99" t="s">
        <v>886</v>
      </c>
      <c r="N262" s="99" t="s">
        <v>886</v>
      </c>
      <c r="O262" s="99" t="s">
        <v>886</v>
      </c>
      <c r="P262" s="99" t="s">
        <v>886</v>
      </c>
      <c r="Q262" s="99">
        <v>4.9556809024979884</v>
      </c>
      <c r="R262" s="99">
        <v>5.0095969289827309</v>
      </c>
      <c r="S262" s="99">
        <v>4.9899469932370693</v>
      </c>
      <c r="T262" s="99">
        <v>4.7353760445682411</v>
      </c>
      <c r="U262" s="99">
        <v>3.7400265957446805</v>
      </c>
      <c r="V262" s="99">
        <v>1.9868610799551334</v>
      </c>
      <c r="W262" s="99">
        <v>0</v>
      </c>
      <c r="X262" s="99">
        <v>0</v>
      </c>
      <c r="Y262" s="99">
        <v>0</v>
      </c>
      <c r="Z262" s="129">
        <v>0</v>
      </c>
      <c r="AA262" s="99">
        <v>1.9010212097407608</v>
      </c>
      <c r="AB262" s="99">
        <v>0.98674067221709016</v>
      </c>
      <c r="AC262" s="129">
        <v>0</v>
      </c>
      <c r="AD262" s="164">
        <v>2.9923664122137206</v>
      </c>
      <c r="AE262" s="128">
        <v>2.9943670323154592</v>
      </c>
      <c r="AF262" s="128">
        <v>1.9861830742659681</v>
      </c>
      <c r="AG262" s="128">
        <v>1.9898391193903422</v>
      </c>
    </row>
    <row r="263" spans="1:33" x14ac:dyDescent="0.2">
      <c r="A263" s="11" t="s">
        <v>1457</v>
      </c>
      <c r="B263" s="126" t="s">
        <v>1191</v>
      </c>
      <c r="C263" s="126"/>
      <c r="D263" s="123" t="s">
        <v>390</v>
      </c>
      <c r="E263" s="38" t="s">
        <v>1088</v>
      </c>
      <c r="F263" s="3" t="s">
        <v>1174</v>
      </c>
      <c r="G263" s="3"/>
      <c r="H263" s="99" t="s">
        <v>886</v>
      </c>
      <c r="I263" s="99">
        <v>16.495296434040682</v>
      </c>
      <c r="J263" s="99">
        <v>0.30046948356807945</v>
      </c>
      <c r="K263" s="99">
        <v>8.0134806216064476</v>
      </c>
      <c r="L263" s="99">
        <v>8.5110071069509416</v>
      </c>
      <c r="M263" s="99">
        <v>8.4504792332268437</v>
      </c>
      <c r="N263" s="99">
        <v>8.7936367653557141</v>
      </c>
      <c r="O263" s="99">
        <v>18.562144597887894</v>
      </c>
      <c r="P263" s="99">
        <v>14.993719310266101</v>
      </c>
      <c r="Q263" s="99">
        <v>6.9712015888778467</v>
      </c>
      <c r="R263" s="99">
        <v>4.9851466765688883</v>
      </c>
      <c r="S263" s="99">
        <v>11.371474047219039</v>
      </c>
      <c r="T263" s="99">
        <v>7.9475982532751175</v>
      </c>
      <c r="U263" s="99">
        <v>4.5013239187996419</v>
      </c>
      <c r="V263" s="99">
        <v>2.9490427927927954</v>
      </c>
      <c r="W263" s="99">
        <v>0</v>
      </c>
      <c r="X263" s="99">
        <v>2.5022219183701253</v>
      </c>
      <c r="Y263" s="99">
        <v>1.9942639898619348</v>
      </c>
      <c r="Z263" s="129">
        <v>1.9879675647397566</v>
      </c>
      <c r="AA263" s="99">
        <v>1.9876891510643757</v>
      </c>
      <c r="AB263" s="99">
        <v>1.9866716962152697</v>
      </c>
      <c r="AC263" s="129">
        <v>1.9911231660707518</v>
      </c>
      <c r="AD263" s="164">
        <v>7.2529465095194867</v>
      </c>
      <c r="AE263" s="128">
        <v>13.524936601859672</v>
      </c>
      <c r="AF263" s="128">
        <v>4.9640109208240357</v>
      </c>
      <c r="AG263" s="128">
        <v>7.0938756207141171</v>
      </c>
    </row>
    <row r="264" spans="1:33" x14ac:dyDescent="0.2">
      <c r="A264" s="11" t="s">
        <v>1458</v>
      </c>
      <c r="B264" s="126" t="s">
        <v>391</v>
      </c>
      <c r="C264" s="126"/>
      <c r="D264" s="123" t="s">
        <v>392</v>
      </c>
      <c r="E264" s="38" t="s">
        <v>1088</v>
      </c>
      <c r="F264" s="3" t="s">
        <v>1076</v>
      </c>
      <c r="G264" s="3"/>
      <c r="H264" s="99" t="s">
        <v>886</v>
      </c>
      <c r="I264" s="99">
        <v>4.3694020818203683</v>
      </c>
      <c r="J264" s="99">
        <v>6.0187869650933408</v>
      </c>
      <c r="K264" s="99">
        <v>-2.1877050973529322E-2</v>
      </c>
      <c r="L264" s="99">
        <v>14.781181619256017</v>
      </c>
      <c r="M264" s="99">
        <v>6.0242112286722005</v>
      </c>
      <c r="N264" s="99">
        <v>15.499415625280946</v>
      </c>
      <c r="O264" s="99">
        <v>6.3283256791468716</v>
      </c>
      <c r="P264" s="99">
        <v>9.2459736456808344</v>
      </c>
      <c r="Q264" s="99">
        <v>4.9319841854855042</v>
      </c>
      <c r="R264" s="99">
        <v>4.5788364518807043</v>
      </c>
      <c r="S264" s="99">
        <v>4.0302882266731928</v>
      </c>
      <c r="T264" s="99">
        <v>4.5844094857947653</v>
      </c>
      <c r="U264" s="99">
        <v>4.0074086546556771</v>
      </c>
      <c r="V264" s="99">
        <v>3.7450758188980728</v>
      </c>
      <c r="W264" s="99">
        <v>0</v>
      </c>
      <c r="X264" s="99">
        <v>0</v>
      </c>
      <c r="Y264" s="99">
        <v>1.992197659297787</v>
      </c>
      <c r="Z264" s="129">
        <v>1.9940840473276156</v>
      </c>
      <c r="AA264" s="99">
        <v>1.9900995049752401</v>
      </c>
      <c r="AB264" s="99">
        <v>2.45134088346326</v>
      </c>
      <c r="AC264" s="129">
        <v>2.3926879456381389</v>
      </c>
      <c r="AD264" s="164">
        <v>2.9863999626115856</v>
      </c>
      <c r="AE264" s="128">
        <v>2.9905609003448852</v>
      </c>
      <c r="AF264" s="128">
        <v>2.2031284423881914</v>
      </c>
      <c r="AG264" s="128">
        <v>2.1556369907307609</v>
      </c>
    </row>
    <row r="265" spans="1:33" x14ac:dyDescent="0.2">
      <c r="A265" s="11" t="s">
        <v>886</v>
      </c>
      <c r="B265" s="122" t="s">
        <v>928</v>
      </c>
      <c r="C265" s="122"/>
      <c r="D265" s="122" t="s">
        <v>872</v>
      </c>
      <c r="E265" s="38" t="s">
        <v>1089</v>
      </c>
      <c r="F265" s="3" t="s">
        <v>1076</v>
      </c>
      <c r="G265" s="3"/>
      <c r="H265" s="99" t="s">
        <v>886</v>
      </c>
      <c r="I265" s="99" t="s">
        <v>886</v>
      </c>
      <c r="J265" s="99" t="s">
        <v>886</v>
      </c>
      <c r="K265" s="99" t="s">
        <v>886</v>
      </c>
      <c r="L265" s="99" t="s">
        <v>886</v>
      </c>
      <c r="M265" s="99" t="s">
        <v>886</v>
      </c>
      <c r="N265" s="99" t="s">
        <v>886</v>
      </c>
      <c r="O265" s="99" t="s">
        <v>886</v>
      </c>
      <c r="P265" s="99" t="s">
        <v>886</v>
      </c>
      <c r="Q265" s="99" t="s">
        <v>886</v>
      </c>
      <c r="R265" s="99" t="s">
        <v>886</v>
      </c>
      <c r="S265" s="99" t="s">
        <v>886</v>
      </c>
      <c r="T265" s="99" t="s">
        <v>886</v>
      </c>
      <c r="U265" s="99" t="s">
        <v>886</v>
      </c>
      <c r="V265" s="99" t="s">
        <v>886</v>
      </c>
      <c r="W265" s="99" t="s">
        <v>886</v>
      </c>
      <c r="X265" s="99" t="s">
        <v>886</v>
      </c>
      <c r="Y265" s="99" t="s">
        <v>886</v>
      </c>
      <c r="Z265" s="129" t="s">
        <v>886</v>
      </c>
      <c r="AA265" s="99" t="s">
        <v>886</v>
      </c>
      <c r="AB265" s="99" t="s">
        <v>886</v>
      </c>
      <c r="AC265" s="129" t="s">
        <v>886</v>
      </c>
      <c r="AD265" s="164" t="s">
        <v>886</v>
      </c>
      <c r="AE265" s="128" t="s">
        <v>886</v>
      </c>
      <c r="AF265" s="128" t="s">
        <v>886</v>
      </c>
      <c r="AG265" s="128" t="s">
        <v>886</v>
      </c>
    </row>
    <row r="266" spans="1:33" x14ac:dyDescent="0.2">
      <c r="A266" s="11" t="s">
        <v>1459</v>
      </c>
      <c r="B266" s="126" t="s">
        <v>393</v>
      </c>
      <c r="C266" s="126"/>
      <c r="D266" s="123" t="s">
        <v>394</v>
      </c>
      <c r="E266" s="38" t="s">
        <v>1088</v>
      </c>
      <c r="F266" s="3" t="s">
        <v>1081</v>
      </c>
      <c r="G266" s="3"/>
      <c r="H266" s="99" t="s">
        <v>886</v>
      </c>
      <c r="I266" s="99">
        <v>4.9423653876519751</v>
      </c>
      <c r="J266" s="99">
        <v>9.8722707058548309</v>
      </c>
      <c r="K266" s="99">
        <v>4.5359789406412148</v>
      </c>
      <c r="L266" s="99">
        <v>4.4861717612809429</v>
      </c>
      <c r="M266" s="99">
        <v>4.9009500989105845</v>
      </c>
      <c r="N266" s="99">
        <v>4.9442231075697265</v>
      </c>
      <c r="O266" s="99">
        <v>7.948318843880898</v>
      </c>
      <c r="P266" s="99">
        <v>4.5437494138610219</v>
      </c>
      <c r="Q266" s="99">
        <v>4.2543171114599829</v>
      </c>
      <c r="R266" s="99">
        <v>4.5442811968937633</v>
      </c>
      <c r="S266" s="99">
        <v>4.5442854350353343</v>
      </c>
      <c r="T266" s="99">
        <v>4.7443316013226138</v>
      </c>
      <c r="U266" s="99">
        <v>2.9350695716715052</v>
      </c>
      <c r="V266" s="99">
        <v>2.544701125400465</v>
      </c>
      <c r="W266" s="99">
        <v>0</v>
      </c>
      <c r="X266" s="99">
        <v>0</v>
      </c>
      <c r="Y266" s="99">
        <v>0</v>
      </c>
      <c r="Z266" s="129">
        <v>1.9937872166196469</v>
      </c>
      <c r="AA266" s="99">
        <v>1.9993193063906567</v>
      </c>
      <c r="AB266" s="99">
        <v>3.9989733059548227</v>
      </c>
      <c r="AC266" s="129">
        <v>4.9903746483044742</v>
      </c>
      <c r="AD266" s="164">
        <v>4.9905970850963932</v>
      </c>
      <c r="AE266" s="128">
        <v>3.9906260961720674</v>
      </c>
      <c r="AF266" s="128">
        <v>3.9932250100476629</v>
      </c>
      <c r="AG266" s="128">
        <v>4.9889579020013777</v>
      </c>
    </row>
    <row r="267" spans="1:33" x14ac:dyDescent="0.2">
      <c r="A267" s="11" t="s">
        <v>886</v>
      </c>
      <c r="B267" s="18" t="s">
        <v>1025</v>
      </c>
      <c r="C267" s="18"/>
      <c r="D267" s="145" t="s">
        <v>992</v>
      </c>
      <c r="E267" s="38" t="s">
        <v>1089</v>
      </c>
      <c r="F267" s="3" t="s">
        <v>1076</v>
      </c>
      <c r="G267" s="3"/>
      <c r="H267" s="99" t="s">
        <v>886</v>
      </c>
      <c r="I267" s="99" t="s">
        <v>886</v>
      </c>
      <c r="J267" s="99" t="s">
        <v>886</v>
      </c>
      <c r="K267" s="99" t="s">
        <v>886</v>
      </c>
      <c r="L267" s="99" t="s">
        <v>886</v>
      </c>
      <c r="M267" s="99" t="s">
        <v>886</v>
      </c>
      <c r="N267" s="99" t="s">
        <v>886</v>
      </c>
      <c r="O267" s="99" t="s">
        <v>886</v>
      </c>
      <c r="P267" s="99" t="s">
        <v>886</v>
      </c>
      <c r="Q267" s="99" t="s">
        <v>886</v>
      </c>
      <c r="R267" s="99" t="s">
        <v>886</v>
      </c>
      <c r="S267" s="99" t="s">
        <v>886</v>
      </c>
      <c r="T267" s="99" t="s">
        <v>886</v>
      </c>
      <c r="U267" s="99" t="s">
        <v>886</v>
      </c>
      <c r="V267" s="99" t="s">
        <v>886</v>
      </c>
      <c r="W267" s="99" t="s">
        <v>886</v>
      </c>
      <c r="X267" s="99" t="s">
        <v>886</v>
      </c>
      <c r="Y267" s="99" t="s">
        <v>886</v>
      </c>
      <c r="Z267" s="129" t="s">
        <v>886</v>
      </c>
      <c r="AA267" s="99" t="s">
        <v>886</v>
      </c>
      <c r="AB267" s="99" t="s">
        <v>886</v>
      </c>
      <c r="AC267" s="129" t="s">
        <v>886</v>
      </c>
      <c r="AD267" s="164" t="s">
        <v>886</v>
      </c>
      <c r="AE267" s="128" t="s">
        <v>886</v>
      </c>
      <c r="AF267" s="128" t="s">
        <v>886</v>
      </c>
      <c r="AG267" s="128" t="s">
        <v>886</v>
      </c>
    </row>
    <row r="268" spans="1:33" x14ac:dyDescent="0.2">
      <c r="A268" s="11" t="s">
        <v>1460</v>
      </c>
      <c r="B268" s="126" t="s">
        <v>395</v>
      </c>
      <c r="C268" s="126"/>
      <c r="D268" s="123" t="s">
        <v>396</v>
      </c>
      <c r="E268" s="38" t="s">
        <v>1088</v>
      </c>
      <c r="F268" s="3" t="s">
        <v>1082</v>
      </c>
      <c r="G268" s="3"/>
      <c r="H268" s="99" t="s">
        <v>886</v>
      </c>
      <c r="I268" s="99" t="s">
        <v>886</v>
      </c>
      <c r="J268" s="99">
        <v>26.021212555539648</v>
      </c>
      <c r="K268" s="99">
        <v>3.4987205004265007</v>
      </c>
      <c r="L268" s="99">
        <v>10.668809494375068</v>
      </c>
      <c r="M268" s="99">
        <v>4.900208519511466</v>
      </c>
      <c r="N268" s="99">
        <v>5.2995882436461841</v>
      </c>
      <c r="O268" s="99">
        <v>5.3002977695375932</v>
      </c>
      <c r="P268" s="99">
        <v>4.8691736383814259</v>
      </c>
      <c r="Q268" s="99">
        <v>2.4991096413126286</v>
      </c>
      <c r="R268" s="99">
        <v>2.6406965085227228</v>
      </c>
      <c r="S268" s="99">
        <v>2.6404619357584238</v>
      </c>
      <c r="T268" s="99">
        <v>4.950009894365877</v>
      </c>
      <c r="U268" s="99">
        <v>4.4812972507048272</v>
      </c>
      <c r="V268" s="99">
        <v>1.9395866454689781</v>
      </c>
      <c r="W268" s="99">
        <v>0</v>
      </c>
      <c r="X268" s="99">
        <v>3.4757464888469229</v>
      </c>
      <c r="Y268" s="99">
        <v>1.9715670699417558</v>
      </c>
      <c r="Z268" s="129">
        <v>1.9893740262852955</v>
      </c>
      <c r="AA268" s="99">
        <v>1.9897379656104386</v>
      </c>
      <c r="AB268" s="99">
        <v>3.9986174584277334</v>
      </c>
      <c r="AC268" s="129">
        <v>4.9984859786855296</v>
      </c>
      <c r="AD268" s="164">
        <v>5.9991981374279968</v>
      </c>
      <c r="AE268" s="128">
        <v>2.9987126571022982</v>
      </c>
      <c r="AF268" s="128">
        <v>3.9982733850029373</v>
      </c>
      <c r="AG268" s="128">
        <v>4.9986680956245433</v>
      </c>
    </row>
    <row r="269" spans="1:33" x14ac:dyDescent="0.2">
      <c r="A269" s="11" t="s">
        <v>1717</v>
      </c>
      <c r="B269" s="126" t="s">
        <v>397</v>
      </c>
      <c r="C269" s="126"/>
      <c r="D269" s="123" t="s">
        <v>398</v>
      </c>
      <c r="E269" s="38" t="s">
        <v>1088</v>
      </c>
      <c r="F269" s="3" t="s">
        <v>1077</v>
      </c>
      <c r="G269" s="3"/>
      <c r="H269" s="99" t="s">
        <v>886</v>
      </c>
      <c r="I269" s="99">
        <v>13.995859213250526</v>
      </c>
      <c r="J269" s="99">
        <v>8.0802760624772958</v>
      </c>
      <c r="K269" s="99">
        <v>5.6495656119242454</v>
      </c>
      <c r="L269" s="99">
        <v>6.8998425347139403</v>
      </c>
      <c r="M269" s="99">
        <v>5.9396806975256169</v>
      </c>
      <c r="N269" s="99">
        <v>8.9001558966868402</v>
      </c>
      <c r="O269" s="99">
        <v>9.301245840749047</v>
      </c>
      <c r="P269" s="99">
        <v>2.2997050147492502</v>
      </c>
      <c r="Q269" s="99">
        <v>2.7001464838118068</v>
      </c>
      <c r="R269" s="99">
        <v>4.5002246181491614</v>
      </c>
      <c r="S269" s="99">
        <v>4.2505400496523293</v>
      </c>
      <c r="T269" s="99">
        <v>3.8999195892868102</v>
      </c>
      <c r="U269" s="99">
        <v>2.8992409584759571</v>
      </c>
      <c r="V269" s="99">
        <v>2.5003133828960529</v>
      </c>
      <c r="W269" s="99">
        <v>0</v>
      </c>
      <c r="X269" s="99">
        <v>0</v>
      </c>
      <c r="Y269" s="99">
        <v>0</v>
      </c>
      <c r="Z269" s="129">
        <v>0</v>
      </c>
      <c r="AA269" s="99">
        <v>1.9896519285042435</v>
      </c>
      <c r="AB269" s="99">
        <v>3.9893003735645527</v>
      </c>
      <c r="AC269" s="129">
        <v>3.9897108390988034</v>
      </c>
      <c r="AD269" s="164">
        <v>5.9895255804431891</v>
      </c>
      <c r="AE269" s="128">
        <v>3.9900209238693085</v>
      </c>
      <c r="AF269" s="128">
        <v>3.9893822842018922</v>
      </c>
      <c r="AG269" s="128">
        <v>4.9898417092719489</v>
      </c>
    </row>
    <row r="270" spans="1:33" x14ac:dyDescent="0.2">
      <c r="A270" s="11" t="s">
        <v>1461</v>
      </c>
      <c r="B270" s="143" t="s">
        <v>977</v>
      </c>
      <c r="C270" s="143"/>
      <c r="D270" s="144" t="s">
        <v>978</v>
      </c>
      <c r="E270" s="38" t="s">
        <v>1088</v>
      </c>
      <c r="F270" s="3" t="s">
        <v>1079</v>
      </c>
      <c r="G270" s="3"/>
      <c r="H270" s="99" t="s">
        <v>886</v>
      </c>
      <c r="I270" s="99" t="s">
        <v>886</v>
      </c>
      <c r="J270" s="99" t="s">
        <v>886</v>
      </c>
      <c r="K270" s="99" t="s">
        <v>886</v>
      </c>
      <c r="L270" s="99" t="s">
        <v>886</v>
      </c>
      <c r="M270" s="99" t="s">
        <v>886</v>
      </c>
      <c r="N270" s="99" t="s">
        <v>886</v>
      </c>
      <c r="O270" s="99" t="s">
        <v>886</v>
      </c>
      <c r="P270" s="99" t="s">
        <v>886</v>
      </c>
      <c r="Q270" s="99">
        <v>4.9415774099318384</v>
      </c>
      <c r="R270" s="99">
        <v>4.9176525168174408</v>
      </c>
      <c r="S270" s="99">
        <v>4.9745743975237815</v>
      </c>
      <c r="T270" s="99">
        <v>4.9494524010109444</v>
      </c>
      <c r="U270" s="99">
        <v>3.9935781657635943</v>
      </c>
      <c r="V270" s="99">
        <v>3.0104206869934416</v>
      </c>
      <c r="W270" s="99">
        <v>0</v>
      </c>
      <c r="X270" s="99">
        <v>0</v>
      </c>
      <c r="Y270" s="99">
        <v>9.3668040464593503</v>
      </c>
      <c r="Z270" s="129">
        <v>1.4902363823227072</v>
      </c>
      <c r="AA270" s="99">
        <v>1.9915611814345979</v>
      </c>
      <c r="AB270" s="99">
        <v>1.9692205858017564</v>
      </c>
      <c r="AC270" s="129">
        <v>1.9798766634209874</v>
      </c>
      <c r="AD270" s="164">
        <v>2.9758115849777056</v>
      </c>
      <c r="AE270" s="128">
        <v>2.9825374748879696</v>
      </c>
      <c r="AF270" s="128">
        <v>1.9807923169267605</v>
      </c>
      <c r="AG270" s="128">
        <v>1.9570335491465756</v>
      </c>
    </row>
    <row r="271" spans="1:33" x14ac:dyDescent="0.2">
      <c r="A271" s="11" t="s">
        <v>1462</v>
      </c>
      <c r="B271" s="126" t="s">
        <v>1192</v>
      </c>
      <c r="C271" s="126"/>
      <c r="D271" s="123" t="s">
        <v>400</v>
      </c>
      <c r="E271" s="38" t="s">
        <v>1088</v>
      </c>
      <c r="F271" s="3" t="s">
        <v>1174</v>
      </c>
      <c r="G271" s="3"/>
      <c r="H271" s="99" t="s">
        <v>886</v>
      </c>
      <c r="I271" s="99">
        <v>15.313327449249783</v>
      </c>
      <c r="J271" s="99">
        <v>17.125908916953691</v>
      </c>
      <c r="K271" s="99">
        <v>4.2149975494200334</v>
      </c>
      <c r="L271" s="99">
        <v>6.28625176359931</v>
      </c>
      <c r="M271" s="99">
        <v>11.38643067846607</v>
      </c>
      <c r="N271" s="99">
        <v>26.072563559322035</v>
      </c>
      <c r="O271" s="99">
        <v>10.040962083814733</v>
      </c>
      <c r="P271" s="99">
        <v>14.64159587668226</v>
      </c>
      <c r="Q271" s="99">
        <v>4.9371409541253826</v>
      </c>
      <c r="R271" s="99">
        <v>4.9904792129482871</v>
      </c>
      <c r="S271" s="99">
        <v>5.0102017683065156</v>
      </c>
      <c r="T271" s="99">
        <v>15.428900402993676</v>
      </c>
      <c r="U271" s="99">
        <v>2.9987531172069879</v>
      </c>
      <c r="V271" s="99">
        <v>2.6753828460746973</v>
      </c>
      <c r="W271" s="99">
        <v>0</v>
      </c>
      <c r="X271" s="99">
        <v>2.4995578612273732</v>
      </c>
      <c r="Y271" s="99">
        <v>0</v>
      </c>
      <c r="Z271" s="129">
        <v>1.5011215275780643</v>
      </c>
      <c r="AA271" s="99">
        <v>1.9945602901178638</v>
      </c>
      <c r="AB271" s="99">
        <v>1.9888888888889067</v>
      </c>
      <c r="AC271" s="129">
        <v>1.9882340124196318</v>
      </c>
      <c r="AD271" s="164">
        <v>6.4092292901778647</v>
      </c>
      <c r="AE271" s="128">
        <v>12.046378557446168</v>
      </c>
      <c r="AF271" s="128">
        <v>4.4796846302020299</v>
      </c>
      <c r="AG271" s="128">
        <v>6.4314196286927068</v>
      </c>
    </row>
    <row r="272" spans="1:33" x14ac:dyDescent="0.2">
      <c r="A272" s="11" t="s">
        <v>886</v>
      </c>
      <c r="B272" s="122" t="s">
        <v>929</v>
      </c>
      <c r="C272" s="122"/>
      <c r="D272" s="123" t="s">
        <v>873</v>
      </c>
      <c r="E272" s="38" t="s">
        <v>1089</v>
      </c>
      <c r="F272" s="3" t="s">
        <v>1076</v>
      </c>
      <c r="G272" s="3"/>
      <c r="H272" s="99" t="s">
        <v>886</v>
      </c>
      <c r="I272" s="99" t="s">
        <v>886</v>
      </c>
      <c r="J272" s="99" t="s">
        <v>886</v>
      </c>
      <c r="K272" s="99" t="s">
        <v>886</v>
      </c>
      <c r="L272" s="99" t="s">
        <v>886</v>
      </c>
      <c r="M272" s="99" t="s">
        <v>886</v>
      </c>
      <c r="N272" s="99" t="s">
        <v>886</v>
      </c>
      <c r="O272" s="99" t="s">
        <v>886</v>
      </c>
      <c r="P272" s="99" t="s">
        <v>886</v>
      </c>
      <c r="Q272" s="99" t="s">
        <v>886</v>
      </c>
      <c r="R272" s="99" t="s">
        <v>886</v>
      </c>
      <c r="S272" s="99" t="s">
        <v>886</v>
      </c>
      <c r="T272" s="99" t="s">
        <v>886</v>
      </c>
      <c r="U272" s="99" t="s">
        <v>886</v>
      </c>
      <c r="V272" s="99" t="s">
        <v>886</v>
      </c>
      <c r="W272" s="99" t="s">
        <v>886</v>
      </c>
      <c r="X272" s="99" t="s">
        <v>886</v>
      </c>
      <c r="Y272" s="99" t="s">
        <v>886</v>
      </c>
      <c r="Z272" s="129" t="s">
        <v>886</v>
      </c>
      <c r="AA272" s="99" t="s">
        <v>886</v>
      </c>
      <c r="AB272" s="99" t="s">
        <v>886</v>
      </c>
      <c r="AC272" s="129" t="s">
        <v>886</v>
      </c>
      <c r="AD272" s="164" t="s">
        <v>886</v>
      </c>
      <c r="AE272" s="128" t="s">
        <v>886</v>
      </c>
      <c r="AF272" s="128" t="s">
        <v>886</v>
      </c>
      <c r="AG272" s="128" t="s">
        <v>886</v>
      </c>
    </row>
    <row r="273" spans="1:33" x14ac:dyDescent="0.2">
      <c r="A273" s="11" t="s">
        <v>1463</v>
      </c>
      <c r="B273" s="126" t="s">
        <v>401</v>
      </c>
      <c r="C273" s="126"/>
      <c r="D273" s="123" t="s">
        <v>402</v>
      </c>
      <c r="E273" s="38" t="s">
        <v>1088</v>
      </c>
      <c r="F273" s="3" t="s">
        <v>1076</v>
      </c>
      <c r="G273" s="3"/>
      <c r="H273" s="99" t="s">
        <v>886</v>
      </c>
      <c r="I273" s="99">
        <v>3.8375016540955471</v>
      </c>
      <c r="J273" s="99">
        <v>25.920734038486046</v>
      </c>
      <c r="K273" s="99">
        <v>0.16192693047261741</v>
      </c>
      <c r="L273" s="99">
        <v>9.7504294230575113</v>
      </c>
      <c r="M273" s="99">
        <v>6.0670226477628404</v>
      </c>
      <c r="N273" s="99">
        <v>14.000520788126039</v>
      </c>
      <c r="O273" s="99">
        <v>9.2507994518044683</v>
      </c>
      <c r="P273" s="99">
        <v>7.2548609659209546</v>
      </c>
      <c r="Q273" s="99">
        <v>3.8986354775828431</v>
      </c>
      <c r="R273" s="99">
        <v>4.3402126328955717</v>
      </c>
      <c r="S273" s="99">
        <v>4.3454807000719313</v>
      </c>
      <c r="T273" s="99">
        <v>4.7446722959388694</v>
      </c>
      <c r="U273" s="99">
        <v>2.9448862078420603</v>
      </c>
      <c r="V273" s="99">
        <v>2.5356914553590286</v>
      </c>
      <c r="W273" s="99">
        <v>0</v>
      </c>
      <c r="X273" s="99">
        <v>0</v>
      </c>
      <c r="Y273" s="99">
        <v>0</v>
      </c>
      <c r="Z273" s="129">
        <v>0</v>
      </c>
      <c r="AA273" s="99">
        <v>-1.4910640066500336</v>
      </c>
      <c r="AB273" s="99">
        <v>0.52739834396919871</v>
      </c>
      <c r="AC273" s="129">
        <v>2.3293636220555136</v>
      </c>
      <c r="AD273" s="164">
        <v>2.9684696231735419</v>
      </c>
      <c r="AE273" s="128">
        <v>1.8372834096793467</v>
      </c>
      <c r="AF273" s="128">
        <v>2.444629149757982</v>
      </c>
      <c r="AG273" s="128">
        <v>2.3862931322483654</v>
      </c>
    </row>
    <row r="274" spans="1:33" x14ac:dyDescent="0.2">
      <c r="A274" s="11" t="s">
        <v>1464</v>
      </c>
      <c r="B274" s="126" t="s">
        <v>403</v>
      </c>
      <c r="C274" s="126"/>
      <c r="D274" s="123" t="s">
        <v>404</v>
      </c>
      <c r="E274" s="38" t="s">
        <v>1088</v>
      </c>
      <c r="F274" s="3" t="s">
        <v>1083</v>
      </c>
      <c r="G274" s="3"/>
      <c r="H274" s="99" t="s">
        <v>886</v>
      </c>
      <c r="I274" s="99">
        <v>3.0662472242783281</v>
      </c>
      <c r="J274" s="99">
        <v>2.3107169147350817</v>
      </c>
      <c r="K274" s="99">
        <v>6.6404604801347631</v>
      </c>
      <c r="L274" s="99">
        <v>8.3514349657714604</v>
      </c>
      <c r="M274" s="99">
        <v>10.245584192700832</v>
      </c>
      <c r="N274" s="99">
        <v>7.9364642025651335</v>
      </c>
      <c r="O274" s="99">
        <v>9.4001276324186449</v>
      </c>
      <c r="P274" s="99">
        <v>4.9944583795135173</v>
      </c>
      <c r="Q274" s="99">
        <v>4.9046624294413022</v>
      </c>
      <c r="R274" s="99">
        <v>2.4997351975426341</v>
      </c>
      <c r="S274" s="99">
        <v>2.4997416554717375</v>
      </c>
      <c r="T274" s="99">
        <v>2.5002772484852329</v>
      </c>
      <c r="U274" s="99">
        <v>2.5002704855954079</v>
      </c>
      <c r="V274" s="99">
        <v>0</v>
      </c>
      <c r="W274" s="99">
        <v>0</v>
      </c>
      <c r="X274" s="99">
        <v>0</v>
      </c>
      <c r="Y274" s="99">
        <v>1.7502950744163286</v>
      </c>
      <c r="Z274" s="129">
        <v>0</v>
      </c>
      <c r="AA274" s="99">
        <v>0</v>
      </c>
      <c r="AB274" s="99">
        <v>3.9901919177630196</v>
      </c>
      <c r="AC274" s="129">
        <v>4.989752054123664</v>
      </c>
      <c r="AD274" s="164">
        <v>3.9898763043327845</v>
      </c>
      <c r="AE274" s="128">
        <v>4.989741417262672</v>
      </c>
      <c r="AF274" s="128">
        <v>3.989904584078352</v>
      </c>
      <c r="AG274" s="128">
        <v>4.9902234530611738</v>
      </c>
    </row>
    <row r="275" spans="1:33" x14ac:dyDescent="0.2">
      <c r="A275" s="11" t="s">
        <v>1465</v>
      </c>
      <c r="B275" s="126" t="s">
        <v>405</v>
      </c>
      <c r="C275" s="126"/>
      <c r="D275" s="123" t="s">
        <v>406</v>
      </c>
      <c r="E275" s="38" t="s">
        <v>1088</v>
      </c>
      <c r="F275" s="3" t="s">
        <v>1076</v>
      </c>
      <c r="G275" s="3"/>
      <c r="H275" s="99" t="s">
        <v>886</v>
      </c>
      <c r="I275" s="99">
        <v>3.0523855355424132</v>
      </c>
      <c r="J275" s="99">
        <v>13.008672448298867</v>
      </c>
      <c r="K275" s="99">
        <v>4.0141676505312915</v>
      </c>
      <c r="L275" s="99">
        <v>2.996594778660608</v>
      </c>
      <c r="M275" s="99">
        <v>6.9980163103372348</v>
      </c>
      <c r="N275" s="99">
        <v>5.7472448243897247</v>
      </c>
      <c r="O275" s="99">
        <v>2.9999026005649085</v>
      </c>
      <c r="P275" s="99">
        <v>6.7328605200945617</v>
      </c>
      <c r="Q275" s="99">
        <v>4.2881190750420757</v>
      </c>
      <c r="R275" s="99">
        <v>4.5110865686857551</v>
      </c>
      <c r="S275" s="99">
        <v>3.9018045846203933</v>
      </c>
      <c r="T275" s="99">
        <v>4.498513534658116</v>
      </c>
      <c r="U275" s="99">
        <v>2.8973571909859999</v>
      </c>
      <c r="V275" s="99">
        <v>2.9976717112921989</v>
      </c>
      <c r="W275" s="99">
        <v>0</v>
      </c>
      <c r="X275" s="99">
        <v>3.3978525007064064</v>
      </c>
      <c r="Y275" s="99">
        <v>1.8036482885837302</v>
      </c>
      <c r="Z275" s="129">
        <v>1.9864438628280023</v>
      </c>
      <c r="AA275" s="99">
        <v>1.9872343225636691</v>
      </c>
      <c r="AB275" s="99">
        <v>3.226014581585912</v>
      </c>
      <c r="AC275" s="129">
        <v>3.1251953247077857</v>
      </c>
      <c r="AD275" s="164">
        <v>3.0304866961634147</v>
      </c>
      <c r="AE275" s="128">
        <v>2.9884110830048716</v>
      </c>
      <c r="AF275" s="128">
        <v>2.8560004569600839</v>
      </c>
      <c r="AG275" s="128">
        <v>2.7766979507969127</v>
      </c>
    </row>
    <row r="276" spans="1:33" x14ac:dyDescent="0.2">
      <c r="A276" s="11" t="s">
        <v>1466</v>
      </c>
      <c r="B276" s="126" t="s">
        <v>407</v>
      </c>
      <c r="C276" s="126"/>
      <c r="D276" s="123" t="s">
        <v>408</v>
      </c>
      <c r="E276" s="38" t="s">
        <v>1088</v>
      </c>
      <c r="F276" s="3" t="s">
        <v>1076</v>
      </c>
      <c r="G276" s="3"/>
      <c r="H276" s="99" t="s">
        <v>886</v>
      </c>
      <c r="I276" s="99">
        <v>6.7704807041299944</v>
      </c>
      <c r="J276" s="99">
        <v>19.879518072289159</v>
      </c>
      <c r="K276" s="99">
        <v>4.49616503570482</v>
      </c>
      <c r="L276" s="99">
        <v>9.9468488990128918</v>
      </c>
      <c r="M276" s="99">
        <v>6.491712707182316</v>
      </c>
      <c r="N276" s="99">
        <v>11.997405966277569</v>
      </c>
      <c r="O276" s="99">
        <v>9.9015634047481029</v>
      </c>
      <c r="P276" s="99">
        <v>7.4815595363540552</v>
      </c>
      <c r="Q276" s="99">
        <v>4.9455337690631893</v>
      </c>
      <c r="R276" s="99">
        <v>4.9564044010794959</v>
      </c>
      <c r="S276" s="99">
        <v>4.9399198931909325</v>
      </c>
      <c r="T276" s="99">
        <v>4.4953350296861743</v>
      </c>
      <c r="U276" s="99">
        <v>3.9366883116883145</v>
      </c>
      <c r="V276" s="99">
        <v>2.4990238188207741</v>
      </c>
      <c r="W276" s="99">
        <v>0</v>
      </c>
      <c r="X276" s="99">
        <v>0</v>
      </c>
      <c r="Y276" s="99">
        <v>1.904761904761898</v>
      </c>
      <c r="Z276" s="129">
        <v>1.7943925233644853</v>
      </c>
      <c r="AA276" s="99">
        <v>1.9096584649283876</v>
      </c>
      <c r="AB276" s="99">
        <v>1.9099099099099126</v>
      </c>
      <c r="AC276" s="129">
        <v>1.9094766619519143</v>
      </c>
      <c r="AD276" s="164">
        <v>2.9493407356002699</v>
      </c>
      <c r="AE276" s="128">
        <v>2.932254802831169</v>
      </c>
      <c r="AF276" s="128">
        <v>1.8991486574983618</v>
      </c>
      <c r="AG276" s="128">
        <v>1.8958868894601553</v>
      </c>
    </row>
    <row r="277" spans="1:33" x14ac:dyDescent="0.2">
      <c r="A277" s="11" t="s">
        <v>1718</v>
      </c>
      <c r="B277" s="126" t="s">
        <v>409</v>
      </c>
      <c r="C277" s="126"/>
      <c r="D277" s="123" t="s">
        <v>410</v>
      </c>
      <c r="E277" s="38" t="s">
        <v>1088</v>
      </c>
      <c r="F277" s="3" t="s">
        <v>1077</v>
      </c>
      <c r="G277" s="3"/>
      <c r="H277" s="99" t="s">
        <v>886</v>
      </c>
      <c r="I277" s="99">
        <v>4.8489107519325501</v>
      </c>
      <c r="J277" s="99">
        <v>13.307336095539853</v>
      </c>
      <c r="K277" s="99">
        <v>7.5768982576898054</v>
      </c>
      <c r="L277" s="99">
        <v>5.8135466133466593</v>
      </c>
      <c r="M277" s="99">
        <v>5.8815192743764158</v>
      </c>
      <c r="N277" s="99">
        <v>9.9049658680230266</v>
      </c>
      <c r="O277" s="99">
        <v>9.6090610157106369</v>
      </c>
      <c r="P277" s="99">
        <v>5.8999999999999915</v>
      </c>
      <c r="Q277" s="99">
        <v>4.8998006505088796</v>
      </c>
      <c r="R277" s="99">
        <v>4.9909981996399324</v>
      </c>
      <c r="S277" s="99">
        <v>4.4965228160426989</v>
      </c>
      <c r="T277" s="99">
        <v>3.5007749111131403</v>
      </c>
      <c r="U277" s="99">
        <v>1.752840658856698</v>
      </c>
      <c r="V277" s="99">
        <v>2.5017313019390457</v>
      </c>
      <c r="W277" s="99">
        <v>0</v>
      </c>
      <c r="X277" s="99">
        <v>0</v>
      </c>
      <c r="Y277" s="99">
        <v>0</v>
      </c>
      <c r="Z277" s="129">
        <v>0</v>
      </c>
      <c r="AA277" s="99">
        <v>1.9001773498859897</v>
      </c>
      <c r="AB277" s="99">
        <v>3.9495736412693105</v>
      </c>
      <c r="AC277" s="129">
        <v>3.9501076335675123</v>
      </c>
      <c r="AD277" s="164">
        <v>4.947077772664521</v>
      </c>
      <c r="AE277" s="128">
        <v>4.9477453774757096</v>
      </c>
      <c r="AF277" s="128">
        <v>3.4958217270194769</v>
      </c>
      <c r="AG277" s="128">
        <v>1.9871708608083369</v>
      </c>
    </row>
    <row r="278" spans="1:33" x14ac:dyDescent="0.2">
      <c r="A278" s="11" t="s">
        <v>1467</v>
      </c>
      <c r="B278" s="126" t="s">
        <v>1193</v>
      </c>
      <c r="C278" s="126"/>
      <c r="D278" s="123" t="s">
        <v>412</v>
      </c>
      <c r="E278" s="38" t="s">
        <v>1088</v>
      </c>
      <c r="F278" s="3" t="s">
        <v>1174</v>
      </c>
      <c r="G278" s="3"/>
      <c r="H278" s="99" t="s">
        <v>886</v>
      </c>
      <c r="I278" s="99">
        <v>3.0913978494623677</v>
      </c>
      <c r="J278" s="99">
        <v>14.341590612777068</v>
      </c>
      <c r="K278" s="99">
        <v>3.876852907639659</v>
      </c>
      <c r="L278" s="99">
        <v>5.48847420417124</v>
      </c>
      <c r="M278" s="99">
        <v>4.4745057232049987</v>
      </c>
      <c r="N278" s="99">
        <v>4.9800796812749013</v>
      </c>
      <c r="O278" s="99">
        <v>10.056925996204939</v>
      </c>
      <c r="P278" s="99">
        <v>7.5</v>
      </c>
      <c r="Q278" s="99">
        <v>6.41539695268645</v>
      </c>
      <c r="R278" s="99">
        <v>4.9736247174076738</v>
      </c>
      <c r="S278" s="99">
        <v>4.9533381191672703</v>
      </c>
      <c r="T278" s="99">
        <v>25.991792065663461</v>
      </c>
      <c r="U278" s="99">
        <v>4.9945711183496257</v>
      </c>
      <c r="V278" s="99">
        <v>2.9989658738366103</v>
      </c>
      <c r="W278" s="99">
        <v>0</v>
      </c>
      <c r="X278" s="99">
        <v>3.9658634538152455</v>
      </c>
      <c r="Y278" s="99">
        <v>1.9797199420569882</v>
      </c>
      <c r="Z278" s="129">
        <v>1.9886363636363535</v>
      </c>
      <c r="AA278" s="99">
        <v>1.9498607242339761</v>
      </c>
      <c r="AB278" s="99">
        <v>1.9581056466302371</v>
      </c>
      <c r="AC278" s="129">
        <v>1.9651630192049963</v>
      </c>
      <c r="AD278" s="164">
        <v>5.8256679807271228</v>
      </c>
      <c r="AE278" s="128">
        <v>11.009933774834435</v>
      </c>
      <c r="AF278" s="128">
        <v>4.1387024608501077</v>
      </c>
      <c r="AG278" s="128">
        <v>5.9434300035803789</v>
      </c>
    </row>
    <row r="279" spans="1:33" x14ac:dyDescent="0.2">
      <c r="A279" s="11" t="s">
        <v>1468</v>
      </c>
      <c r="B279" s="126" t="s">
        <v>413</v>
      </c>
      <c r="C279" s="126"/>
      <c r="D279" s="123" t="s">
        <v>414</v>
      </c>
      <c r="E279" s="38" t="s">
        <v>1088</v>
      </c>
      <c r="F279" s="3" t="s">
        <v>1081</v>
      </c>
      <c r="G279" s="3"/>
      <c r="H279" s="99" t="s">
        <v>886</v>
      </c>
      <c r="I279" s="99">
        <v>10.349502038852989</v>
      </c>
      <c r="J279" s="99">
        <v>5.365563701208643</v>
      </c>
      <c r="K279" s="99">
        <v>-0.68543382601828284</v>
      </c>
      <c r="L279" s="99">
        <v>-0.42034707035134034</v>
      </c>
      <c r="M279" s="99">
        <v>-0.45919968055673621</v>
      </c>
      <c r="N279" s="99">
        <v>-4.5128939828080235</v>
      </c>
      <c r="O279" s="99">
        <v>2.9997499374843812</v>
      </c>
      <c r="P279" s="99">
        <v>2.9997863538369103</v>
      </c>
      <c r="Q279" s="99">
        <v>4.888603942939568</v>
      </c>
      <c r="R279" s="99">
        <v>3.4903998274126167</v>
      </c>
      <c r="S279" s="99">
        <v>3.7001328920968319</v>
      </c>
      <c r="T279" s="99">
        <v>4.8998668241324879</v>
      </c>
      <c r="U279" s="99">
        <v>4.4498207456024659</v>
      </c>
      <c r="V279" s="99">
        <v>0</v>
      </c>
      <c r="W279" s="99">
        <v>0</v>
      </c>
      <c r="X279" s="99">
        <v>0</v>
      </c>
      <c r="Y279" s="99">
        <v>1.7498127111776967</v>
      </c>
      <c r="Z279" s="129">
        <v>1.9901880498561342</v>
      </c>
      <c r="AA279" s="99">
        <v>1.9896576109375896</v>
      </c>
      <c r="AB279" s="99">
        <v>3.9898015933204745</v>
      </c>
      <c r="AC279" s="129">
        <v>4.9896858526014443</v>
      </c>
      <c r="AD279" s="164">
        <v>5.9903017312666673</v>
      </c>
      <c r="AE279" s="128">
        <v>2.9897138862535533</v>
      </c>
      <c r="AF279" s="128">
        <v>3.9901579336509174</v>
      </c>
      <c r="AG279" s="128">
        <v>4.9898012704703003</v>
      </c>
    </row>
    <row r="280" spans="1:33" x14ac:dyDescent="0.2">
      <c r="A280" s="11" t="s">
        <v>1469</v>
      </c>
      <c r="B280" s="126" t="s">
        <v>1232</v>
      </c>
      <c r="C280" s="126"/>
      <c r="D280" s="123" t="s">
        <v>1236</v>
      </c>
      <c r="E280" s="38" t="s">
        <v>1088</v>
      </c>
      <c r="F280" s="123" t="s">
        <v>1235</v>
      </c>
      <c r="G280" s="3"/>
      <c r="H280" s="99" t="s">
        <v>886</v>
      </c>
      <c r="I280" s="99" t="s">
        <v>886</v>
      </c>
      <c r="J280" s="99" t="s">
        <v>886</v>
      </c>
      <c r="K280" s="99" t="s">
        <v>886</v>
      </c>
      <c r="L280" s="99" t="s">
        <v>886</v>
      </c>
      <c r="M280" s="99" t="s">
        <v>886</v>
      </c>
      <c r="N280" s="99" t="s">
        <v>886</v>
      </c>
      <c r="O280" s="99" t="s">
        <v>886</v>
      </c>
      <c r="P280" s="99" t="s">
        <v>886</v>
      </c>
      <c r="Q280" s="99" t="s">
        <v>886</v>
      </c>
      <c r="R280" s="99" t="s">
        <v>886</v>
      </c>
      <c r="S280" s="99" t="s">
        <v>886</v>
      </c>
      <c r="T280" s="99" t="s">
        <v>886</v>
      </c>
      <c r="U280" s="99" t="s">
        <v>886</v>
      </c>
      <c r="V280" s="99" t="s">
        <v>886</v>
      </c>
      <c r="W280" s="99" t="s">
        <v>886</v>
      </c>
      <c r="X280" s="99" t="s">
        <v>886</v>
      </c>
      <c r="Y280" s="99" t="s">
        <v>886</v>
      </c>
      <c r="Z280" s="99" t="s">
        <v>886</v>
      </c>
      <c r="AA280" s="99" t="s">
        <v>886</v>
      </c>
      <c r="AB280" s="99" t="s">
        <v>886</v>
      </c>
      <c r="AC280" s="99" t="s">
        <v>886</v>
      </c>
      <c r="AD280" s="164" t="s">
        <v>886</v>
      </c>
      <c r="AE280" s="128" t="s">
        <v>886</v>
      </c>
      <c r="AF280" s="128">
        <v>0</v>
      </c>
      <c r="AG280" s="128">
        <v>0</v>
      </c>
    </row>
    <row r="281" spans="1:33" x14ac:dyDescent="0.2">
      <c r="A281" s="11" t="s">
        <v>886</v>
      </c>
      <c r="B281" s="18" t="s">
        <v>1026</v>
      </c>
      <c r="C281" s="18"/>
      <c r="D281" s="35" t="s">
        <v>990</v>
      </c>
      <c r="E281" s="38" t="s">
        <v>1089</v>
      </c>
      <c r="F281" s="3" t="s">
        <v>1076</v>
      </c>
      <c r="G281" s="3"/>
      <c r="H281" s="99" t="s">
        <v>886</v>
      </c>
      <c r="I281" s="99" t="s">
        <v>886</v>
      </c>
      <c r="J281" s="99" t="s">
        <v>886</v>
      </c>
      <c r="K281" s="99" t="s">
        <v>886</v>
      </c>
      <c r="L281" s="99" t="s">
        <v>886</v>
      </c>
      <c r="M281" s="99" t="s">
        <v>886</v>
      </c>
      <c r="N281" s="99" t="s">
        <v>886</v>
      </c>
      <c r="O281" s="99" t="s">
        <v>886</v>
      </c>
      <c r="P281" s="99" t="s">
        <v>886</v>
      </c>
      <c r="Q281" s="99" t="s">
        <v>886</v>
      </c>
      <c r="R281" s="99" t="s">
        <v>886</v>
      </c>
      <c r="S281" s="99" t="s">
        <v>886</v>
      </c>
      <c r="T281" s="99" t="s">
        <v>886</v>
      </c>
      <c r="U281" s="99" t="s">
        <v>886</v>
      </c>
      <c r="V281" s="99" t="s">
        <v>886</v>
      </c>
      <c r="W281" s="99" t="s">
        <v>886</v>
      </c>
      <c r="X281" s="99" t="s">
        <v>886</v>
      </c>
      <c r="Y281" s="99" t="s">
        <v>886</v>
      </c>
      <c r="Z281" s="129" t="s">
        <v>886</v>
      </c>
      <c r="AA281" s="99" t="s">
        <v>886</v>
      </c>
      <c r="AB281" s="99" t="s">
        <v>886</v>
      </c>
      <c r="AC281" s="129" t="s">
        <v>886</v>
      </c>
      <c r="AD281" s="164" t="s">
        <v>886</v>
      </c>
      <c r="AE281" s="128" t="s">
        <v>886</v>
      </c>
      <c r="AF281" s="128" t="s">
        <v>886</v>
      </c>
      <c r="AG281" s="128" t="s">
        <v>886</v>
      </c>
    </row>
    <row r="282" spans="1:33" x14ac:dyDescent="0.2">
      <c r="A282" s="11" t="s">
        <v>1470</v>
      </c>
      <c r="B282" s="126" t="s">
        <v>415</v>
      </c>
      <c r="C282" s="126"/>
      <c r="D282" s="123" t="s">
        <v>416</v>
      </c>
      <c r="E282" s="38" t="s">
        <v>1088</v>
      </c>
      <c r="F282" s="3" t="s">
        <v>1082</v>
      </c>
      <c r="G282" s="3"/>
      <c r="H282" s="99" t="s">
        <v>886</v>
      </c>
      <c r="I282" s="99" t="s">
        <v>886</v>
      </c>
      <c r="J282" s="99">
        <v>8.8002037252619374</v>
      </c>
      <c r="K282" s="99">
        <v>7.9095195104825109</v>
      </c>
      <c r="L282" s="99">
        <v>7.4955457432798909</v>
      </c>
      <c r="M282" s="99">
        <v>5.9164348615655058</v>
      </c>
      <c r="N282" s="99">
        <v>14.74934683213587</v>
      </c>
      <c r="O282" s="99">
        <v>6.3040307374862152</v>
      </c>
      <c r="P282" s="99">
        <v>0</v>
      </c>
      <c r="Q282" s="99">
        <v>4.9395937217630035</v>
      </c>
      <c r="R282" s="99">
        <v>4.9398858309149318</v>
      </c>
      <c r="S282" s="99">
        <v>4.8319455418464941</v>
      </c>
      <c r="T282" s="99">
        <v>4.2797232529375293</v>
      </c>
      <c r="U282" s="99">
        <v>3.9799104867629609</v>
      </c>
      <c r="V282" s="99">
        <v>1.940077710048854</v>
      </c>
      <c r="W282" s="99">
        <v>0</v>
      </c>
      <c r="X282" s="99">
        <v>3.4400160854627586</v>
      </c>
      <c r="Y282" s="99">
        <v>1.9995943342010065</v>
      </c>
      <c r="Z282" s="129">
        <v>1.499710000828558</v>
      </c>
      <c r="AA282" s="99">
        <v>1.5004081632653099</v>
      </c>
      <c r="AB282" s="99">
        <v>3.949717704965483</v>
      </c>
      <c r="AC282" s="129">
        <v>4.9122236922529483</v>
      </c>
      <c r="AD282" s="164">
        <v>5.8496438000560369</v>
      </c>
      <c r="AE282" s="128">
        <v>2.9903156134606146</v>
      </c>
      <c r="AF282" s="128">
        <v>3.9899338393473149</v>
      </c>
      <c r="AG282" s="128">
        <v>4.9902419984387221</v>
      </c>
    </row>
    <row r="283" spans="1:33" x14ac:dyDescent="0.2">
      <c r="A283" s="11" t="s">
        <v>1678</v>
      </c>
      <c r="B283" s="126" t="s">
        <v>417</v>
      </c>
      <c r="C283" s="126"/>
      <c r="D283" s="123" t="s">
        <v>418</v>
      </c>
      <c r="E283" s="38" t="s">
        <v>1089</v>
      </c>
      <c r="F283" s="3" t="s">
        <v>1076</v>
      </c>
      <c r="G283" s="3"/>
      <c r="H283" s="99" t="s">
        <v>886</v>
      </c>
      <c r="I283" s="99">
        <v>12.113564668769712</v>
      </c>
      <c r="J283" s="99">
        <v>7.1918964546989343</v>
      </c>
      <c r="K283" s="99">
        <v>3.8954220915581743</v>
      </c>
      <c r="L283" s="99">
        <v>4.9014653865588684</v>
      </c>
      <c r="M283" s="99">
        <v>9.4508670520231135</v>
      </c>
      <c r="N283" s="99">
        <v>3.3799841563242836</v>
      </c>
      <c r="O283" s="99">
        <v>9.8850574712643606</v>
      </c>
      <c r="P283" s="99">
        <v>8.4146908414690671</v>
      </c>
      <c r="Q283" s="99">
        <v>4.4168096054888508</v>
      </c>
      <c r="R283" s="99">
        <v>3.6824093086926837</v>
      </c>
      <c r="S283" s="99">
        <v>2.4029574861367848</v>
      </c>
      <c r="T283" s="99">
        <v>2.3981433728726103</v>
      </c>
      <c r="U283" s="99" t="s">
        <v>886</v>
      </c>
      <c r="V283" s="99" t="s">
        <v>886</v>
      </c>
      <c r="W283" s="99" t="s">
        <v>886</v>
      </c>
      <c r="X283" s="99" t="s">
        <v>886</v>
      </c>
      <c r="Y283" s="99" t="s">
        <v>886</v>
      </c>
      <c r="Z283" s="129" t="s">
        <v>886</v>
      </c>
      <c r="AA283" s="99" t="s">
        <v>886</v>
      </c>
      <c r="AB283" s="99" t="s">
        <v>886</v>
      </c>
      <c r="AC283" s="129" t="s">
        <v>886</v>
      </c>
      <c r="AD283" s="164" t="s">
        <v>886</v>
      </c>
      <c r="AE283" s="128" t="s">
        <v>886</v>
      </c>
      <c r="AF283" s="128" t="s">
        <v>886</v>
      </c>
      <c r="AG283" s="128" t="s">
        <v>886</v>
      </c>
    </row>
    <row r="284" spans="1:33" x14ac:dyDescent="0.2">
      <c r="A284" s="11" t="s">
        <v>1471</v>
      </c>
      <c r="B284" s="126" t="s">
        <v>419</v>
      </c>
      <c r="C284" s="126"/>
      <c r="D284" s="123" t="s">
        <v>420</v>
      </c>
      <c r="E284" s="38" t="s">
        <v>1088</v>
      </c>
      <c r="F284" s="3" t="s">
        <v>1076</v>
      </c>
      <c r="G284" s="3"/>
      <c r="H284" s="99" t="s">
        <v>886</v>
      </c>
      <c r="I284" s="99">
        <v>8.0083384000694906</v>
      </c>
      <c r="J284" s="99">
        <v>4.0209087253719247</v>
      </c>
      <c r="K284" s="99">
        <v>3.7959025898724406</v>
      </c>
      <c r="L284" s="99">
        <v>4.4987338000894113</v>
      </c>
      <c r="M284" s="99">
        <v>4.504632929436923</v>
      </c>
      <c r="N284" s="99">
        <v>7.7479197926612926</v>
      </c>
      <c r="O284" s="99">
        <v>8.7985820989998871</v>
      </c>
      <c r="P284" s="99">
        <v>3.9038864323946996</v>
      </c>
      <c r="Q284" s="99">
        <v>4.9218881236351422</v>
      </c>
      <c r="R284" s="99">
        <v>4.5148895292987561</v>
      </c>
      <c r="S284" s="99">
        <v>3.033088235294116</v>
      </c>
      <c r="T284" s="99">
        <v>2.9438001784121326</v>
      </c>
      <c r="U284" s="99">
        <v>4.4627383015597815</v>
      </c>
      <c r="V284" s="99">
        <v>2.488593944421396</v>
      </c>
      <c r="W284" s="99">
        <v>0</v>
      </c>
      <c r="X284" s="99">
        <v>0</v>
      </c>
      <c r="Y284" s="99">
        <v>1.9020639417240091</v>
      </c>
      <c r="Z284" s="129">
        <v>1.9857029388403502</v>
      </c>
      <c r="AA284" s="99">
        <v>1.985981308411211</v>
      </c>
      <c r="AB284" s="99">
        <v>2.1000381825124093</v>
      </c>
      <c r="AC284" s="129">
        <v>2.0568436798803269</v>
      </c>
      <c r="AD284" s="164">
        <v>2.9681201905459753</v>
      </c>
      <c r="AE284" s="128">
        <v>2.9893238434163694</v>
      </c>
      <c r="AF284" s="128">
        <v>1.9695922598479632</v>
      </c>
      <c r="AG284" s="128">
        <v>1.9993222636394452</v>
      </c>
    </row>
    <row r="285" spans="1:33" x14ac:dyDescent="0.2">
      <c r="A285" s="11" t="s">
        <v>1472</v>
      </c>
      <c r="B285" s="126" t="s">
        <v>421</v>
      </c>
      <c r="C285" s="126"/>
      <c r="D285" s="123" t="s">
        <v>422</v>
      </c>
      <c r="E285" s="38" t="s">
        <v>1088</v>
      </c>
      <c r="F285" s="3" t="s">
        <v>1076</v>
      </c>
      <c r="G285" s="3"/>
      <c r="H285" s="99" t="s">
        <v>886</v>
      </c>
      <c r="I285" s="99">
        <v>8.3333333333333286</v>
      </c>
      <c r="J285" s="99">
        <v>23.07692307692308</v>
      </c>
      <c r="K285" s="99">
        <v>5.5555555555555571</v>
      </c>
      <c r="L285" s="99">
        <v>6.5789473684210691</v>
      </c>
      <c r="M285" s="99">
        <v>8.3333333333333286</v>
      </c>
      <c r="N285" s="99">
        <v>23.07692307692308</v>
      </c>
      <c r="O285" s="99">
        <v>12.5</v>
      </c>
      <c r="P285" s="99">
        <v>13.251028806584358</v>
      </c>
      <c r="Q285" s="99">
        <v>4.9854651162790873</v>
      </c>
      <c r="R285" s="99">
        <v>4.9840786376851725</v>
      </c>
      <c r="S285" s="99">
        <v>3.5210338915996289</v>
      </c>
      <c r="T285" s="99">
        <v>4.4585987261146443</v>
      </c>
      <c r="U285" s="99">
        <v>1.5000000000000142</v>
      </c>
      <c r="V285" s="99">
        <v>1.9223837558572541</v>
      </c>
      <c r="W285" s="99">
        <v>0</v>
      </c>
      <c r="X285" s="99">
        <v>0</v>
      </c>
      <c r="Y285" s="99">
        <v>1.992219733584804</v>
      </c>
      <c r="Z285" s="129">
        <v>1.8492834026814675</v>
      </c>
      <c r="AA285" s="99">
        <v>1.4979573309123806</v>
      </c>
      <c r="AB285" s="99">
        <v>1.9510286225402629</v>
      </c>
      <c r="AC285" s="129">
        <v>2.741679004222175</v>
      </c>
      <c r="AD285" s="164">
        <v>2.988738858942197</v>
      </c>
      <c r="AE285" s="128">
        <v>2.2956936311343767</v>
      </c>
      <c r="AF285" s="128">
        <v>2.5329280648429542</v>
      </c>
      <c r="AG285" s="128">
        <v>2.4703557312252964</v>
      </c>
    </row>
    <row r="286" spans="1:33" x14ac:dyDescent="0.2">
      <c r="A286" s="11" t="s">
        <v>1473</v>
      </c>
      <c r="B286" s="126" t="s">
        <v>423</v>
      </c>
      <c r="C286" s="126"/>
      <c r="D286" s="123" t="s">
        <v>424</v>
      </c>
      <c r="E286" s="38" t="s">
        <v>1088</v>
      </c>
      <c r="F286" s="3" t="s">
        <v>1076</v>
      </c>
      <c r="G286" s="3"/>
      <c r="H286" s="99" t="s">
        <v>886</v>
      </c>
      <c r="I286" s="99" t="s">
        <v>886</v>
      </c>
      <c r="J286" s="99" t="s">
        <v>886</v>
      </c>
      <c r="K286" s="99">
        <v>6.3252595155709201</v>
      </c>
      <c r="L286" s="99">
        <v>7.7583962509763182</v>
      </c>
      <c r="M286" s="99">
        <v>24.8731577675767</v>
      </c>
      <c r="N286" s="99">
        <v>7.0329882944761408</v>
      </c>
      <c r="O286" s="99">
        <v>3.7870571221981066</v>
      </c>
      <c r="P286" s="99">
        <v>-4.1888008360184728</v>
      </c>
      <c r="Q286" s="99">
        <v>3.9083802944918915</v>
      </c>
      <c r="R286" s="99">
        <v>1.9944016794961641</v>
      </c>
      <c r="S286" s="99">
        <v>2.9159519725557459</v>
      </c>
      <c r="T286" s="99">
        <v>4.5000000000000142</v>
      </c>
      <c r="U286" s="99">
        <v>2.950558213716107</v>
      </c>
      <c r="V286" s="99">
        <v>2.5019364833462703</v>
      </c>
      <c r="W286" s="99">
        <v>0</v>
      </c>
      <c r="X286" s="99">
        <v>0</v>
      </c>
      <c r="Y286" s="99">
        <v>2.0025693342401496</v>
      </c>
      <c r="Z286" s="129">
        <v>1.9410283004889672</v>
      </c>
      <c r="AA286" s="99">
        <v>0</v>
      </c>
      <c r="AB286" s="99">
        <v>3.6337209302325535</v>
      </c>
      <c r="AC286" s="129">
        <v>3.5063113604488105</v>
      </c>
      <c r="AD286" s="164">
        <v>3.3875338753387441</v>
      </c>
      <c r="AE286" s="128">
        <v>3.2765399737876733</v>
      </c>
      <c r="AF286" s="128">
        <v>3.1725888324872997</v>
      </c>
      <c r="AG286" s="128">
        <v>3.0750307503075032</v>
      </c>
    </row>
    <row r="287" spans="1:33" x14ac:dyDescent="0.2">
      <c r="A287" s="11" t="s">
        <v>1474</v>
      </c>
      <c r="B287" s="126" t="s">
        <v>425</v>
      </c>
      <c r="C287" s="126"/>
      <c r="D287" s="123" t="s">
        <v>426</v>
      </c>
      <c r="E287" s="38" t="s">
        <v>1088</v>
      </c>
      <c r="F287" s="3" t="s">
        <v>1081</v>
      </c>
      <c r="G287" s="3"/>
      <c r="H287" s="99" t="s">
        <v>886</v>
      </c>
      <c r="I287" s="99">
        <v>6.5010880754746552</v>
      </c>
      <c r="J287" s="99">
        <v>5.9488559892328539</v>
      </c>
      <c r="K287" s="99">
        <v>3.7208980044346021</v>
      </c>
      <c r="L287" s="99">
        <v>1.7135413187253619</v>
      </c>
      <c r="M287" s="99">
        <v>1.9999343207119722</v>
      </c>
      <c r="N287" s="99">
        <v>2.000429276668811</v>
      </c>
      <c r="O287" s="99">
        <v>2.4998947855729909</v>
      </c>
      <c r="P287" s="99">
        <v>1.8250872510777896</v>
      </c>
      <c r="Q287" s="99">
        <v>2.5000504042420175</v>
      </c>
      <c r="R287" s="99">
        <v>2.5000491748460973</v>
      </c>
      <c r="S287" s="99">
        <v>2.7000575705238674</v>
      </c>
      <c r="T287" s="99">
        <v>2.5001401423846659</v>
      </c>
      <c r="U287" s="99">
        <v>2.9997265518184406</v>
      </c>
      <c r="V287" s="99">
        <v>0</v>
      </c>
      <c r="W287" s="99">
        <v>0</v>
      </c>
      <c r="X287" s="99">
        <v>0</v>
      </c>
      <c r="Y287" s="99">
        <v>3.7397899133635946</v>
      </c>
      <c r="Z287" s="129">
        <v>0</v>
      </c>
      <c r="AA287" s="99">
        <v>0</v>
      </c>
      <c r="AB287" s="99">
        <v>3.9896952067356439</v>
      </c>
      <c r="AC287" s="129">
        <v>4.9899921249507706</v>
      </c>
      <c r="AD287" s="164">
        <v>3.4901982232570461</v>
      </c>
      <c r="AE287" s="128">
        <v>3.4902683195675577</v>
      </c>
      <c r="AF287" s="128">
        <v>3.9897284008258094</v>
      </c>
      <c r="AG287" s="128">
        <v>4.9899681506320679</v>
      </c>
    </row>
    <row r="288" spans="1:33" x14ac:dyDescent="0.2">
      <c r="A288" s="11" t="s">
        <v>1475</v>
      </c>
      <c r="B288" s="126" t="s">
        <v>427</v>
      </c>
      <c r="C288" s="126"/>
      <c r="D288" s="123" t="s">
        <v>428</v>
      </c>
      <c r="E288" s="38" t="s">
        <v>1088</v>
      </c>
      <c r="F288" s="3" t="s">
        <v>1076</v>
      </c>
      <c r="G288" s="3"/>
      <c r="H288" s="99" t="s">
        <v>886</v>
      </c>
      <c r="I288" s="99">
        <v>47.207074428887239</v>
      </c>
      <c r="J288" s="99">
        <v>-0.17020424509411214</v>
      </c>
      <c r="K288" s="99">
        <v>24.370674957376409</v>
      </c>
      <c r="L288" s="99">
        <v>7.1203935166518733</v>
      </c>
      <c r="M288" s="99">
        <v>9.9367660343270074</v>
      </c>
      <c r="N288" s="99">
        <v>5.2862229526157165</v>
      </c>
      <c r="O288" s="99">
        <v>3.8956815816857358</v>
      </c>
      <c r="P288" s="99">
        <v>2.7918622848200414</v>
      </c>
      <c r="Q288" s="99">
        <v>1.8878265635466676</v>
      </c>
      <c r="R288" s="99">
        <v>0.33470802701572211</v>
      </c>
      <c r="S288" s="99">
        <v>1.7870971585168149E-2</v>
      </c>
      <c r="T288" s="99">
        <v>4.2048838594401303</v>
      </c>
      <c r="U288" s="99">
        <v>3.0006858710562483</v>
      </c>
      <c r="V288" s="99">
        <v>2.5026358137728124</v>
      </c>
      <c r="W288" s="99">
        <v>0</v>
      </c>
      <c r="X288" s="99">
        <v>0</v>
      </c>
      <c r="Y288" s="99">
        <v>0</v>
      </c>
      <c r="Z288" s="129">
        <v>0</v>
      </c>
      <c r="AA288" s="99">
        <v>0</v>
      </c>
      <c r="AB288" s="99">
        <v>0</v>
      </c>
      <c r="AC288" s="129">
        <v>0</v>
      </c>
      <c r="AD288" s="164">
        <v>0</v>
      </c>
      <c r="AE288" s="128">
        <v>0</v>
      </c>
      <c r="AF288" s="128">
        <v>2.7067994802945083</v>
      </c>
      <c r="AG288" s="128">
        <v>2.6354627872654435</v>
      </c>
    </row>
    <row r="289" spans="1:33" x14ac:dyDescent="0.2">
      <c r="A289" s="11" t="s">
        <v>886</v>
      </c>
      <c r="B289" s="122" t="s">
        <v>930</v>
      </c>
      <c r="C289" s="122"/>
      <c r="D289" s="123" t="s">
        <v>874</v>
      </c>
      <c r="E289" s="38" t="s">
        <v>1089</v>
      </c>
      <c r="F289" s="3" t="s">
        <v>1076</v>
      </c>
      <c r="G289" s="3"/>
      <c r="H289" s="99" t="s">
        <v>886</v>
      </c>
      <c r="I289" s="99" t="s">
        <v>886</v>
      </c>
      <c r="J289" s="99" t="s">
        <v>886</v>
      </c>
      <c r="K289" s="99" t="s">
        <v>886</v>
      </c>
      <c r="L289" s="99" t="s">
        <v>886</v>
      </c>
      <c r="M289" s="99" t="s">
        <v>886</v>
      </c>
      <c r="N289" s="99" t="s">
        <v>886</v>
      </c>
      <c r="O289" s="99" t="s">
        <v>886</v>
      </c>
      <c r="P289" s="99" t="s">
        <v>886</v>
      </c>
      <c r="Q289" s="99" t="s">
        <v>886</v>
      </c>
      <c r="R289" s="99" t="s">
        <v>886</v>
      </c>
      <c r="S289" s="99" t="s">
        <v>886</v>
      </c>
      <c r="T289" s="99" t="s">
        <v>886</v>
      </c>
      <c r="U289" s="99" t="s">
        <v>886</v>
      </c>
      <c r="V289" s="99" t="s">
        <v>886</v>
      </c>
      <c r="W289" s="99" t="s">
        <v>886</v>
      </c>
      <c r="X289" s="99" t="s">
        <v>886</v>
      </c>
      <c r="Y289" s="99" t="s">
        <v>886</v>
      </c>
      <c r="Z289" s="129" t="s">
        <v>886</v>
      </c>
      <c r="AA289" s="99" t="s">
        <v>886</v>
      </c>
      <c r="AB289" s="99" t="s">
        <v>886</v>
      </c>
      <c r="AC289" s="129" t="s">
        <v>886</v>
      </c>
      <c r="AD289" s="164" t="s">
        <v>886</v>
      </c>
      <c r="AE289" s="128" t="s">
        <v>886</v>
      </c>
      <c r="AF289" s="128" t="s">
        <v>886</v>
      </c>
      <c r="AG289" s="128" t="s">
        <v>886</v>
      </c>
    </row>
    <row r="290" spans="1:33" x14ac:dyDescent="0.2">
      <c r="A290" s="11" t="s">
        <v>1607</v>
      </c>
      <c r="B290" s="126" t="s">
        <v>735</v>
      </c>
      <c r="C290" s="126"/>
      <c r="D290" s="123" t="s">
        <v>1001</v>
      </c>
      <c r="E290" s="38" t="s">
        <v>1088</v>
      </c>
      <c r="F290" s="3" t="s">
        <v>1082</v>
      </c>
      <c r="G290" s="3"/>
      <c r="H290" s="99" t="s">
        <v>886</v>
      </c>
      <c r="I290" s="99" t="s">
        <v>886</v>
      </c>
      <c r="J290" s="99" t="s">
        <v>886</v>
      </c>
      <c r="K290" s="99">
        <v>5.2765448958689092</v>
      </c>
      <c r="L290" s="99">
        <v>4.6261614048742388</v>
      </c>
      <c r="M290" s="99">
        <v>6.1248527679623095</v>
      </c>
      <c r="N290" s="99">
        <v>8.6132367544833386</v>
      </c>
      <c r="O290" s="99">
        <v>10.857288837496966</v>
      </c>
      <c r="P290" s="99">
        <v>3.2420041480187791</v>
      </c>
      <c r="Q290" s="99">
        <v>5.6988792556565784</v>
      </c>
      <c r="R290" s="99">
        <v>5.501650495148553</v>
      </c>
      <c r="S290" s="99">
        <v>4.4941689579975304</v>
      </c>
      <c r="T290" s="99">
        <v>4.9995463206605564</v>
      </c>
      <c r="U290" s="99">
        <v>4.8824749395091516</v>
      </c>
      <c r="V290" s="99">
        <v>2.4553019691851574</v>
      </c>
      <c r="W290" s="99">
        <v>0</v>
      </c>
      <c r="X290" s="99">
        <v>0</v>
      </c>
      <c r="Y290" s="99">
        <v>1.9943707277844851</v>
      </c>
      <c r="Z290" s="129">
        <v>1.9947961838681749</v>
      </c>
      <c r="AA290" s="99">
        <v>1.9944341372912788</v>
      </c>
      <c r="AB290" s="99">
        <v>3.9942398059724216</v>
      </c>
      <c r="AC290" s="129">
        <v>4.9939670739903796</v>
      </c>
      <c r="AD290" s="164">
        <v>5.9943234404886692</v>
      </c>
      <c r="AE290" s="128">
        <v>2.9942951945746143</v>
      </c>
      <c r="AF290" s="128">
        <v>3.9938393279780771</v>
      </c>
      <c r="AG290" s="128">
        <v>4.9940215766732781</v>
      </c>
    </row>
    <row r="291" spans="1:33" x14ac:dyDescent="0.2">
      <c r="A291" s="11" t="s">
        <v>1476</v>
      </c>
      <c r="B291" s="126" t="s">
        <v>429</v>
      </c>
      <c r="C291" s="126"/>
      <c r="D291" s="123" t="s">
        <v>430</v>
      </c>
      <c r="E291" s="38" t="s">
        <v>1088</v>
      </c>
      <c r="F291" s="3" t="s">
        <v>1076</v>
      </c>
      <c r="G291" s="3"/>
      <c r="H291" s="99" t="s">
        <v>886</v>
      </c>
      <c r="I291" s="99">
        <v>14.102069674765389</v>
      </c>
      <c r="J291" s="99">
        <v>2.5461919783686255</v>
      </c>
      <c r="K291" s="99">
        <v>4.1309602285212179</v>
      </c>
      <c r="L291" s="99">
        <v>4.5368221143701248</v>
      </c>
      <c r="M291" s="99">
        <v>6.8530480419862698</v>
      </c>
      <c r="N291" s="99">
        <v>16.180221025786338</v>
      </c>
      <c r="O291" s="99">
        <v>6.8373983739837456</v>
      </c>
      <c r="P291" s="99">
        <v>6.6281104938741464</v>
      </c>
      <c r="Q291" s="99">
        <v>4.93148729660291</v>
      </c>
      <c r="R291" s="99">
        <v>4.6997211453444976</v>
      </c>
      <c r="S291" s="99">
        <v>4.8980122125503271</v>
      </c>
      <c r="T291" s="99">
        <v>4.502105523903893</v>
      </c>
      <c r="U291" s="99">
        <v>2.8325925925925901</v>
      </c>
      <c r="V291" s="99">
        <v>2.9274477035671254</v>
      </c>
      <c r="W291" s="99">
        <v>0</v>
      </c>
      <c r="X291" s="99">
        <v>-0.12877218520800682</v>
      </c>
      <c r="Y291" s="99">
        <v>-0.35878461710953502</v>
      </c>
      <c r="Z291" s="129">
        <v>-4.2759086305854677E-2</v>
      </c>
      <c r="AA291" s="99">
        <v>1.9002161383285365</v>
      </c>
      <c r="AB291" s="99">
        <v>2.7618205921343453</v>
      </c>
      <c r="AC291" s="129">
        <v>2.6875940657923092</v>
      </c>
      <c r="AD291" s="164">
        <v>2.9941373534338345</v>
      </c>
      <c r="AE291" s="128">
        <v>2.9884122789184842</v>
      </c>
      <c r="AF291" s="128">
        <v>2.4674299249901388</v>
      </c>
      <c r="AG291" s="128">
        <v>2.4080138701598921</v>
      </c>
    </row>
    <row r="292" spans="1:33" x14ac:dyDescent="0.2">
      <c r="A292" s="11" t="s">
        <v>1477</v>
      </c>
      <c r="B292" s="126" t="s">
        <v>431</v>
      </c>
      <c r="C292" s="126"/>
      <c r="D292" s="123" t="s">
        <v>432</v>
      </c>
      <c r="E292" s="38" t="s">
        <v>1088</v>
      </c>
      <c r="F292" s="3" t="s">
        <v>1076</v>
      </c>
      <c r="G292" s="3"/>
      <c r="H292" s="99" t="s">
        <v>886</v>
      </c>
      <c r="I292" s="99">
        <v>-1.2722346566144296</v>
      </c>
      <c r="J292" s="99">
        <v>9.2113112993676083</v>
      </c>
      <c r="K292" s="99">
        <v>4.4684802796897145</v>
      </c>
      <c r="L292" s="99">
        <v>4.4551349090148307</v>
      </c>
      <c r="M292" s="99">
        <v>3.5242290748898739</v>
      </c>
      <c r="N292" s="99">
        <v>10.01934235976789</v>
      </c>
      <c r="O292" s="99">
        <v>3.4018987341771947</v>
      </c>
      <c r="P292" s="99">
        <v>3.8510584034685138</v>
      </c>
      <c r="Q292" s="99">
        <v>2.9878847413228584</v>
      </c>
      <c r="R292" s="99">
        <v>2.8853032350369574</v>
      </c>
      <c r="S292" s="99">
        <v>5.809641532756487</v>
      </c>
      <c r="T292" s="99">
        <v>3.4024532710280369</v>
      </c>
      <c r="U292" s="99">
        <v>3.0433554582686213</v>
      </c>
      <c r="V292" s="99">
        <v>1.815939148907006</v>
      </c>
      <c r="W292" s="99">
        <v>-0.17498990442859963</v>
      </c>
      <c r="X292" s="99">
        <v>-4.719525350593301E-2</v>
      </c>
      <c r="Y292" s="99">
        <v>-0.20910623946038243</v>
      </c>
      <c r="Z292" s="129">
        <v>-0.11491145058807328</v>
      </c>
      <c r="AA292" s="99">
        <v>-0.34513094674156752</v>
      </c>
      <c r="AB292" s="99">
        <v>2.8928425913350653</v>
      </c>
      <c r="AC292" s="129">
        <v>1.9337381203801352</v>
      </c>
      <c r="AD292" s="164">
        <v>3.2372936225315563</v>
      </c>
      <c r="AE292" s="128">
        <v>2.5337096268422732</v>
      </c>
      <c r="AF292" s="128">
        <v>3.0521744449201638</v>
      </c>
      <c r="AG292" s="128">
        <v>2.9677113010446345</v>
      </c>
    </row>
    <row r="293" spans="1:33" x14ac:dyDescent="0.2">
      <c r="A293" s="11" t="s">
        <v>1478</v>
      </c>
      <c r="B293" s="126" t="s">
        <v>433</v>
      </c>
      <c r="C293" s="126"/>
      <c r="D293" s="123" t="s">
        <v>434</v>
      </c>
      <c r="E293" s="38" t="s">
        <v>1088</v>
      </c>
      <c r="F293" s="3" t="s">
        <v>1085</v>
      </c>
      <c r="G293" s="3"/>
      <c r="H293" s="99" t="s">
        <v>886</v>
      </c>
      <c r="I293" s="99">
        <v>1.5948021264028398</v>
      </c>
      <c r="J293" s="99">
        <v>5.2325581395348877</v>
      </c>
      <c r="K293" s="99">
        <v>4.5027624309392138</v>
      </c>
      <c r="L293" s="99">
        <v>1.5067406819984086</v>
      </c>
      <c r="M293" s="99">
        <v>2.005208333333357</v>
      </c>
      <c r="N293" s="99">
        <v>6.9185601225427718</v>
      </c>
      <c r="O293" s="99">
        <v>18.409742120343836</v>
      </c>
      <c r="P293" s="99">
        <v>4.8598507763661871</v>
      </c>
      <c r="Q293" s="99">
        <v>3.6153846153846132</v>
      </c>
      <c r="R293" s="99">
        <v>3.6005939123979118</v>
      </c>
      <c r="S293" s="99">
        <v>3.4575420996058739</v>
      </c>
      <c r="T293" s="99">
        <v>4</v>
      </c>
      <c r="U293" s="99">
        <v>3.8461538461538396</v>
      </c>
      <c r="V293" s="99">
        <v>3.8480038480038559</v>
      </c>
      <c r="W293" s="99">
        <v>0</v>
      </c>
      <c r="X293" s="99">
        <v>3.998764860274818</v>
      </c>
      <c r="Y293" s="99">
        <v>1.9893111638954935</v>
      </c>
      <c r="Z293" s="129">
        <v>1.9941775836972209</v>
      </c>
      <c r="AA293" s="99">
        <v>1.998001998001997</v>
      </c>
      <c r="AB293" s="99">
        <v>1.9868476283755543</v>
      </c>
      <c r="AC293" s="129">
        <v>1.9892989436136599</v>
      </c>
      <c r="AD293" s="164">
        <v>2.9862792574657071</v>
      </c>
      <c r="AE293" s="128">
        <v>2.9780564263322873</v>
      </c>
      <c r="AF293" s="128">
        <v>1.9786910197869156</v>
      </c>
      <c r="AG293" s="128">
        <v>1.9900497512437738</v>
      </c>
    </row>
    <row r="294" spans="1:33" x14ac:dyDescent="0.2">
      <c r="A294" s="11" t="s">
        <v>1479</v>
      </c>
      <c r="B294" s="126" t="s">
        <v>1194</v>
      </c>
      <c r="C294" s="126"/>
      <c r="D294" s="123" t="s">
        <v>436</v>
      </c>
      <c r="E294" s="38" t="s">
        <v>1088</v>
      </c>
      <c r="F294" s="3" t="s">
        <v>1174</v>
      </c>
      <c r="G294" s="3"/>
      <c r="H294" s="99" t="s">
        <v>886</v>
      </c>
      <c r="I294" s="99">
        <v>15.55209953343703</v>
      </c>
      <c r="J294" s="99">
        <v>7.3426050545835011</v>
      </c>
      <c r="K294" s="99">
        <v>7.8852047924212769</v>
      </c>
      <c r="L294" s="99">
        <v>4.9974173553719083</v>
      </c>
      <c r="M294" s="99">
        <v>4.9932357643586442</v>
      </c>
      <c r="N294" s="99">
        <v>10.999180039826626</v>
      </c>
      <c r="O294" s="99">
        <v>7.1549176867876696</v>
      </c>
      <c r="P294" s="99">
        <v>8.4991136497931876</v>
      </c>
      <c r="Q294" s="99">
        <v>5.0013615321775404</v>
      </c>
      <c r="R294" s="99">
        <v>4.9965421853388534</v>
      </c>
      <c r="S294" s="99">
        <v>4.9975300510456151</v>
      </c>
      <c r="T294" s="99">
        <v>5.0027444522857252</v>
      </c>
      <c r="U294" s="99">
        <v>5.0033604659846134</v>
      </c>
      <c r="V294" s="99">
        <v>3.9968707773273309</v>
      </c>
      <c r="W294" s="99">
        <v>0</v>
      </c>
      <c r="X294" s="99">
        <v>3.0021199480270866</v>
      </c>
      <c r="Y294" s="99">
        <v>1.9984065861107467</v>
      </c>
      <c r="Z294" s="129">
        <v>1.9527436047646951</v>
      </c>
      <c r="AA294" s="99">
        <v>1.9472642533358897</v>
      </c>
      <c r="AB294" s="99">
        <v>1.9539078156312728</v>
      </c>
      <c r="AC294" s="129">
        <v>1.947174447174449</v>
      </c>
      <c r="AD294" s="164">
        <v>7.230222329336633</v>
      </c>
      <c r="AE294" s="128">
        <v>13.485418890824285</v>
      </c>
      <c r="AF294" s="128">
        <v>4.9512303807496272</v>
      </c>
      <c r="AG294" s="128">
        <v>7.0764730858140306</v>
      </c>
    </row>
    <row r="295" spans="1:33" x14ac:dyDescent="0.2">
      <c r="A295" s="11" t="s">
        <v>1480</v>
      </c>
      <c r="B295" s="126" t="s">
        <v>437</v>
      </c>
      <c r="C295" s="126"/>
      <c r="D295" s="123" t="s">
        <v>438</v>
      </c>
      <c r="E295" s="38" t="s">
        <v>1088</v>
      </c>
      <c r="F295" s="3" t="s">
        <v>1080</v>
      </c>
      <c r="G295" s="3"/>
      <c r="H295" s="99" t="s">
        <v>886</v>
      </c>
      <c r="I295" s="99">
        <v>6.8436578171091611</v>
      </c>
      <c r="J295" s="99">
        <v>6.1032253873388242</v>
      </c>
      <c r="K295" s="99">
        <v>4.3194759076715599</v>
      </c>
      <c r="L295" s="99">
        <v>9.121988437949355</v>
      </c>
      <c r="M295" s="99">
        <v>7.718062147880218</v>
      </c>
      <c r="N295" s="99">
        <v>5.3563181086242651</v>
      </c>
      <c r="O295" s="99">
        <v>8.9038174450842433</v>
      </c>
      <c r="P295" s="99">
        <v>5.3243687239574911</v>
      </c>
      <c r="Q295" s="99">
        <v>2.517275929388191</v>
      </c>
      <c r="R295" s="99">
        <v>2.4967757536675776</v>
      </c>
      <c r="S295" s="99">
        <v>3.5920020447083374</v>
      </c>
      <c r="T295" s="99">
        <v>3.8982729170620871</v>
      </c>
      <c r="U295" s="99">
        <v>2.508037410492463</v>
      </c>
      <c r="V295" s="99">
        <v>-1.405100058805715</v>
      </c>
      <c r="W295" s="99">
        <v>0</v>
      </c>
      <c r="X295" s="99">
        <v>-9.0369339490337097E-4</v>
      </c>
      <c r="Y295" s="99">
        <v>0</v>
      </c>
      <c r="Z295" s="129">
        <v>0</v>
      </c>
      <c r="AA295" s="99">
        <v>-9.9407171775478531E-3</v>
      </c>
      <c r="AB295" s="99">
        <v>0</v>
      </c>
      <c r="AC295" s="129">
        <v>3.0060102128428801</v>
      </c>
      <c r="AD295" s="164">
        <v>2.9937440226022405</v>
      </c>
      <c r="AE295" s="128">
        <v>4.988797355664798</v>
      </c>
      <c r="AF295" s="128">
        <v>3.9898084210355345</v>
      </c>
      <c r="AG295" s="128">
        <v>4.9876712756328283</v>
      </c>
    </row>
    <row r="296" spans="1:33" x14ac:dyDescent="0.2">
      <c r="A296" s="11" t="s">
        <v>1679</v>
      </c>
      <c r="B296" s="126" t="s">
        <v>439</v>
      </c>
      <c r="C296" s="126"/>
      <c r="D296" s="123" t="s">
        <v>440</v>
      </c>
      <c r="E296" s="38" t="s">
        <v>1089</v>
      </c>
      <c r="F296" s="3" t="s">
        <v>1076</v>
      </c>
      <c r="G296" s="3"/>
      <c r="H296" s="99" t="s">
        <v>886</v>
      </c>
      <c r="I296" s="99">
        <v>13.616891064871496</v>
      </c>
      <c r="J296" s="99">
        <v>55.022892539725262</v>
      </c>
      <c r="K296" s="99">
        <v>4.3259207783182632</v>
      </c>
      <c r="L296" s="99">
        <v>21.26561199000831</v>
      </c>
      <c r="M296" s="99">
        <v>4.5454545454545467</v>
      </c>
      <c r="N296" s="99">
        <v>4.4923157756469294</v>
      </c>
      <c r="O296" s="99">
        <v>4.5380263984915246</v>
      </c>
      <c r="P296" s="99">
        <v>8.4415584415584561</v>
      </c>
      <c r="Q296" s="99">
        <v>5.5111998225770549</v>
      </c>
      <c r="R296" s="99">
        <v>4.9290593799264286</v>
      </c>
      <c r="S296" s="99">
        <v>4.8978365384615472</v>
      </c>
      <c r="T296" s="99">
        <v>4.2967631051274822</v>
      </c>
      <c r="U296" s="99" t="s">
        <v>886</v>
      </c>
      <c r="V296" s="99" t="s">
        <v>886</v>
      </c>
      <c r="W296" s="99" t="s">
        <v>886</v>
      </c>
      <c r="X296" s="99" t="s">
        <v>886</v>
      </c>
      <c r="Y296" s="99" t="s">
        <v>886</v>
      </c>
      <c r="Z296" s="129" t="s">
        <v>886</v>
      </c>
      <c r="AA296" s="99" t="s">
        <v>886</v>
      </c>
      <c r="AB296" s="99" t="s">
        <v>886</v>
      </c>
      <c r="AC296" s="129" t="s">
        <v>886</v>
      </c>
      <c r="AD296" s="164" t="s">
        <v>886</v>
      </c>
      <c r="AE296" s="128" t="s">
        <v>886</v>
      </c>
      <c r="AF296" s="128" t="s">
        <v>886</v>
      </c>
      <c r="AG296" s="128" t="s">
        <v>886</v>
      </c>
    </row>
    <row r="297" spans="1:33" x14ac:dyDescent="0.2">
      <c r="A297" s="11" t="s">
        <v>1481</v>
      </c>
      <c r="B297" s="126" t="s">
        <v>441</v>
      </c>
      <c r="C297" s="126"/>
      <c r="D297" s="123" t="s">
        <v>442</v>
      </c>
      <c r="E297" s="38" t="s">
        <v>1088</v>
      </c>
      <c r="F297" s="3" t="s">
        <v>1076</v>
      </c>
      <c r="G297" s="3"/>
      <c r="H297" s="99" t="s">
        <v>886</v>
      </c>
      <c r="I297" s="99">
        <v>33.806742766126888</v>
      </c>
      <c r="J297" s="99">
        <v>2.1327249280825242</v>
      </c>
      <c r="K297" s="99">
        <v>5.2350427350427395</v>
      </c>
      <c r="L297" s="99">
        <v>4.9007844946931272</v>
      </c>
      <c r="M297" s="99">
        <v>4.8917825092380696</v>
      </c>
      <c r="N297" s="99">
        <v>9.0924341553430708</v>
      </c>
      <c r="O297" s="99">
        <v>11.240965708134709</v>
      </c>
      <c r="P297" s="99">
        <v>2.3016311860657908</v>
      </c>
      <c r="Q297" s="99">
        <v>4.0808053509898059</v>
      </c>
      <c r="R297" s="99">
        <v>4.0116845180136096</v>
      </c>
      <c r="S297" s="99">
        <v>4.5996380203457505</v>
      </c>
      <c r="T297" s="99">
        <v>4.4630071599045493</v>
      </c>
      <c r="U297" s="99">
        <v>2.5017135023988999</v>
      </c>
      <c r="V297" s="99">
        <v>1.4989412682491832</v>
      </c>
      <c r="W297" s="99">
        <v>0</v>
      </c>
      <c r="X297" s="99">
        <v>0</v>
      </c>
      <c r="Y297" s="99">
        <v>0</v>
      </c>
      <c r="Z297" s="129">
        <v>0</v>
      </c>
      <c r="AA297" s="99">
        <v>0</v>
      </c>
      <c r="AB297" s="99">
        <v>2.7449903925336194</v>
      </c>
      <c r="AC297" s="129">
        <v>2.6716537536735308</v>
      </c>
      <c r="AD297" s="164">
        <v>2.9976580796252872</v>
      </c>
      <c r="AE297" s="128">
        <v>2.9963114547016279</v>
      </c>
      <c r="AF297" s="128">
        <v>2.4529042386185251</v>
      </c>
      <c r="AG297" s="128">
        <v>2.3941773606588774</v>
      </c>
    </row>
    <row r="298" spans="1:33" x14ac:dyDescent="0.2">
      <c r="A298" s="11" t="s">
        <v>1482</v>
      </c>
      <c r="B298" s="126" t="s">
        <v>443</v>
      </c>
      <c r="C298" s="126"/>
      <c r="D298" s="123" t="s">
        <v>444</v>
      </c>
      <c r="E298" s="38" t="s">
        <v>1088</v>
      </c>
      <c r="F298" s="3" t="s">
        <v>1076</v>
      </c>
      <c r="G298" s="3"/>
      <c r="H298" s="99" t="s">
        <v>886</v>
      </c>
      <c r="I298" s="99">
        <v>15.954738330975957</v>
      </c>
      <c r="J298" s="99">
        <v>3.830202488411814</v>
      </c>
      <c r="K298" s="99">
        <v>2.9840225563909684</v>
      </c>
      <c r="L298" s="99">
        <v>4.483230663928822</v>
      </c>
      <c r="M298" s="99">
        <v>4.0069876624085623</v>
      </c>
      <c r="N298" s="99">
        <v>12.786059206382518</v>
      </c>
      <c r="O298" s="99">
        <v>7.4739389426656828</v>
      </c>
      <c r="P298" s="99">
        <v>5.9928985883779262</v>
      </c>
      <c r="Q298" s="99">
        <v>4.5020017975324862</v>
      </c>
      <c r="R298" s="99">
        <v>3.5105551211884034</v>
      </c>
      <c r="S298" s="99">
        <v>2.9987159150993534</v>
      </c>
      <c r="T298" s="99">
        <v>4.5027867409797437</v>
      </c>
      <c r="U298" s="99">
        <v>3.5017543859649152</v>
      </c>
      <c r="V298" s="99">
        <v>2.5018645331886802</v>
      </c>
      <c r="W298" s="99">
        <v>0</v>
      </c>
      <c r="X298" s="99">
        <v>0</v>
      </c>
      <c r="Y298" s="99">
        <v>0</v>
      </c>
      <c r="Z298" s="129">
        <v>1.7198042069056729</v>
      </c>
      <c r="AA298" s="99">
        <v>1.6972298088177906</v>
      </c>
      <c r="AB298" s="99">
        <v>1.8990984078266049</v>
      </c>
      <c r="AC298" s="129">
        <v>1.6378012048192669</v>
      </c>
      <c r="AD298" s="164">
        <v>0.50009260974255287</v>
      </c>
      <c r="AE298" s="128">
        <v>2.0027030347708585</v>
      </c>
      <c r="AF298" s="128">
        <v>1.6562274150807133</v>
      </c>
      <c r="AG298" s="128">
        <v>1.6588660465667464</v>
      </c>
    </row>
    <row r="299" spans="1:33" x14ac:dyDescent="0.2">
      <c r="A299" s="11" t="s">
        <v>1483</v>
      </c>
      <c r="B299" s="126" t="s">
        <v>445</v>
      </c>
      <c r="C299" s="126"/>
      <c r="D299" s="123" t="s">
        <v>446</v>
      </c>
      <c r="E299" s="38" t="s">
        <v>1088</v>
      </c>
      <c r="F299" s="3" t="s">
        <v>1076</v>
      </c>
      <c r="G299" s="3"/>
      <c r="H299" s="99" t="s">
        <v>886</v>
      </c>
      <c r="I299" s="99">
        <v>4.0718562874251205</v>
      </c>
      <c r="J299" s="99">
        <v>13.476537527170436</v>
      </c>
      <c r="K299" s="99">
        <v>4.4507042253521263</v>
      </c>
      <c r="L299" s="99">
        <v>1.0679611650485441</v>
      </c>
      <c r="M299" s="99">
        <v>3.2660902977905977</v>
      </c>
      <c r="N299" s="99">
        <v>7.9999999999999858</v>
      </c>
      <c r="O299" s="99">
        <v>8.8716623600344775</v>
      </c>
      <c r="P299" s="99">
        <v>4.5886075949367182</v>
      </c>
      <c r="Q299" s="99">
        <v>4.9924357034795861</v>
      </c>
      <c r="R299" s="99">
        <v>4.8270893371757779</v>
      </c>
      <c r="S299" s="99">
        <v>3.0240549828178871</v>
      </c>
      <c r="T299" s="99">
        <v>4.4696464309539721</v>
      </c>
      <c r="U299" s="99">
        <v>3.5121328224776391</v>
      </c>
      <c r="V299" s="99">
        <v>2.5293028994448008</v>
      </c>
      <c r="W299" s="99">
        <v>0</v>
      </c>
      <c r="X299" s="99">
        <v>0</v>
      </c>
      <c r="Y299" s="99">
        <v>0</v>
      </c>
      <c r="Z299" s="129">
        <v>0</v>
      </c>
      <c r="AA299" s="99">
        <v>0</v>
      </c>
      <c r="AB299" s="99">
        <v>1.9855595667870096</v>
      </c>
      <c r="AC299" s="129">
        <v>2.0058997050147465</v>
      </c>
      <c r="AD299" s="164">
        <v>3.1810294968189545</v>
      </c>
      <c r="AE299" s="128">
        <v>3.0829596412556004</v>
      </c>
      <c r="AF299" s="128">
        <v>2.9907558455682492</v>
      </c>
      <c r="AG299" s="128">
        <v>2.9039070749735938</v>
      </c>
    </row>
    <row r="300" spans="1:33" x14ac:dyDescent="0.2">
      <c r="A300" s="11" t="s">
        <v>886</v>
      </c>
      <c r="B300" s="18" t="s">
        <v>1043</v>
      </c>
      <c r="C300" s="18"/>
      <c r="D300" s="19" t="s">
        <v>1044</v>
      </c>
      <c r="E300" s="38" t="s">
        <v>1089</v>
      </c>
      <c r="F300" s="3" t="s">
        <v>1076</v>
      </c>
      <c r="G300" s="3"/>
      <c r="H300" s="99" t="s">
        <v>886</v>
      </c>
      <c r="I300" s="99" t="s">
        <v>886</v>
      </c>
      <c r="J300" s="99" t="s">
        <v>886</v>
      </c>
      <c r="K300" s="99" t="s">
        <v>886</v>
      </c>
      <c r="L300" s="99" t="s">
        <v>886</v>
      </c>
      <c r="M300" s="99" t="s">
        <v>886</v>
      </c>
      <c r="N300" s="99" t="s">
        <v>886</v>
      </c>
      <c r="O300" s="99" t="s">
        <v>886</v>
      </c>
      <c r="P300" s="99" t="s">
        <v>886</v>
      </c>
      <c r="Q300" s="99" t="s">
        <v>886</v>
      </c>
      <c r="R300" s="99" t="s">
        <v>886</v>
      </c>
      <c r="S300" s="99" t="s">
        <v>886</v>
      </c>
      <c r="T300" s="99" t="s">
        <v>886</v>
      </c>
      <c r="U300" s="99" t="s">
        <v>886</v>
      </c>
      <c r="V300" s="99" t="s">
        <v>886</v>
      </c>
      <c r="W300" s="99" t="s">
        <v>886</v>
      </c>
      <c r="X300" s="99" t="s">
        <v>886</v>
      </c>
      <c r="Y300" s="99" t="s">
        <v>886</v>
      </c>
      <c r="Z300" s="129" t="s">
        <v>886</v>
      </c>
      <c r="AA300" s="99" t="s">
        <v>886</v>
      </c>
      <c r="AB300" s="99" t="s">
        <v>886</v>
      </c>
      <c r="AC300" s="129" t="s">
        <v>886</v>
      </c>
      <c r="AD300" s="164" t="s">
        <v>886</v>
      </c>
      <c r="AE300" s="128" t="s">
        <v>886</v>
      </c>
      <c r="AF300" s="128" t="s">
        <v>886</v>
      </c>
      <c r="AG300" s="128" t="s">
        <v>886</v>
      </c>
    </row>
    <row r="301" spans="1:33" x14ac:dyDescent="0.2">
      <c r="A301" s="11" t="s">
        <v>1484</v>
      </c>
      <c r="B301" s="126" t="s">
        <v>447</v>
      </c>
      <c r="C301" s="126"/>
      <c r="D301" s="123" t="s">
        <v>448</v>
      </c>
      <c r="E301" s="38" t="s">
        <v>1088</v>
      </c>
      <c r="F301" s="3" t="s">
        <v>1082</v>
      </c>
      <c r="G301" s="3"/>
      <c r="H301" s="99" t="s">
        <v>886</v>
      </c>
      <c r="I301" s="99">
        <v>10.707244325362737</v>
      </c>
      <c r="J301" s="99">
        <v>5.3442318522915855</v>
      </c>
      <c r="K301" s="99">
        <v>7.3950988325049138</v>
      </c>
      <c r="L301" s="99">
        <v>4.5044802626267995</v>
      </c>
      <c r="M301" s="99">
        <v>4.3476581610320011</v>
      </c>
      <c r="N301" s="99">
        <v>5.7457650121528445</v>
      </c>
      <c r="O301" s="99">
        <v>12.63242637793438</v>
      </c>
      <c r="P301" s="99">
        <v>2.2789661780701351</v>
      </c>
      <c r="Q301" s="99">
        <v>4.7946523522560511</v>
      </c>
      <c r="R301" s="99">
        <v>4.6873942920101683</v>
      </c>
      <c r="S301" s="99">
        <v>3.618940352108126</v>
      </c>
      <c r="T301" s="99">
        <v>4.9047122657899678</v>
      </c>
      <c r="U301" s="99">
        <v>4.5463038456312006</v>
      </c>
      <c r="V301" s="99">
        <v>2.495592906407154</v>
      </c>
      <c r="W301" s="99">
        <v>0</v>
      </c>
      <c r="X301" s="99">
        <v>3.4461714050202659</v>
      </c>
      <c r="Y301" s="99">
        <v>1.9621964954756947</v>
      </c>
      <c r="Z301" s="129">
        <v>1.8222395888125797</v>
      </c>
      <c r="AA301" s="99">
        <v>1.8516195213390096</v>
      </c>
      <c r="AB301" s="99">
        <v>3.9837115613135188</v>
      </c>
      <c r="AC301" s="129">
        <v>3.960002787262229</v>
      </c>
      <c r="AD301" s="164">
        <v>4.9915210499152041</v>
      </c>
      <c r="AE301" s="128">
        <v>4.9865934627170594</v>
      </c>
      <c r="AF301" s="128">
        <v>3.9902463347744943</v>
      </c>
      <c r="AG301" s="128">
        <v>2.7471595726640539</v>
      </c>
    </row>
    <row r="302" spans="1:33" x14ac:dyDescent="0.2">
      <c r="A302" s="11" t="s">
        <v>886</v>
      </c>
      <c r="B302" s="18" t="s">
        <v>1027</v>
      </c>
      <c r="C302" s="18"/>
      <c r="D302" s="35" t="s">
        <v>993</v>
      </c>
      <c r="E302" s="38" t="s">
        <v>1089</v>
      </c>
      <c r="F302" s="3" t="s">
        <v>1076</v>
      </c>
      <c r="G302" s="3"/>
      <c r="H302" s="99" t="s">
        <v>886</v>
      </c>
      <c r="I302" s="99" t="s">
        <v>886</v>
      </c>
      <c r="J302" s="99" t="s">
        <v>886</v>
      </c>
      <c r="K302" s="99" t="s">
        <v>886</v>
      </c>
      <c r="L302" s="99" t="s">
        <v>886</v>
      </c>
      <c r="M302" s="99" t="s">
        <v>886</v>
      </c>
      <c r="N302" s="99" t="s">
        <v>886</v>
      </c>
      <c r="O302" s="99" t="s">
        <v>886</v>
      </c>
      <c r="P302" s="99" t="s">
        <v>886</v>
      </c>
      <c r="Q302" s="99" t="s">
        <v>886</v>
      </c>
      <c r="R302" s="99" t="s">
        <v>886</v>
      </c>
      <c r="S302" s="99" t="s">
        <v>886</v>
      </c>
      <c r="T302" s="99" t="s">
        <v>886</v>
      </c>
      <c r="U302" s="99" t="s">
        <v>886</v>
      </c>
      <c r="V302" s="99" t="s">
        <v>886</v>
      </c>
      <c r="W302" s="99" t="s">
        <v>886</v>
      </c>
      <c r="X302" s="99" t="s">
        <v>886</v>
      </c>
      <c r="Y302" s="99" t="s">
        <v>886</v>
      </c>
      <c r="Z302" s="129" t="s">
        <v>886</v>
      </c>
      <c r="AA302" s="99" t="s">
        <v>886</v>
      </c>
      <c r="AB302" s="99" t="s">
        <v>886</v>
      </c>
      <c r="AC302" s="129" t="s">
        <v>886</v>
      </c>
      <c r="AD302" s="164" t="s">
        <v>886</v>
      </c>
      <c r="AE302" s="128" t="s">
        <v>886</v>
      </c>
      <c r="AF302" s="128" t="s">
        <v>886</v>
      </c>
      <c r="AG302" s="128" t="s">
        <v>886</v>
      </c>
    </row>
    <row r="303" spans="1:33" x14ac:dyDescent="0.2">
      <c r="A303" s="11" t="s">
        <v>1485</v>
      </c>
      <c r="B303" s="126" t="s">
        <v>449</v>
      </c>
      <c r="C303" s="126"/>
      <c r="D303" s="123" t="s">
        <v>450</v>
      </c>
      <c r="E303" s="38" t="s">
        <v>1088</v>
      </c>
      <c r="F303" s="3" t="s">
        <v>1082</v>
      </c>
      <c r="G303" s="3"/>
      <c r="H303" s="99" t="s">
        <v>886</v>
      </c>
      <c r="I303" s="99" t="s">
        <v>886</v>
      </c>
      <c r="J303" s="99">
        <v>7.0191382444135826</v>
      </c>
      <c r="K303" s="99">
        <v>10.333516492665296</v>
      </c>
      <c r="L303" s="99">
        <v>5.2502905090321832</v>
      </c>
      <c r="M303" s="99">
        <v>7.1578102147916667</v>
      </c>
      <c r="N303" s="99">
        <v>6.9312494982203532</v>
      </c>
      <c r="O303" s="99">
        <v>9.0196961733864072</v>
      </c>
      <c r="P303" s="99">
        <v>2.7088450678359095</v>
      </c>
      <c r="Q303" s="99">
        <v>4.4992288951968078</v>
      </c>
      <c r="R303" s="99">
        <v>4.9503785772340336</v>
      </c>
      <c r="S303" s="99">
        <v>3.6000692908892802</v>
      </c>
      <c r="T303" s="99">
        <v>3.8998721353398196</v>
      </c>
      <c r="U303" s="99">
        <v>3.6001325318313349</v>
      </c>
      <c r="V303" s="99">
        <v>2.0002193022533135</v>
      </c>
      <c r="W303" s="99">
        <v>0</v>
      </c>
      <c r="X303" s="99">
        <v>0</v>
      </c>
      <c r="Y303" s="99">
        <v>1.9502450124073931</v>
      </c>
      <c r="Z303" s="129">
        <v>0</v>
      </c>
      <c r="AA303" s="99">
        <v>1.9498435907349565</v>
      </c>
      <c r="AB303" s="99">
        <v>3.9492169656016429</v>
      </c>
      <c r="AC303" s="129">
        <v>4.9492143775133668</v>
      </c>
      <c r="AD303" s="164">
        <v>5.9893817055635346</v>
      </c>
      <c r="AE303" s="128">
        <v>2.9890797957586424</v>
      </c>
      <c r="AF303" s="128">
        <v>3.4893062642492589</v>
      </c>
      <c r="AG303" s="128">
        <v>2.4988460408711357</v>
      </c>
    </row>
    <row r="304" spans="1:33" x14ac:dyDescent="0.2">
      <c r="A304" s="11" t="s">
        <v>1486</v>
      </c>
      <c r="B304" s="126" t="s">
        <v>451</v>
      </c>
      <c r="C304" s="126"/>
      <c r="D304" s="123" t="s">
        <v>452</v>
      </c>
      <c r="E304" s="38" t="s">
        <v>1088</v>
      </c>
      <c r="F304" s="3" t="s">
        <v>1076</v>
      </c>
      <c r="G304" s="3"/>
      <c r="H304" s="99" t="s">
        <v>886</v>
      </c>
      <c r="I304" s="99">
        <v>3.1721105527638258</v>
      </c>
      <c r="J304" s="99">
        <v>17.671232876712324</v>
      </c>
      <c r="K304" s="99">
        <v>6.2863795110593657</v>
      </c>
      <c r="L304" s="99">
        <v>6.9003285870755633</v>
      </c>
      <c r="M304" s="99">
        <v>8.9139344262295026</v>
      </c>
      <c r="N304" s="99">
        <v>8.8428974600188042</v>
      </c>
      <c r="O304" s="99">
        <v>14.606741573033716</v>
      </c>
      <c r="P304" s="99">
        <v>5.0527903469079973</v>
      </c>
      <c r="Q304" s="99">
        <v>3.1506740049453583</v>
      </c>
      <c r="R304" s="99">
        <v>4.5313949891741458</v>
      </c>
      <c r="S304" s="99">
        <v>3.861517976031962</v>
      </c>
      <c r="T304" s="99">
        <v>2.9487179487179418</v>
      </c>
      <c r="U304" s="99">
        <v>4.9190535491905507</v>
      </c>
      <c r="V304" s="99">
        <v>0</v>
      </c>
      <c r="W304" s="99">
        <v>0</v>
      </c>
      <c r="X304" s="99">
        <v>0</v>
      </c>
      <c r="Y304" s="99">
        <v>1.8991097922848752</v>
      </c>
      <c r="Z304" s="129">
        <v>1.9025431954960093</v>
      </c>
      <c r="AA304" s="99">
        <v>1.9368768654346891</v>
      </c>
      <c r="AB304" s="99">
        <v>1.9499127834537777</v>
      </c>
      <c r="AC304" s="129">
        <v>3.0003055300947157</v>
      </c>
      <c r="AD304" s="164">
        <v>2.9010441385856511</v>
      </c>
      <c r="AE304" s="128">
        <v>2.9460939752089965</v>
      </c>
      <c r="AF304" s="128">
        <v>2.7721774193548265</v>
      </c>
      <c r="AG304" s="128">
        <v>2.6974006866110933</v>
      </c>
    </row>
    <row r="305" spans="1:33" x14ac:dyDescent="0.2">
      <c r="A305" s="11" t="s">
        <v>1487</v>
      </c>
      <c r="B305" s="126" t="s">
        <v>453</v>
      </c>
      <c r="C305" s="126"/>
      <c r="D305" s="123" t="s">
        <v>454</v>
      </c>
      <c r="E305" s="38" t="s">
        <v>1088</v>
      </c>
      <c r="F305" s="3" t="s">
        <v>1076</v>
      </c>
      <c r="G305" s="3"/>
      <c r="H305" s="99" t="s">
        <v>886</v>
      </c>
      <c r="I305" s="99">
        <v>15.267463813719303</v>
      </c>
      <c r="J305" s="99">
        <v>12.076872679624387</v>
      </c>
      <c r="K305" s="99">
        <v>-0.13639906469212804</v>
      </c>
      <c r="L305" s="99">
        <v>-0.21463414634146716</v>
      </c>
      <c r="M305" s="99">
        <v>7.782557684786866</v>
      </c>
      <c r="N305" s="99">
        <v>9.397677793904208</v>
      </c>
      <c r="O305" s="99">
        <v>3.4991708126036514</v>
      </c>
      <c r="P305" s="99">
        <v>4.9030604069860715</v>
      </c>
      <c r="Q305" s="99">
        <v>4.7884527264396013</v>
      </c>
      <c r="R305" s="99">
        <v>2.7549012462648506</v>
      </c>
      <c r="S305" s="99">
        <v>1.9008440314915731</v>
      </c>
      <c r="T305" s="99">
        <v>3.5010788612793249</v>
      </c>
      <c r="U305" s="99">
        <v>2.6967047747141919</v>
      </c>
      <c r="V305" s="99">
        <v>1.9972496889528912</v>
      </c>
      <c r="W305" s="99">
        <v>0</v>
      </c>
      <c r="X305" s="99">
        <v>0</v>
      </c>
      <c r="Y305" s="99">
        <v>0</v>
      </c>
      <c r="Z305" s="129">
        <v>0</v>
      </c>
      <c r="AA305" s="99">
        <v>0</v>
      </c>
      <c r="AB305" s="99">
        <v>1.6692347200822022</v>
      </c>
      <c r="AC305" s="129">
        <v>3.1573629704470862</v>
      </c>
      <c r="AD305" s="164">
        <v>3.0607247796278214</v>
      </c>
      <c r="AE305" s="128">
        <v>2.9698265621287634</v>
      </c>
      <c r="AF305" s="128">
        <v>2.8841716658975614</v>
      </c>
      <c r="AG305" s="128">
        <v>2.8033191298497422</v>
      </c>
    </row>
    <row r="306" spans="1:33" x14ac:dyDescent="0.2">
      <c r="A306" s="11" t="s">
        <v>1488</v>
      </c>
      <c r="B306" s="126" t="s">
        <v>455</v>
      </c>
      <c r="C306" s="126"/>
      <c r="D306" s="123" t="s">
        <v>456</v>
      </c>
      <c r="E306" s="38" t="s">
        <v>1088</v>
      </c>
      <c r="F306" s="3" t="s">
        <v>1076</v>
      </c>
      <c r="G306" s="3"/>
      <c r="H306" s="99" t="s">
        <v>886</v>
      </c>
      <c r="I306" s="99">
        <v>8.3849984754548217</v>
      </c>
      <c r="J306" s="99">
        <v>6.3297074268567286</v>
      </c>
      <c r="K306" s="99">
        <v>0</v>
      </c>
      <c r="L306" s="99">
        <v>5.0004409559925875</v>
      </c>
      <c r="M306" s="99">
        <v>3.9475894506971372</v>
      </c>
      <c r="N306" s="99">
        <v>7.4822236586942381</v>
      </c>
      <c r="O306" s="99">
        <v>4.7737182378589722</v>
      </c>
      <c r="P306" s="99">
        <v>3.9319796225873631</v>
      </c>
      <c r="Q306" s="99">
        <v>1.8087676907145465</v>
      </c>
      <c r="R306" s="99">
        <v>4.7060419068285029</v>
      </c>
      <c r="S306" s="99">
        <v>1.9946894631176662</v>
      </c>
      <c r="T306" s="99">
        <v>3.8034160899104563</v>
      </c>
      <c r="U306" s="99">
        <v>0</v>
      </c>
      <c r="V306" s="99">
        <v>1.0031808172253704</v>
      </c>
      <c r="W306" s="99">
        <v>-2.6586724806201545</v>
      </c>
      <c r="X306" s="99">
        <v>0</v>
      </c>
      <c r="Y306" s="99">
        <v>0</v>
      </c>
      <c r="Z306" s="129">
        <v>0</v>
      </c>
      <c r="AA306" s="99">
        <v>0</v>
      </c>
      <c r="AB306" s="99">
        <v>1.9411435326323723</v>
      </c>
      <c r="AC306" s="129">
        <v>1.9407995117485477</v>
      </c>
      <c r="AD306" s="164">
        <v>1.9397712985691262</v>
      </c>
      <c r="AE306" s="128">
        <v>1.9380983144417607</v>
      </c>
      <c r="AF306" s="128">
        <v>2.8806821455320542</v>
      </c>
      <c r="AG306" s="128">
        <v>1.9376155009240119</v>
      </c>
    </row>
    <row r="307" spans="1:33" x14ac:dyDescent="0.2">
      <c r="A307" s="11" t="s">
        <v>886</v>
      </c>
      <c r="B307" s="122" t="s">
        <v>931</v>
      </c>
      <c r="C307" s="122"/>
      <c r="D307" s="123" t="s">
        <v>875</v>
      </c>
      <c r="E307" s="38" t="s">
        <v>1089</v>
      </c>
      <c r="F307" s="3" t="s">
        <v>1076</v>
      </c>
      <c r="G307" s="3"/>
      <c r="H307" s="99" t="s">
        <v>886</v>
      </c>
      <c r="I307" s="99" t="s">
        <v>886</v>
      </c>
      <c r="J307" s="99" t="s">
        <v>886</v>
      </c>
      <c r="K307" s="99" t="s">
        <v>886</v>
      </c>
      <c r="L307" s="99" t="s">
        <v>886</v>
      </c>
      <c r="M307" s="99" t="s">
        <v>886</v>
      </c>
      <c r="N307" s="99" t="s">
        <v>886</v>
      </c>
      <c r="O307" s="99" t="s">
        <v>886</v>
      </c>
      <c r="P307" s="99" t="s">
        <v>886</v>
      </c>
      <c r="Q307" s="99" t="s">
        <v>886</v>
      </c>
      <c r="R307" s="99" t="s">
        <v>886</v>
      </c>
      <c r="S307" s="99" t="s">
        <v>886</v>
      </c>
      <c r="T307" s="99" t="s">
        <v>886</v>
      </c>
      <c r="U307" s="99" t="s">
        <v>886</v>
      </c>
      <c r="V307" s="99" t="s">
        <v>886</v>
      </c>
      <c r="W307" s="99" t="s">
        <v>886</v>
      </c>
      <c r="X307" s="99" t="s">
        <v>886</v>
      </c>
      <c r="Y307" s="99" t="s">
        <v>886</v>
      </c>
      <c r="Z307" s="129" t="s">
        <v>886</v>
      </c>
      <c r="AA307" s="99" t="s">
        <v>886</v>
      </c>
      <c r="AB307" s="99" t="s">
        <v>886</v>
      </c>
      <c r="AC307" s="129" t="s">
        <v>886</v>
      </c>
      <c r="AD307" s="164" t="s">
        <v>886</v>
      </c>
      <c r="AE307" s="128" t="s">
        <v>886</v>
      </c>
      <c r="AF307" s="128" t="s">
        <v>886</v>
      </c>
      <c r="AG307" s="128" t="s">
        <v>886</v>
      </c>
    </row>
    <row r="308" spans="1:33" x14ac:dyDescent="0.2">
      <c r="A308" s="11" t="s">
        <v>1489</v>
      </c>
      <c r="B308" s="126" t="s">
        <v>457</v>
      </c>
      <c r="C308" s="126"/>
      <c r="D308" s="123" t="s">
        <v>458</v>
      </c>
      <c r="E308" s="38" t="s">
        <v>1088</v>
      </c>
      <c r="F308" s="3" t="s">
        <v>1081</v>
      </c>
      <c r="G308" s="3"/>
      <c r="H308" s="99" t="s">
        <v>886</v>
      </c>
      <c r="I308" s="99">
        <v>7.0071309620393549</v>
      </c>
      <c r="J308" s="99">
        <v>10.263367916999215</v>
      </c>
      <c r="K308" s="99">
        <v>7.0896062536189817</v>
      </c>
      <c r="L308" s="99">
        <v>2.1898550234868708</v>
      </c>
      <c r="M308" s="99">
        <v>3.9738968440314437</v>
      </c>
      <c r="N308" s="99">
        <v>7.6747736477173873</v>
      </c>
      <c r="O308" s="99">
        <v>9.9733165289825934</v>
      </c>
      <c r="P308" s="99">
        <v>4.939564867042705</v>
      </c>
      <c r="Q308" s="99">
        <v>1.6918784714223563</v>
      </c>
      <c r="R308" s="99">
        <v>2.0496685963587282</v>
      </c>
      <c r="S308" s="99">
        <v>2.6991030394712112</v>
      </c>
      <c r="T308" s="99">
        <v>3.9010214864388928</v>
      </c>
      <c r="U308" s="99">
        <v>2.8646495465717265</v>
      </c>
      <c r="V308" s="99">
        <v>1.4493622057270414</v>
      </c>
      <c r="W308" s="99">
        <v>0</v>
      </c>
      <c r="X308" s="99">
        <v>0</v>
      </c>
      <c r="Y308" s="99">
        <v>0</v>
      </c>
      <c r="Z308" s="129">
        <v>0</v>
      </c>
      <c r="AA308" s="99">
        <v>1.949173816098404</v>
      </c>
      <c r="AB308" s="99">
        <v>3.9491027070870821</v>
      </c>
      <c r="AC308" s="129">
        <v>4.9493154979621812</v>
      </c>
      <c r="AD308" s="164">
        <v>4.9489176109772437</v>
      </c>
      <c r="AE308" s="128">
        <v>3.9489164674181065</v>
      </c>
      <c r="AF308" s="128">
        <v>3.9492019447842086</v>
      </c>
      <c r="AG308" s="128">
        <v>4.948866396998131</v>
      </c>
    </row>
    <row r="309" spans="1:33" x14ac:dyDescent="0.2">
      <c r="A309" s="11" t="s">
        <v>1490</v>
      </c>
      <c r="B309" s="126" t="s">
        <v>459</v>
      </c>
      <c r="C309" s="126"/>
      <c r="D309" s="123" t="s">
        <v>460</v>
      </c>
      <c r="E309" s="38" t="s">
        <v>1088</v>
      </c>
      <c r="F309" s="3" t="s">
        <v>1076</v>
      </c>
      <c r="G309" s="3"/>
      <c r="H309" s="99" t="s">
        <v>886</v>
      </c>
      <c r="I309" s="99">
        <v>17.251494979126718</v>
      </c>
      <c r="J309" s="99">
        <v>3.8298691301000787</v>
      </c>
      <c r="K309" s="99">
        <v>4.4856348470806182</v>
      </c>
      <c r="L309" s="99">
        <v>4.7188220684761291</v>
      </c>
      <c r="M309" s="99">
        <v>5.3193291546671304</v>
      </c>
      <c r="N309" s="99">
        <v>5.5010455203474464</v>
      </c>
      <c r="O309" s="99">
        <v>7.4935203537124409</v>
      </c>
      <c r="P309" s="99">
        <v>4.0068080277994511</v>
      </c>
      <c r="Q309" s="99">
        <v>4.9979544524751276</v>
      </c>
      <c r="R309" s="99">
        <v>4.9159036301058592</v>
      </c>
      <c r="S309" s="99">
        <v>2.6986877940084071</v>
      </c>
      <c r="T309" s="99">
        <v>2.5012054001928732</v>
      </c>
      <c r="U309" s="99">
        <v>2.4989710119362627</v>
      </c>
      <c r="V309" s="99">
        <v>1.4972464433226378</v>
      </c>
      <c r="W309" s="99">
        <v>0</v>
      </c>
      <c r="X309" s="99">
        <v>0</v>
      </c>
      <c r="Y309" s="99">
        <v>0</v>
      </c>
      <c r="Z309" s="129">
        <v>0</v>
      </c>
      <c r="AA309" s="99">
        <v>0</v>
      </c>
      <c r="AB309" s="99">
        <v>1.9894873678856007</v>
      </c>
      <c r="AC309" s="129">
        <v>2.7708506511499031</v>
      </c>
      <c r="AD309" s="164">
        <v>2.6961445133459216</v>
      </c>
      <c r="AE309" s="128">
        <v>2.987660803360459</v>
      </c>
      <c r="AF309" s="128">
        <v>2.5491995513408749</v>
      </c>
      <c r="AG309" s="128">
        <v>2.4858307646415434</v>
      </c>
    </row>
    <row r="310" spans="1:33" x14ac:dyDescent="0.2">
      <c r="A310" s="11" t="s">
        <v>1491</v>
      </c>
      <c r="B310" s="126" t="s">
        <v>461</v>
      </c>
      <c r="C310" s="126"/>
      <c r="D310" s="123" t="s">
        <v>462</v>
      </c>
      <c r="E310" s="38" t="s">
        <v>1088</v>
      </c>
      <c r="F310" s="3" t="s">
        <v>1080</v>
      </c>
      <c r="G310" s="3"/>
      <c r="H310" s="99" t="s">
        <v>886</v>
      </c>
      <c r="I310" s="99">
        <v>8.1332951398835291</v>
      </c>
      <c r="J310" s="99">
        <v>2.991664311952519</v>
      </c>
      <c r="K310" s="99">
        <v>2.7847319866936431</v>
      </c>
      <c r="L310" s="99">
        <v>7.6290414066931334</v>
      </c>
      <c r="M310" s="99">
        <v>4.9027357978764599</v>
      </c>
      <c r="N310" s="99">
        <v>5.0001477585035019</v>
      </c>
      <c r="O310" s="99">
        <v>9.7998930511384401</v>
      </c>
      <c r="P310" s="99">
        <v>4.799682157229654</v>
      </c>
      <c r="Q310" s="99">
        <v>4.8403468222230259</v>
      </c>
      <c r="R310" s="99">
        <v>1.9386671954647881</v>
      </c>
      <c r="S310" s="99">
        <v>4.8002654735613532</v>
      </c>
      <c r="T310" s="99">
        <v>3.2504968008210824</v>
      </c>
      <c r="U310" s="99">
        <v>0</v>
      </c>
      <c r="V310" s="99">
        <v>0</v>
      </c>
      <c r="W310" s="99">
        <v>0</v>
      </c>
      <c r="X310" s="99">
        <v>0</v>
      </c>
      <c r="Y310" s="99">
        <v>0</v>
      </c>
      <c r="Z310" s="129">
        <v>0</v>
      </c>
      <c r="AA310" s="99">
        <v>0</v>
      </c>
      <c r="AB310" s="99">
        <v>1.9997250510241926</v>
      </c>
      <c r="AC310" s="129">
        <v>0</v>
      </c>
      <c r="AD310" s="164">
        <v>0</v>
      </c>
      <c r="AE310" s="128">
        <v>4.8033259377527227</v>
      </c>
      <c r="AF310" s="128">
        <v>3.9906219395174469</v>
      </c>
      <c r="AG310" s="128">
        <v>4.9904395886644952</v>
      </c>
    </row>
    <row r="311" spans="1:33" x14ac:dyDescent="0.2">
      <c r="A311" s="11" t="s">
        <v>1719</v>
      </c>
      <c r="B311" s="126" t="s">
        <v>463</v>
      </c>
      <c r="C311" s="126"/>
      <c r="D311" s="123" t="s">
        <v>464</v>
      </c>
      <c r="E311" s="38" t="s">
        <v>1088</v>
      </c>
      <c r="F311" s="3" t="s">
        <v>1077</v>
      </c>
      <c r="G311" s="3"/>
      <c r="H311" s="99" t="s">
        <v>886</v>
      </c>
      <c r="I311" s="99">
        <v>3.5162287480680021</v>
      </c>
      <c r="J311" s="99">
        <v>15.658827920865988</v>
      </c>
      <c r="K311" s="99">
        <v>9.762788446022256</v>
      </c>
      <c r="L311" s="99">
        <v>6.248162305204346</v>
      </c>
      <c r="M311" s="99">
        <v>6.2543240625432475</v>
      </c>
      <c r="N311" s="99">
        <v>9.7538742023700991</v>
      </c>
      <c r="O311" s="99">
        <v>15.899383009017569</v>
      </c>
      <c r="P311" s="99">
        <v>5.7534807534807726</v>
      </c>
      <c r="Q311" s="99">
        <v>2.9041626331074468</v>
      </c>
      <c r="R311" s="99">
        <v>4.9858889934148607</v>
      </c>
      <c r="S311" s="99">
        <v>4.74910394265234</v>
      </c>
      <c r="T311" s="99">
        <v>3.7467921300256677</v>
      </c>
      <c r="U311" s="99">
        <v>2.9518469656992181</v>
      </c>
      <c r="V311" s="99">
        <v>1.8981259010091236</v>
      </c>
      <c r="W311" s="99">
        <v>0</v>
      </c>
      <c r="X311" s="99">
        <v>0</v>
      </c>
      <c r="Y311" s="99">
        <v>0</v>
      </c>
      <c r="Z311" s="129">
        <v>0</v>
      </c>
      <c r="AA311" s="99">
        <v>0</v>
      </c>
      <c r="AB311" s="99">
        <v>3.9927690010217676</v>
      </c>
      <c r="AC311" s="129">
        <v>4.7993348953216053</v>
      </c>
      <c r="AD311" s="164">
        <v>5.9930765902206806</v>
      </c>
      <c r="AE311" s="128">
        <v>2.9870041505069</v>
      </c>
      <c r="AF311" s="128">
        <v>3.9838794926004173</v>
      </c>
      <c r="AG311" s="128">
        <v>3.9837346718343012</v>
      </c>
    </row>
    <row r="312" spans="1:33" x14ac:dyDescent="0.2">
      <c r="A312" s="11" t="s">
        <v>1492</v>
      </c>
      <c r="B312" s="126" t="s">
        <v>1195</v>
      </c>
      <c r="C312" s="126"/>
      <c r="D312" s="123" t="s">
        <v>466</v>
      </c>
      <c r="E312" s="38" t="s">
        <v>1088</v>
      </c>
      <c r="F312" s="3" t="s">
        <v>1174</v>
      </c>
      <c r="G312" s="3"/>
      <c r="H312" s="99" t="s">
        <v>886</v>
      </c>
      <c r="I312" s="99">
        <v>12.851405622489963</v>
      </c>
      <c r="J312" s="99">
        <v>6.0498220640569542</v>
      </c>
      <c r="K312" s="99">
        <v>19.96644295302012</v>
      </c>
      <c r="L312" s="99">
        <v>12.027972027972027</v>
      </c>
      <c r="M312" s="99">
        <v>15.98002496878901</v>
      </c>
      <c r="N312" s="99">
        <v>20.02152852529602</v>
      </c>
      <c r="O312" s="99">
        <v>21.524663677130064</v>
      </c>
      <c r="P312" s="99">
        <v>13.726937269372684</v>
      </c>
      <c r="Q312" s="99">
        <v>4.9318624269954654</v>
      </c>
      <c r="R312" s="99">
        <v>5.9369202226344981</v>
      </c>
      <c r="S312" s="99">
        <v>6.9468768242848711</v>
      </c>
      <c r="T312" s="99">
        <v>8.2969432314410625</v>
      </c>
      <c r="U312" s="99">
        <v>3.9314516129032313</v>
      </c>
      <c r="V312" s="99">
        <v>3.0067895247332501</v>
      </c>
      <c r="W312" s="99">
        <v>0</v>
      </c>
      <c r="X312" s="99">
        <v>3.0131826741996122</v>
      </c>
      <c r="Y312" s="99">
        <v>1.9652650822669102</v>
      </c>
      <c r="Z312" s="129">
        <v>1.9722097714029552</v>
      </c>
      <c r="AA312" s="99">
        <v>1.9780219780219932</v>
      </c>
      <c r="AB312" s="99">
        <v>1.9827586206896397</v>
      </c>
      <c r="AC312" s="129">
        <v>1.9864750633981298</v>
      </c>
      <c r="AD312" s="164">
        <v>5.5118110236220375</v>
      </c>
      <c r="AE312" s="128">
        <v>10.447761194029859</v>
      </c>
      <c r="AF312" s="128">
        <v>3.9473684210526327</v>
      </c>
      <c r="AG312" s="128">
        <v>5.6790968183373236</v>
      </c>
    </row>
    <row r="313" spans="1:33" x14ac:dyDescent="0.2">
      <c r="A313" s="11" t="s">
        <v>886</v>
      </c>
      <c r="B313" s="126" t="s">
        <v>886</v>
      </c>
      <c r="C313" s="126"/>
      <c r="D313" s="123" t="s">
        <v>906</v>
      </c>
      <c r="E313" s="38" t="s">
        <v>1089</v>
      </c>
      <c r="F313" s="3" t="s">
        <v>1076</v>
      </c>
      <c r="G313" s="3"/>
      <c r="H313" s="99" t="s">
        <v>886</v>
      </c>
      <c r="I313" s="99" t="s">
        <v>886</v>
      </c>
      <c r="J313" s="99" t="s">
        <v>886</v>
      </c>
      <c r="K313" s="99" t="s">
        <v>886</v>
      </c>
      <c r="L313" s="99" t="s">
        <v>886</v>
      </c>
      <c r="M313" s="99" t="s">
        <v>886</v>
      </c>
      <c r="N313" s="99" t="s">
        <v>886</v>
      </c>
      <c r="O313" s="99" t="s">
        <v>886</v>
      </c>
      <c r="P313" s="99" t="s">
        <v>886</v>
      </c>
      <c r="Q313" s="99" t="s">
        <v>886</v>
      </c>
      <c r="R313" s="99" t="s">
        <v>886</v>
      </c>
      <c r="S313" s="99" t="s">
        <v>886</v>
      </c>
      <c r="T313" s="99" t="s">
        <v>886</v>
      </c>
      <c r="U313" s="99" t="s">
        <v>886</v>
      </c>
      <c r="V313" s="99" t="s">
        <v>886</v>
      </c>
      <c r="W313" s="99" t="s">
        <v>886</v>
      </c>
      <c r="X313" s="99" t="s">
        <v>886</v>
      </c>
      <c r="Y313" s="99" t="s">
        <v>886</v>
      </c>
      <c r="Z313" s="129" t="s">
        <v>886</v>
      </c>
      <c r="AA313" s="99" t="s">
        <v>886</v>
      </c>
      <c r="AB313" s="99" t="s">
        <v>886</v>
      </c>
      <c r="AC313" s="129" t="s">
        <v>886</v>
      </c>
      <c r="AD313" s="164" t="s">
        <v>886</v>
      </c>
      <c r="AE313" s="128" t="s">
        <v>886</v>
      </c>
      <c r="AF313" s="128" t="s">
        <v>886</v>
      </c>
      <c r="AG313" s="128" t="s">
        <v>886</v>
      </c>
    </row>
    <row r="314" spans="1:33" x14ac:dyDescent="0.2">
      <c r="A314" s="11" t="s">
        <v>1680</v>
      </c>
      <c r="B314" s="126" t="s">
        <v>467</v>
      </c>
      <c r="C314" s="126"/>
      <c r="D314" s="123" t="s">
        <v>468</v>
      </c>
      <c r="E314" s="38" t="s">
        <v>1089</v>
      </c>
      <c r="F314" s="3" t="s">
        <v>1076</v>
      </c>
      <c r="G314" s="3"/>
      <c r="H314" s="99" t="s">
        <v>886</v>
      </c>
      <c r="I314" s="99">
        <v>18.252688172042994</v>
      </c>
      <c r="J314" s="99">
        <v>10.513753125710394</v>
      </c>
      <c r="K314" s="99">
        <v>3.9493983338475687</v>
      </c>
      <c r="L314" s="99">
        <v>4.3534184228752508</v>
      </c>
      <c r="M314" s="99">
        <v>2.7685597800322341</v>
      </c>
      <c r="N314" s="99">
        <v>7.8974075099178975</v>
      </c>
      <c r="O314" s="99">
        <v>7.7640017101325327</v>
      </c>
      <c r="P314" s="99">
        <v>6.807902880266596</v>
      </c>
      <c r="Q314" s="99">
        <v>4.5167520986553598</v>
      </c>
      <c r="R314" s="99">
        <v>4.4850380268675991</v>
      </c>
      <c r="S314" s="99">
        <v>4.8027210884353764</v>
      </c>
      <c r="T314" s="99">
        <v>2.9988316240425803</v>
      </c>
      <c r="U314" s="99" t="s">
        <v>886</v>
      </c>
      <c r="V314" s="99" t="s">
        <v>886</v>
      </c>
      <c r="W314" s="99" t="s">
        <v>886</v>
      </c>
      <c r="X314" s="99" t="s">
        <v>886</v>
      </c>
      <c r="Y314" s="99" t="s">
        <v>886</v>
      </c>
      <c r="Z314" s="129" t="s">
        <v>886</v>
      </c>
      <c r="AA314" s="99" t="s">
        <v>886</v>
      </c>
      <c r="AB314" s="99" t="s">
        <v>886</v>
      </c>
      <c r="AC314" s="129" t="s">
        <v>886</v>
      </c>
      <c r="AD314" s="164" t="s">
        <v>886</v>
      </c>
      <c r="AE314" s="128" t="s">
        <v>886</v>
      </c>
      <c r="AF314" s="128" t="s">
        <v>886</v>
      </c>
      <c r="AG314" s="128" t="s">
        <v>886</v>
      </c>
    </row>
    <row r="315" spans="1:33" x14ac:dyDescent="0.2">
      <c r="A315" s="11" t="s">
        <v>1493</v>
      </c>
      <c r="B315" s="126" t="s">
        <v>469</v>
      </c>
      <c r="C315" s="126"/>
      <c r="D315" s="123" t="s">
        <v>470</v>
      </c>
      <c r="E315" s="38" t="s">
        <v>1088</v>
      </c>
      <c r="F315" s="3" t="s">
        <v>1076</v>
      </c>
      <c r="G315" s="3"/>
      <c r="H315" s="99" t="s">
        <v>886</v>
      </c>
      <c r="I315" s="99">
        <v>19.891164256050416</v>
      </c>
      <c r="J315" s="99">
        <v>18.012422360248451</v>
      </c>
      <c r="K315" s="99">
        <v>4.4838056680162026</v>
      </c>
      <c r="L315" s="99">
        <v>4.4851302915819105</v>
      </c>
      <c r="M315" s="99">
        <v>2.4847023919896145</v>
      </c>
      <c r="N315" s="99">
        <v>7.9066401302695795</v>
      </c>
      <c r="O315" s="99">
        <v>8.8028169014084483</v>
      </c>
      <c r="P315" s="99">
        <v>4.8004314994606148</v>
      </c>
      <c r="Q315" s="99">
        <v>3.5144474670980088</v>
      </c>
      <c r="R315" s="99">
        <v>4.4818524042900947</v>
      </c>
      <c r="S315" s="99">
        <v>2.494901427600297</v>
      </c>
      <c r="T315" s="99">
        <v>3.8999801021423366</v>
      </c>
      <c r="U315" s="99">
        <v>2.5023938716884686</v>
      </c>
      <c r="V315" s="99">
        <v>2.4973531792987558</v>
      </c>
      <c r="W315" s="99">
        <v>0</v>
      </c>
      <c r="X315" s="99">
        <v>0</v>
      </c>
      <c r="Y315" s="99">
        <v>0</v>
      </c>
      <c r="Z315" s="129">
        <v>0</v>
      </c>
      <c r="AA315" s="99">
        <v>0</v>
      </c>
      <c r="AB315" s="99">
        <v>1.9929517559849286</v>
      </c>
      <c r="AC315" s="129">
        <v>2.9786727034433413</v>
      </c>
      <c r="AD315" s="164">
        <v>2.9850746268656803</v>
      </c>
      <c r="AE315" s="128">
        <v>2.9940456128524806</v>
      </c>
      <c r="AF315" s="128">
        <v>2.7270248159258159</v>
      </c>
      <c r="AG315" s="128">
        <v>2.6546323334218211</v>
      </c>
    </row>
    <row r="316" spans="1:33" x14ac:dyDescent="0.2">
      <c r="A316" s="11" t="s">
        <v>1681</v>
      </c>
      <c r="B316" s="126" t="s">
        <v>471</v>
      </c>
      <c r="C316" s="126"/>
      <c r="D316" s="123" t="s">
        <v>472</v>
      </c>
      <c r="E316" s="38" t="s">
        <v>1089</v>
      </c>
      <c r="F316" s="3" t="s">
        <v>1076</v>
      </c>
      <c r="G316" s="3"/>
      <c r="H316" s="99" t="s">
        <v>886</v>
      </c>
      <c r="I316" s="99">
        <v>30.769230769230774</v>
      </c>
      <c r="J316" s="99">
        <v>-0.98039215686273451</v>
      </c>
      <c r="K316" s="99">
        <v>-2.9702970297029765</v>
      </c>
      <c r="L316" s="99">
        <v>0</v>
      </c>
      <c r="M316" s="99">
        <v>15.530612244897952</v>
      </c>
      <c r="N316" s="99">
        <v>9.468291821232981</v>
      </c>
      <c r="O316" s="99">
        <v>16.814587703727611</v>
      </c>
      <c r="P316" s="99">
        <v>9.8217985909655852</v>
      </c>
      <c r="Q316" s="99">
        <v>5.4591194968553509</v>
      </c>
      <c r="R316" s="99">
        <v>4.961832061068705</v>
      </c>
      <c r="S316" s="99">
        <v>5</v>
      </c>
      <c r="T316" s="99">
        <v>4.9999999999999858</v>
      </c>
      <c r="U316" s="99">
        <v>4.8752834467120181</v>
      </c>
      <c r="V316" s="99">
        <v>2.9778869778869961</v>
      </c>
      <c r="W316" s="99">
        <v>0</v>
      </c>
      <c r="X316" s="99">
        <v>0</v>
      </c>
      <c r="Y316" s="99">
        <v>4.7719030349303324</v>
      </c>
      <c r="Z316" s="129">
        <v>1.9857897613408504</v>
      </c>
      <c r="AA316" s="99">
        <v>0</v>
      </c>
      <c r="AB316" s="99">
        <v>4.4658806716684429</v>
      </c>
      <c r="AC316" s="129">
        <v>4.2749658002736002</v>
      </c>
      <c r="AD316" s="164">
        <v>4.0997048212528808</v>
      </c>
      <c r="AE316" s="128" t="s">
        <v>886</v>
      </c>
      <c r="AF316" s="128" t="s">
        <v>886</v>
      </c>
      <c r="AG316" s="128" t="s">
        <v>886</v>
      </c>
    </row>
    <row r="317" spans="1:33" x14ac:dyDescent="0.2">
      <c r="A317" s="11" t="s">
        <v>1494</v>
      </c>
      <c r="B317" s="126" t="s">
        <v>473</v>
      </c>
      <c r="C317" s="126"/>
      <c r="D317" s="123" t="s">
        <v>474</v>
      </c>
      <c r="E317" s="38" t="s">
        <v>1088</v>
      </c>
      <c r="F317" s="3" t="s">
        <v>1076</v>
      </c>
      <c r="G317" s="3"/>
      <c r="H317" s="99" t="s">
        <v>886</v>
      </c>
      <c r="I317" s="99">
        <v>6.4986737400530359</v>
      </c>
      <c r="J317" s="99">
        <v>12.464621306464394</v>
      </c>
      <c r="K317" s="99">
        <v>6.412321320716714</v>
      </c>
      <c r="L317" s="99">
        <v>9.8949957430706661</v>
      </c>
      <c r="M317" s="99">
        <v>3.5637427907377202</v>
      </c>
      <c r="N317" s="99">
        <v>7.8879561133737894</v>
      </c>
      <c r="O317" s="99">
        <v>2.5423728813559308</v>
      </c>
      <c r="P317" s="99">
        <v>2.9827197595792683</v>
      </c>
      <c r="Q317" s="99">
        <v>4.4940541329247878</v>
      </c>
      <c r="R317" s="99">
        <v>4.4334287509600045</v>
      </c>
      <c r="S317" s="99">
        <v>3.8975798903596655</v>
      </c>
      <c r="T317" s="99">
        <v>3.8993629753555155</v>
      </c>
      <c r="U317" s="99">
        <v>2.8983712144670761</v>
      </c>
      <c r="V317" s="99">
        <v>2.900993078543479</v>
      </c>
      <c r="W317" s="99">
        <v>0</v>
      </c>
      <c r="X317" s="99">
        <v>0</v>
      </c>
      <c r="Y317" s="99">
        <v>1.9886529800549937</v>
      </c>
      <c r="Z317" s="129">
        <v>0</v>
      </c>
      <c r="AA317" s="99">
        <v>0</v>
      </c>
      <c r="AB317" s="99">
        <v>1.9498766989734406</v>
      </c>
      <c r="AC317" s="129">
        <v>2.8013725600494865</v>
      </c>
      <c r="AD317" s="164">
        <v>1.9917920656634669</v>
      </c>
      <c r="AE317" s="128">
        <v>1.7490208702183763</v>
      </c>
      <c r="AF317" s="128">
        <v>0</v>
      </c>
      <c r="AG317" s="128">
        <v>1.9509622989717839</v>
      </c>
    </row>
    <row r="318" spans="1:33" x14ac:dyDescent="0.2">
      <c r="A318" s="11" t="s">
        <v>1495</v>
      </c>
      <c r="B318" s="126" t="s">
        <v>475</v>
      </c>
      <c r="C318" s="126"/>
      <c r="D318" s="123" t="s">
        <v>476</v>
      </c>
      <c r="E318" s="38" t="s">
        <v>1088</v>
      </c>
      <c r="F318" s="3" t="s">
        <v>1082</v>
      </c>
      <c r="G318" s="3"/>
      <c r="H318" s="99" t="s">
        <v>886</v>
      </c>
      <c r="I318" s="99">
        <v>6.6958533442661405</v>
      </c>
      <c r="J318" s="99">
        <v>5.3067834058378764</v>
      </c>
      <c r="K318" s="99">
        <v>4.3851647206004856</v>
      </c>
      <c r="L318" s="99">
        <v>5.8551079262431074</v>
      </c>
      <c r="M318" s="99">
        <v>4.8483919283886223</v>
      </c>
      <c r="N318" s="99">
        <v>8.5014960293356694</v>
      </c>
      <c r="O318" s="99">
        <v>8.8979888036491843</v>
      </c>
      <c r="P318" s="99">
        <v>1.1404853250573552</v>
      </c>
      <c r="Q318" s="99">
        <v>4.8004066226786222</v>
      </c>
      <c r="R318" s="99">
        <v>2.6971196594246578</v>
      </c>
      <c r="S318" s="99">
        <v>2.8011963898411807</v>
      </c>
      <c r="T318" s="99">
        <v>2.7997311713612589</v>
      </c>
      <c r="U318" s="99">
        <v>3.2506330789983338</v>
      </c>
      <c r="V318" s="99">
        <v>1.6030008175249577E-3</v>
      </c>
      <c r="W318" s="99">
        <v>0</v>
      </c>
      <c r="X318" s="99">
        <v>0</v>
      </c>
      <c r="Y318" s="99">
        <v>-2.4044626827333104E-3</v>
      </c>
      <c r="Z318" s="129">
        <v>1.8995711938444071</v>
      </c>
      <c r="AA318" s="99">
        <v>1.9805718330908162</v>
      </c>
      <c r="AB318" s="99">
        <v>3.9806252072840609</v>
      </c>
      <c r="AC318" s="129">
        <v>4.9787114097942231</v>
      </c>
      <c r="AD318" s="164">
        <v>4.9792970902873046</v>
      </c>
      <c r="AE318" s="128">
        <v>2.9790069528110807</v>
      </c>
      <c r="AF318" s="128">
        <v>3.977803776495259</v>
      </c>
      <c r="AG318" s="128">
        <v>4.9809850080145841</v>
      </c>
    </row>
    <row r="319" spans="1:33" x14ac:dyDescent="0.2">
      <c r="A319" s="11" t="s">
        <v>1496</v>
      </c>
      <c r="B319" s="126" t="s">
        <v>477</v>
      </c>
      <c r="C319" s="126"/>
      <c r="D319" s="123" t="s">
        <v>478</v>
      </c>
      <c r="E319" s="38" t="s">
        <v>1088</v>
      </c>
      <c r="F319" s="3" t="s">
        <v>1076</v>
      </c>
      <c r="G319" s="3"/>
      <c r="H319" s="99" t="s">
        <v>886</v>
      </c>
      <c r="I319" s="99">
        <v>17.11189516129032</v>
      </c>
      <c r="J319" s="99">
        <v>13.105229180116211</v>
      </c>
      <c r="K319" s="99">
        <v>4.5947488584474883</v>
      </c>
      <c r="L319" s="99">
        <v>1.746248294679404</v>
      </c>
      <c r="M319" s="99">
        <v>7.4997765263252063</v>
      </c>
      <c r="N319" s="99">
        <v>10.003326126725412</v>
      </c>
      <c r="O319" s="99">
        <v>13.954191548869915</v>
      </c>
      <c r="P319" s="99">
        <v>3.0779436152570412</v>
      </c>
      <c r="Q319" s="99">
        <v>4.7107278460647422</v>
      </c>
      <c r="R319" s="99">
        <v>4.5110933562780389</v>
      </c>
      <c r="S319" s="99">
        <v>4.898559247280204</v>
      </c>
      <c r="T319" s="99">
        <v>4.5016257427962927</v>
      </c>
      <c r="U319" s="99">
        <v>3.9000053645190604</v>
      </c>
      <c r="V319" s="99">
        <v>1.5024783147459715</v>
      </c>
      <c r="W319" s="99">
        <v>0</v>
      </c>
      <c r="X319" s="99">
        <v>-5.0867287247626791E-3</v>
      </c>
      <c r="Y319" s="99">
        <v>1.9025333197680254</v>
      </c>
      <c r="Z319" s="129">
        <v>1.9019568690095801</v>
      </c>
      <c r="AA319" s="99">
        <v>1.9007495223631876</v>
      </c>
      <c r="AB319" s="99">
        <v>1.8989471660016521</v>
      </c>
      <c r="AC319" s="129">
        <v>2.3589356482355051</v>
      </c>
      <c r="AD319" s="164">
        <v>2.9913348082595714</v>
      </c>
      <c r="AE319" s="128">
        <v>2.9894831058402405</v>
      </c>
      <c r="AF319" s="128">
        <v>2.1726850041281054</v>
      </c>
      <c r="AG319" s="128">
        <v>2.1264832220473782</v>
      </c>
    </row>
    <row r="320" spans="1:33" x14ac:dyDescent="0.2">
      <c r="A320" s="11" t="s">
        <v>1497</v>
      </c>
      <c r="B320" s="126" t="s">
        <v>479</v>
      </c>
      <c r="C320" s="126"/>
      <c r="D320" s="123" t="s">
        <v>480</v>
      </c>
      <c r="E320" s="38" t="s">
        <v>1088</v>
      </c>
      <c r="F320" s="3" t="s">
        <v>1076</v>
      </c>
      <c r="G320" s="3"/>
      <c r="H320" s="99" t="s">
        <v>886</v>
      </c>
      <c r="I320" s="99">
        <v>7.5022065313327317</v>
      </c>
      <c r="J320" s="99">
        <v>8.37438423645321</v>
      </c>
      <c r="K320" s="99">
        <v>4.3055555555555429</v>
      </c>
      <c r="L320" s="99">
        <v>7.8319816002905327</v>
      </c>
      <c r="M320" s="99">
        <v>7.0835204310731825</v>
      </c>
      <c r="N320" s="99">
        <v>9.0994863193206754</v>
      </c>
      <c r="O320" s="99">
        <v>4.631498030171997</v>
      </c>
      <c r="P320" s="99">
        <v>5.6938194508219198</v>
      </c>
      <c r="Q320" s="99">
        <v>4.0403162742201744</v>
      </c>
      <c r="R320" s="99">
        <v>3.7664940704860612</v>
      </c>
      <c r="S320" s="99">
        <v>2.1086519114688116</v>
      </c>
      <c r="T320" s="99">
        <v>4.4060849688657697</v>
      </c>
      <c r="U320" s="99">
        <v>3.2538124716895709</v>
      </c>
      <c r="V320" s="99">
        <v>2.0618556701030855</v>
      </c>
      <c r="W320" s="99">
        <v>-0.11462139121712767</v>
      </c>
      <c r="X320" s="99">
        <v>-2.8688230653386881E-2</v>
      </c>
      <c r="Y320" s="99">
        <v>3.3790085371977909</v>
      </c>
      <c r="Z320" s="129">
        <v>1.9708535739070054</v>
      </c>
      <c r="AA320" s="99">
        <v>1.6401252211787121</v>
      </c>
      <c r="AB320" s="99">
        <v>3.3076665550719753</v>
      </c>
      <c r="AC320" s="129">
        <v>0.33054637371185969</v>
      </c>
      <c r="AD320" s="164">
        <v>3.1976744186046346</v>
      </c>
      <c r="AE320" s="128">
        <v>3.0985915492957705</v>
      </c>
      <c r="AF320" s="128">
        <v>3.0054644808743314</v>
      </c>
      <c r="AG320" s="128">
        <v>2.917771883289118</v>
      </c>
    </row>
    <row r="321" spans="1:35" x14ac:dyDescent="0.2">
      <c r="A321" s="11" t="s">
        <v>1498</v>
      </c>
      <c r="B321" s="126" t="s">
        <v>481</v>
      </c>
      <c r="C321" s="126"/>
      <c r="D321" s="123" t="s">
        <v>482</v>
      </c>
      <c r="E321" s="38" t="s">
        <v>1088</v>
      </c>
      <c r="F321" s="3" t="s">
        <v>1082</v>
      </c>
      <c r="G321" s="3"/>
      <c r="H321" s="99" t="s">
        <v>886</v>
      </c>
      <c r="I321" s="99">
        <v>4.7443274345890813</v>
      </c>
      <c r="J321" s="99">
        <v>4.7470978441127585</v>
      </c>
      <c r="K321" s="99">
        <v>2.1571343756184405</v>
      </c>
      <c r="L321" s="99">
        <v>2.4667441560118846</v>
      </c>
      <c r="M321" s="99">
        <v>1.8926980925972714</v>
      </c>
      <c r="N321" s="99">
        <v>3.8985671580249459</v>
      </c>
      <c r="O321" s="99">
        <v>1.799746011588212</v>
      </c>
      <c r="P321" s="99">
        <v>0.18907276377599658</v>
      </c>
      <c r="Q321" s="99">
        <v>4.5972762645914287</v>
      </c>
      <c r="R321" s="99">
        <v>4.7002585421200394</v>
      </c>
      <c r="S321" s="99">
        <v>2.8015633327411535</v>
      </c>
      <c r="T321" s="99">
        <v>3.8934107522422323</v>
      </c>
      <c r="U321" s="99">
        <v>3.8082168995342585</v>
      </c>
      <c r="V321" s="99">
        <v>2.9394563327698648</v>
      </c>
      <c r="W321" s="99">
        <v>0</v>
      </c>
      <c r="X321" s="99">
        <v>0</v>
      </c>
      <c r="Y321" s="99">
        <v>-6.1484340950144656E-2</v>
      </c>
      <c r="Z321" s="129">
        <v>-4.6725696796867666E-3</v>
      </c>
      <c r="AA321" s="99">
        <v>0</v>
      </c>
      <c r="AB321" s="99">
        <v>1.9991744741166606</v>
      </c>
      <c r="AC321" s="129">
        <v>3.9741925631824104</v>
      </c>
      <c r="AD321" s="164">
        <v>4.9722783183403729</v>
      </c>
      <c r="AE321" s="128">
        <v>2.9059924726819952</v>
      </c>
      <c r="AF321" s="128">
        <v>3.8871515975526849</v>
      </c>
      <c r="AG321" s="128">
        <v>3.4649059665746211</v>
      </c>
    </row>
    <row r="322" spans="1:35" x14ac:dyDescent="0.2">
      <c r="A322" s="11" t="s">
        <v>1499</v>
      </c>
      <c r="B322" s="126" t="s">
        <v>483</v>
      </c>
      <c r="C322" s="126"/>
      <c r="D322" s="123" t="s">
        <v>484</v>
      </c>
      <c r="E322" s="38" t="s">
        <v>1088</v>
      </c>
      <c r="F322" s="3" t="s">
        <v>1076</v>
      </c>
      <c r="G322" s="3"/>
      <c r="H322" s="99" t="s">
        <v>886</v>
      </c>
      <c r="I322" s="99">
        <v>15.03121498319193</v>
      </c>
      <c r="J322" s="99">
        <v>10.840523239632631</v>
      </c>
      <c r="K322" s="99">
        <v>3.9548022598870034</v>
      </c>
      <c r="L322" s="99">
        <v>5.2173913043478422</v>
      </c>
      <c r="M322" s="99">
        <v>5.1652892561983492</v>
      </c>
      <c r="N322" s="99">
        <v>9.1355599214145258</v>
      </c>
      <c r="O322" s="99">
        <v>6.6606660666066659</v>
      </c>
      <c r="P322" s="99">
        <v>7.9324894514767834</v>
      </c>
      <c r="Q322" s="99">
        <v>2.8841977239162588</v>
      </c>
      <c r="R322" s="99">
        <v>3.5041796842016311</v>
      </c>
      <c r="S322" s="99">
        <v>2.4963289280469922</v>
      </c>
      <c r="T322" s="99">
        <v>3.9398280802292334</v>
      </c>
      <c r="U322" s="99">
        <v>3.4458993797381083</v>
      </c>
      <c r="V322" s="99">
        <v>2.798134576948712</v>
      </c>
      <c r="W322" s="99">
        <v>0</v>
      </c>
      <c r="X322" s="99">
        <v>0</v>
      </c>
      <c r="Y322" s="99">
        <v>0</v>
      </c>
      <c r="Z322" s="129">
        <v>0</v>
      </c>
      <c r="AA322" s="99">
        <v>0</v>
      </c>
      <c r="AB322" s="99">
        <v>0</v>
      </c>
      <c r="AC322" s="129">
        <v>0</v>
      </c>
      <c r="AD322" s="164">
        <v>3.5644847699286997</v>
      </c>
      <c r="AE322" s="128">
        <v>3.4418022528160286</v>
      </c>
      <c r="AF322" s="128">
        <v>3.3272837265577726</v>
      </c>
      <c r="AG322" s="128">
        <v>0</v>
      </c>
    </row>
    <row r="323" spans="1:35" x14ac:dyDescent="0.2">
      <c r="A323" s="126" t="s">
        <v>1774</v>
      </c>
      <c r="B323" s="126" t="s">
        <v>1770</v>
      </c>
      <c r="C323" s="126"/>
      <c r="D323" s="123" t="s">
        <v>1769</v>
      </c>
      <c r="E323" s="38" t="s">
        <v>1088</v>
      </c>
      <c r="F323" s="123" t="s">
        <v>1082</v>
      </c>
      <c r="G323" s="3"/>
      <c r="H323" s="99" t="s">
        <v>886</v>
      </c>
      <c r="I323" s="99" t="s">
        <v>886</v>
      </c>
      <c r="J323" s="99" t="s">
        <v>886</v>
      </c>
      <c r="K323" s="99" t="s">
        <v>886</v>
      </c>
      <c r="L323" s="99" t="s">
        <v>886</v>
      </c>
      <c r="M323" s="99" t="s">
        <v>886</v>
      </c>
      <c r="N323" s="99" t="s">
        <v>886</v>
      </c>
      <c r="O323" s="99" t="s">
        <v>886</v>
      </c>
      <c r="P323" s="99" t="s">
        <v>886</v>
      </c>
      <c r="Q323" s="99" t="s">
        <v>886</v>
      </c>
      <c r="R323" s="99" t="s">
        <v>886</v>
      </c>
      <c r="S323" s="99" t="s">
        <v>886</v>
      </c>
      <c r="T323" s="99" t="s">
        <v>886</v>
      </c>
      <c r="U323" s="99" t="s">
        <v>886</v>
      </c>
      <c r="V323" s="99" t="s">
        <v>886</v>
      </c>
      <c r="W323" s="99" t="s">
        <v>886</v>
      </c>
      <c r="X323" s="99" t="s">
        <v>886</v>
      </c>
      <c r="Y323" s="99" t="s">
        <v>886</v>
      </c>
      <c r="Z323" s="99" t="s">
        <v>886</v>
      </c>
      <c r="AA323" s="99" t="s">
        <v>886</v>
      </c>
      <c r="AB323" s="99" t="s">
        <v>886</v>
      </c>
      <c r="AC323" s="99" t="s">
        <v>886</v>
      </c>
      <c r="AD323" s="99" t="s">
        <v>886</v>
      </c>
      <c r="AE323" s="99" t="s">
        <v>886</v>
      </c>
      <c r="AF323" s="99" t="s">
        <v>886</v>
      </c>
      <c r="AG323" s="128" t="s">
        <v>886</v>
      </c>
    </row>
    <row r="324" spans="1:35" x14ac:dyDescent="0.2">
      <c r="A324" s="11" t="s">
        <v>1756</v>
      </c>
      <c r="B324" s="11" t="s">
        <v>1755</v>
      </c>
      <c r="C324" s="11"/>
      <c r="D324" s="123" t="s">
        <v>1754</v>
      </c>
      <c r="E324" s="38" t="s">
        <v>1088</v>
      </c>
      <c r="F324" s="123" t="s">
        <v>1235</v>
      </c>
      <c r="G324" s="3"/>
      <c r="H324" s="134" t="s">
        <v>886</v>
      </c>
      <c r="I324" s="134" t="s">
        <v>886</v>
      </c>
      <c r="J324" s="134" t="s">
        <v>886</v>
      </c>
      <c r="K324" s="134" t="s">
        <v>886</v>
      </c>
      <c r="L324" s="134" t="s">
        <v>886</v>
      </c>
      <c r="M324" s="134" t="s">
        <v>886</v>
      </c>
      <c r="N324" s="134" t="s">
        <v>886</v>
      </c>
      <c r="O324" s="134" t="s">
        <v>886</v>
      </c>
      <c r="P324" s="134" t="s">
        <v>886</v>
      </c>
      <c r="Q324" s="134" t="s">
        <v>886</v>
      </c>
      <c r="R324" s="134" t="s">
        <v>886</v>
      </c>
      <c r="S324" s="134" t="s">
        <v>886</v>
      </c>
      <c r="T324" s="134" t="s">
        <v>886</v>
      </c>
      <c r="U324" s="134" t="s">
        <v>886</v>
      </c>
      <c r="V324" s="134" t="s">
        <v>886</v>
      </c>
      <c r="W324" s="134" t="s">
        <v>886</v>
      </c>
      <c r="X324" s="134" t="s">
        <v>886</v>
      </c>
      <c r="Y324" s="134" t="s">
        <v>886</v>
      </c>
      <c r="Z324" s="134" t="s">
        <v>886</v>
      </c>
      <c r="AA324" s="134" t="s">
        <v>886</v>
      </c>
      <c r="AB324" s="134" t="s">
        <v>886</v>
      </c>
      <c r="AC324" s="134" t="s">
        <v>886</v>
      </c>
      <c r="AD324" s="134" t="s">
        <v>886</v>
      </c>
      <c r="AE324" s="134" t="s">
        <v>886</v>
      </c>
      <c r="AF324" s="128" t="s">
        <v>886</v>
      </c>
      <c r="AG324" s="128" t="s">
        <v>886</v>
      </c>
      <c r="AH324" s="134"/>
      <c r="AI324" s="7"/>
    </row>
    <row r="325" spans="1:35" x14ac:dyDescent="0.2">
      <c r="A325" s="11" t="s">
        <v>1682</v>
      </c>
      <c r="B325" s="126" t="s">
        <v>485</v>
      </c>
      <c r="C325" s="126"/>
      <c r="D325" s="123" t="s">
        <v>486</v>
      </c>
      <c r="E325" s="38" t="s">
        <v>1089</v>
      </c>
      <c r="F325" s="3" t="s">
        <v>1076</v>
      </c>
      <c r="G325" s="3"/>
      <c r="H325" s="99" t="s">
        <v>886</v>
      </c>
      <c r="I325" s="99">
        <v>10.940431519699814</v>
      </c>
      <c r="J325" s="99">
        <v>3.7311066483458433</v>
      </c>
      <c r="K325" s="99">
        <v>4.2490319951090214</v>
      </c>
      <c r="L325" s="99">
        <v>1.9743915550777018</v>
      </c>
      <c r="M325" s="99">
        <v>2.5016773698840211</v>
      </c>
      <c r="N325" s="99">
        <v>5.0028053113895652</v>
      </c>
      <c r="O325" s="99">
        <v>6.0023154332531874</v>
      </c>
      <c r="P325" s="99">
        <v>4.9987398134923922</v>
      </c>
      <c r="Q325" s="99">
        <v>5.0008001280204724</v>
      </c>
      <c r="R325" s="99">
        <v>2.4994284843404841</v>
      </c>
      <c r="S325" s="99">
        <v>2.4979555423388717</v>
      </c>
      <c r="T325" s="99">
        <v>0</v>
      </c>
      <c r="U325" s="99" t="s">
        <v>886</v>
      </c>
      <c r="V325" s="99" t="s">
        <v>886</v>
      </c>
      <c r="W325" s="99" t="s">
        <v>886</v>
      </c>
      <c r="X325" s="99" t="s">
        <v>886</v>
      </c>
      <c r="Y325" s="99" t="s">
        <v>886</v>
      </c>
      <c r="Z325" s="129" t="s">
        <v>886</v>
      </c>
      <c r="AA325" s="99" t="s">
        <v>886</v>
      </c>
      <c r="AB325" s="99" t="s">
        <v>886</v>
      </c>
      <c r="AC325" s="129" t="s">
        <v>886</v>
      </c>
      <c r="AD325" s="164" t="s">
        <v>886</v>
      </c>
      <c r="AE325" s="128" t="s">
        <v>886</v>
      </c>
      <c r="AF325" s="128" t="s">
        <v>886</v>
      </c>
      <c r="AG325" s="128" t="s">
        <v>886</v>
      </c>
    </row>
    <row r="326" spans="1:35" x14ac:dyDescent="0.2">
      <c r="A326" s="11" t="s">
        <v>1500</v>
      </c>
      <c r="B326" s="126" t="s">
        <v>487</v>
      </c>
      <c r="C326" s="126"/>
      <c r="D326" s="123" t="s">
        <v>488</v>
      </c>
      <c r="E326" s="38" t="s">
        <v>1088</v>
      </c>
      <c r="F326" s="3" t="s">
        <v>1082</v>
      </c>
      <c r="G326" s="3"/>
      <c r="H326" s="99" t="s">
        <v>886</v>
      </c>
      <c r="I326" s="99">
        <v>0.59237652820540632</v>
      </c>
      <c r="J326" s="99">
        <v>9.5045464308727787</v>
      </c>
      <c r="K326" s="99">
        <v>7.9374938703455626</v>
      </c>
      <c r="L326" s="99">
        <v>4.517369839779505</v>
      </c>
      <c r="M326" s="99">
        <v>4.5003404958198843</v>
      </c>
      <c r="N326" s="99">
        <v>11.99755972435976</v>
      </c>
      <c r="O326" s="99">
        <v>15.71753986332574</v>
      </c>
      <c r="P326" s="99">
        <v>2.3557856898322598</v>
      </c>
      <c r="Q326" s="99">
        <v>4.4996550787047624</v>
      </c>
      <c r="R326" s="99">
        <v>4.9020294261794959</v>
      </c>
      <c r="S326" s="99">
        <v>2.9996186117467545</v>
      </c>
      <c r="T326" s="99">
        <v>1.8995427026826945</v>
      </c>
      <c r="U326" s="99">
        <v>2.500045422336882</v>
      </c>
      <c r="V326" s="99">
        <v>2.0003545156429965</v>
      </c>
      <c r="W326" s="99">
        <v>0</v>
      </c>
      <c r="X326" s="99">
        <v>-0.25545891369137053</v>
      </c>
      <c r="Y326" s="99">
        <v>1.4765708710461638</v>
      </c>
      <c r="Z326" s="129">
        <v>-3.4338300941016975E-3</v>
      </c>
      <c r="AA326" s="99">
        <v>0</v>
      </c>
      <c r="AB326" s="99">
        <v>3.7395693829195498</v>
      </c>
      <c r="AC326" s="129">
        <v>4.7509102946044157</v>
      </c>
      <c r="AD326" s="164">
        <v>5.9882604814308626</v>
      </c>
      <c r="AE326" s="128">
        <v>2.7496813530012432</v>
      </c>
      <c r="AF326" s="128">
        <v>3.9898440333695939</v>
      </c>
      <c r="AG326" s="128">
        <v>4.9905824904080891</v>
      </c>
    </row>
    <row r="327" spans="1:35" x14ac:dyDescent="0.2">
      <c r="A327" s="11" t="s">
        <v>1501</v>
      </c>
      <c r="B327" s="126" t="s">
        <v>489</v>
      </c>
      <c r="C327" s="126"/>
      <c r="D327" s="123" t="s">
        <v>490</v>
      </c>
      <c r="E327" s="38" t="s">
        <v>1088</v>
      </c>
      <c r="F327" s="3" t="s">
        <v>1081</v>
      </c>
      <c r="G327" s="3"/>
      <c r="H327" s="99" t="s">
        <v>886</v>
      </c>
      <c r="I327" s="99">
        <v>1.8240851704244676</v>
      </c>
      <c r="J327" s="99">
        <v>5.2907446182480129</v>
      </c>
      <c r="K327" s="99">
        <v>5.9529225210236802</v>
      </c>
      <c r="L327" s="99">
        <v>6.5544610326680299</v>
      </c>
      <c r="M327" s="99">
        <v>4.0225650472023915</v>
      </c>
      <c r="N327" s="99">
        <v>7.0157380968191632</v>
      </c>
      <c r="O327" s="99">
        <v>8.36151531134621</v>
      </c>
      <c r="P327" s="99">
        <v>4.841665235068433</v>
      </c>
      <c r="Q327" s="99">
        <v>2.3340706957606301</v>
      </c>
      <c r="R327" s="99">
        <v>4.9077080460792502</v>
      </c>
      <c r="S327" s="99">
        <v>3.6478648712817403</v>
      </c>
      <c r="T327" s="99">
        <v>3.4777557798975778</v>
      </c>
      <c r="U327" s="99">
        <v>2.4848796299956604</v>
      </c>
      <c r="V327" s="99">
        <v>2.4516308205017481</v>
      </c>
      <c r="W327" s="99">
        <v>0</v>
      </c>
      <c r="X327" s="99">
        <v>0</v>
      </c>
      <c r="Y327" s="99">
        <v>-1.5059560562065144E-3</v>
      </c>
      <c r="Z327" s="129">
        <v>0</v>
      </c>
      <c r="AA327" s="99">
        <v>0</v>
      </c>
      <c r="AB327" s="99">
        <v>3.9983735429655942</v>
      </c>
      <c r="AC327" s="129">
        <v>4.9980450931838893</v>
      </c>
      <c r="AD327" s="164">
        <v>4.9897598212623295</v>
      </c>
      <c r="AE327" s="128">
        <v>2.9897604644900211</v>
      </c>
      <c r="AF327" s="128">
        <v>3.989668696789006</v>
      </c>
      <c r="AG327" s="128">
        <v>4.9901570577881973</v>
      </c>
    </row>
    <row r="328" spans="1:35" x14ac:dyDescent="0.2">
      <c r="A328" s="11" t="s">
        <v>1502</v>
      </c>
      <c r="B328" s="126" t="s">
        <v>491</v>
      </c>
      <c r="C328" s="126"/>
      <c r="D328" s="123" t="s">
        <v>492</v>
      </c>
      <c r="E328" s="38" t="s">
        <v>1088</v>
      </c>
      <c r="F328" s="3" t="s">
        <v>1076</v>
      </c>
      <c r="G328" s="3"/>
      <c r="H328" s="99" t="s">
        <v>886</v>
      </c>
      <c r="I328" s="99">
        <v>6.0645057508244236</v>
      </c>
      <c r="J328" s="99">
        <v>-1.9716387351179208</v>
      </c>
      <c r="K328" s="99">
        <v>3.3186354142492434</v>
      </c>
      <c r="L328" s="99">
        <v>9.0071877807726963</v>
      </c>
      <c r="M328" s="99">
        <v>6.4976990177896994</v>
      </c>
      <c r="N328" s="99">
        <v>9.5001612383102128</v>
      </c>
      <c r="O328" s="99">
        <v>4.5117210507715839</v>
      </c>
      <c r="P328" s="99">
        <v>2.8009467989179342</v>
      </c>
      <c r="Q328" s="99">
        <v>3.4921331067375689</v>
      </c>
      <c r="R328" s="99">
        <v>2.2036232651764038</v>
      </c>
      <c r="S328" s="99">
        <v>0</v>
      </c>
      <c r="T328" s="99">
        <v>3.90276769980305</v>
      </c>
      <c r="U328" s="99">
        <v>2.0002992966528694</v>
      </c>
      <c r="V328" s="99">
        <v>2.4012128325508542</v>
      </c>
      <c r="W328" s="99">
        <v>-0.99813744686946393</v>
      </c>
      <c r="X328" s="99">
        <v>0</v>
      </c>
      <c r="Y328" s="99">
        <v>0</v>
      </c>
      <c r="Z328" s="129">
        <v>0</v>
      </c>
      <c r="AA328" s="99">
        <v>0</v>
      </c>
      <c r="AB328" s="99">
        <v>0</v>
      </c>
      <c r="AC328" s="129">
        <v>0</v>
      </c>
      <c r="AD328" s="164">
        <v>0</v>
      </c>
      <c r="AE328" s="128">
        <v>0</v>
      </c>
      <c r="AF328" s="128">
        <v>2.4119633381572525</v>
      </c>
      <c r="AG328" s="128">
        <v>2.3551577955723033</v>
      </c>
    </row>
    <row r="329" spans="1:35" x14ac:dyDescent="0.2">
      <c r="A329" s="11" t="s">
        <v>1503</v>
      </c>
      <c r="B329" s="126" t="s">
        <v>493</v>
      </c>
      <c r="C329" s="126"/>
      <c r="D329" s="123" t="s">
        <v>494</v>
      </c>
      <c r="E329" s="38" t="s">
        <v>1088</v>
      </c>
      <c r="F329" s="3" t="s">
        <v>1076</v>
      </c>
      <c r="G329" s="3"/>
      <c r="H329" s="99" t="s">
        <v>886</v>
      </c>
      <c r="I329" s="99">
        <v>5.9101654846335663</v>
      </c>
      <c r="J329" s="99">
        <v>16.071428571428584</v>
      </c>
      <c r="K329" s="99">
        <v>5.8942307692307736</v>
      </c>
      <c r="L329" s="99">
        <v>6.3107236901843322</v>
      </c>
      <c r="M329" s="99">
        <v>5.6798770071745821</v>
      </c>
      <c r="N329" s="99">
        <v>9.0034753091408675</v>
      </c>
      <c r="O329" s="99">
        <v>7.4145473418847843</v>
      </c>
      <c r="P329" s="99">
        <v>4.7697936080624004</v>
      </c>
      <c r="Q329" s="99">
        <v>4.4538147318487091</v>
      </c>
      <c r="R329" s="99">
        <v>4.4783650813674711</v>
      </c>
      <c r="S329" s="99">
        <v>4.5822265153344688</v>
      </c>
      <c r="T329" s="99">
        <v>2.0492986203313706</v>
      </c>
      <c r="U329" s="99">
        <v>1.9911754723385116</v>
      </c>
      <c r="V329" s="99">
        <v>2.7731558513593768E-2</v>
      </c>
      <c r="W329" s="99">
        <v>-0.57665650124756951</v>
      </c>
      <c r="X329" s="99">
        <v>0</v>
      </c>
      <c r="Y329" s="99">
        <v>-0.29557749149518031</v>
      </c>
      <c r="Z329" s="129">
        <v>-6.1528135138166906E-2</v>
      </c>
      <c r="AA329" s="99">
        <v>-3.3581463032406167</v>
      </c>
      <c r="AB329" s="99">
        <v>-5.7913939885323451E-2</v>
      </c>
      <c r="AC329" s="129">
        <v>-3.4768499739235015E-2</v>
      </c>
      <c r="AD329" s="164">
        <v>9.8545011883377498E-2</v>
      </c>
      <c r="AE329" s="128">
        <v>2.3164234422057284E-2</v>
      </c>
      <c r="AF329" s="128">
        <v>0.4284390921723169</v>
      </c>
      <c r="AG329" s="128">
        <v>0.10377032168798477</v>
      </c>
    </row>
    <row r="330" spans="1:35" x14ac:dyDescent="0.2">
      <c r="A330" s="11" t="s">
        <v>1683</v>
      </c>
      <c r="B330" s="126" t="s">
        <v>495</v>
      </c>
      <c r="C330" s="126"/>
      <c r="D330" s="123" t="s">
        <v>496</v>
      </c>
      <c r="E330" s="38" t="s">
        <v>1089</v>
      </c>
      <c r="F330" s="3" t="s">
        <v>1076</v>
      </c>
      <c r="G330" s="3"/>
      <c r="H330" s="99" t="s">
        <v>886</v>
      </c>
      <c r="I330" s="99">
        <v>0</v>
      </c>
      <c r="J330" s="99">
        <v>5.9989498556051331</v>
      </c>
      <c r="K330" s="99">
        <v>1.0030959752321991</v>
      </c>
      <c r="L330" s="99">
        <v>8.4968121628248952</v>
      </c>
      <c r="M330" s="99">
        <v>6.1023844502203701</v>
      </c>
      <c r="N330" s="99">
        <v>9.5004792842688204</v>
      </c>
      <c r="O330" s="99">
        <v>3.7544985896313534</v>
      </c>
      <c r="P330" s="99">
        <v>6.4216743226774184</v>
      </c>
      <c r="Q330" s="99">
        <v>3.7614517265680121</v>
      </c>
      <c r="R330" s="99">
        <v>3.3958740130741063</v>
      </c>
      <c r="S330" s="99">
        <v>5.0004105427374981</v>
      </c>
      <c r="T330" s="99">
        <v>1.6030653737879419</v>
      </c>
      <c r="U330" s="99" t="s">
        <v>886</v>
      </c>
      <c r="V330" s="99" t="s">
        <v>886</v>
      </c>
      <c r="W330" s="99" t="s">
        <v>886</v>
      </c>
      <c r="X330" s="99" t="s">
        <v>886</v>
      </c>
      <c r="Y330" s="99" t="s">
        <v>886</v>
      </c>
      <c r="Z330" s="129" t="s">
        <v>886</v>
      </c>
      <c r="AA330" s="99" t="s">
        <v>886</v>
      </c>
      <c r="AB330" s="99" t="s">
        <v>886</v>
      </c>
      <c r="AC330" s="129" t="s">
        <v>886</v>
      </c>
      <c r="AD330" s="164" t="s">
        <v>886</v>
      </c>
      <c r="AE330" s="128" t="s">
        <v>886</v>
      </c>
      <c r="AF330" s="128" t="s">
        <v>886</v>
      </c>
      <c r="AG330" s="128" t="s">
        <v>886</v>
      </c>
    </row>
    <row r="331" spans="1:35" x14ac:dyDescent="0.2">
      <c r="A331" s="11" t="s">
        <v>1721</v>
      </c>
      <c r="B331" s="126" t="s">
        <v>497</v>
      </c>
      <c r="C331" s="126"/>
      <c r="D331" s="123" t="s">
        <v>498</v>
      </c>
      <c r="E331" s="38" t="s">
        <v>1088</v>
      </c>
      <c r="F331" s="3" t="s">
        <v>1077</v>
      </c>
      <c r="G331" s="3"/>
      <c r="H331" s="99" t="s">
        <v>886</v>
      </c>
      <c r="I331" s="99">
        <v>4.7547436861426888</v>
      </c>
      <c r="J331" s="99">
        <v>13.420452626245563</v>
      </c>
      <c r="K331" s="99">
        <v>9.5988832014890733</v>
      </c>
      <c r="L331" s="99">
        <v>5.1000305696137929</v>
      </c>
      <c r="M331" s="99">
        <v>7.9001373515391435</v>
      </c>
      <c r="N331" s="99">
        <v>9.7508012100518329</v>
      </c>
      <c r="O331" s="99">
        <v>11.500307020536255</v>
      </c>
      <c r="P331" s="99">
        <v>-4.8951819171918487E-3</v>
      </c>
      <c r="Q331" s="99">
        <v>4.939480351001734</v>
      </c>
      <c r="R331" s="99">
        <v>4.9005772931366209</v>
      </c>
      <c r="S331" s="99">
        <v>4.8995519583754827</v>
      </c>
      <c r="T331" s="99">
        <v>4.7501960701189319</v>
      </c>
      <c r="U331" s="99">
        <v>3.9398599700514012</v>
      </c>
      <c r="V331" s="99">
        <v>2.9377981115545708</v>
      </c>
      <c r="W331" s="99">
        <v>0</v>
      </c>
      <c r="X331" s="99">
        <v>0</v>
      </c>
      <c r="Y331" s="99">
        <v>0</v>
      </c>
      <c r="Z331" s="129">
        <v>1.9896357377917173</v>
      </c>
      <c r="AA331" s="99">
        <v>1.9897637503245136</v>
      </c>
      <c r="AB331" s="99">
        <v>3.9891634393352415</v>
      </c>
      <c r="AC331" s="129">
        <v>3.9899987760739997</v>
      </c>
      <c r="AD331" s="164">
        <v>4.9894913829340082</v>
      </c>
      <c r="AE331" s="128">
        <v>4.9893902390199196</v>
      </c>
      <c r="AF331" s="128">
        <v>3.9895969980780377</v>
      </c>
      <c r="AG331" s="128">
        <v>3.489625734339584</v>
      </c>
    </row>
    <row r="332" spans="1:35" x14ac:dyDescent="0.2">
      <c r="A332" s="11" t="s">
        <v>1504</v>
      </c>
      <c r="B332" s="143" t="s">
        <v>979</v>
      </c>
      <c r="C332" s="143"/>
      <c r="D332" s="144" t="s">
        <v>1268</v>
      </c>
      <c r="E332" s="38" t="s">
        <v>1088</v>
      </c>
      <c r="F332" s="3" t="s">
        <v>1079</v>
      </c>
      <c r="G332" s="3"/>
      <c r="H332" s="99" t="s">
        <v>886</v>
      </c>
      <c r="I332" s="99" t="s">
        <v>886</v>
      </c>
      <c r="J332" s="99" t="s">
        <v>886</v>
      </c>
      <c r="K332" s="99" t="s">
        <v>886</v>
      </c>
      <c r="L332" s="99" t="s">
        <v>886</v>
      </c>
      <c r="M332" s="99" t="s">
        <v>886</v>
      </c>
      <c r="N332" s="99" t="s">
        <v>886</v>
      </c>
      <c r="O332" s="99" t="s">
        <v>886</v>
      </c>
      <c r="P332" s="99" t="s">
        <v>886</v>
      </c>
      <c r="Q332" s="99">
        <v>4.0364068064899072</v>
      </c>
      <c r="R332" s="99">
        <v>2.5865348041080267</v>
      </c>
      <c r="S332" s="99">
        <v>3.8932146829810961</v>
      </c>
      <c r="T332" s="99">
        <v>4.4967880085653178</v>
      </c>
      <c r="U332" s="99">
        <v>3.9788251366120306</v>
      </c>
      <c r="V332" s="99">
        <v>1.9871900147807651</v>
      </c>
      <c r="W332" s="99">
        <v>0</v>
      </c>
      <c r="X332" s="99">
        <v>0</v>
      </c>
      <c r="Y332" s="99">
        <v>0</v>
      </c>
      <c r="Z332" s="129">
        <v>1.9806763285024065</v>
      </c>
      <c r="AA332" s="99">
        <v>1.9895783988631122</v>
      </c>
      <c r="AB332" s="99">
        <v>1.9972131908964075</v>
      </c>
      <c r="AC332" s="129">
        <v>1.9884638737097893</v>
      </c>
      <c r="AD332" s="164">
        <v>2.9915165947313582</v>
      </c>
      <c r="AE332" s="128">
        <v>2.9913294797687673</v>
      </c>
      <c r="AF332" s="128">
        <v>1.9924231794584024</v>
      </c>
      <c r="AG332" s="128">
        <v>1.9947723208144215</v>
      </c>
    </row>
    <row r="333" spans="1:35" x14ac:dyDescent="0.2">
      <c r="A333" s="11" t="s">
        <v>1505</v>
      </c>
      <c r="B333" s="126" t="s">
        <v>1196</v>
      </c>
      <c r="C333" s="126"/>
      <c r="D333" s="123" t="s">
        <v>500</v>
      </c>
      <c r="E333" s="38" t="s">
        <v>1088</v>
      </c>
      <c r="F333" s="3" t="s">
        <v>1174</v>
      </c>
      <c r="G333" s="3"/>
      <c r="H333" s="99" t="s">
        <v>886</v>
      </c>
      <c r="I333" s="99">
        <v>9.6603440670489391</v>
      </c>
      <c r="J333" s="99">
        <v>-2.534191472244558</v>
      </c>
      <c r="K333" s="99">
        <v>7.7177053239785494</v>
      </c>
      <c r="L333" s="99">
        <v>9.2720306513409838</v>
      </c>
      <c r="M333" s="99">
        <v>9.7300140252454526</v>
      </c>
      <c r="N333" s="99">
        <v>41.540182137721672</v>
      </c>
      <c r="O333" s="99">
        <v>76.092109718929891</v>
      </c>
      <c r="P333" s="99">
        <v>9.935897435897445</v>
      </c>
      <c r="Q333" s="99">
        <v>2.6239067055393548</v>
      </c>
      <c r="R333" s="99">
        <v>2.2727272727272663</v>
      </c>
      <c r="S333" s="99">
        <v>3</v>
      </c>
      <c r="T333" s="99">
        <v>4.298813376483281</v>
      </c>
      <c r="U333" s="99">
        <v>2.9994311423695308</v>
      </c>
      <c r="V333" s="99">
        <v>2.7012100215896027</v>
      </c>
      <c r="W333" s="99">
        <v>0</v>
      </c>
      <c r="X333" s="99">
        <v>0</v>
      </c>
      <c r="Y333" s="99">
        <v>0</v>
      </c>
      <c r="Z333" s="129">
        <v>1.9897335614764033</v>
      </c>
      <c r="AA333" s="99">
        <v>1.9892627744223956</v>
      </c>
      <c r="AB333" s="99">
        <v>1.9880622268176884</v>
      </c>
      <c r="AC333" s="129">
        <v>1.9907834101382527</v>
      </c>
      <c r="AD333" s="164">
        <v>5.1960961503705105</v>
      </c>
      <c r="AE333" s="128">
        <v>9.8574005669616049</v>
      </c>
      <c r="AF333" s="128">
        <v>3.9097626774054595</v>
      </c>
      <c r="AG333" s="128">
        <v>1.9904428641306471</v>
      </c>
    </row>
    <row r="334" spans="1:35" x14ac:dyDescent="0.2">
      <c r="A334" s="11" t="s">
        <v>1506</v>
      </c>
      <c r="B334" s="126" t="s">
        <v>501</v>
      </c>
      <c r="C334" s="126"/>
      <c r="D334" s="123" t="s">
        <v>502</v>
      </c>
      <c r="E334" s="38" t="s">
        <v>1089</v>
      </c>
      <c r="F334" s="3" t="s">
        <v>1076</v>
      </c>
      <c r="G334" s="3"/>
      <c r="H334" s="99" t="s">
        <v>886</v>
      </c>
      <c r="I334" s="99">
        <v>-9.9118223383409543</v>
      </c>
      <c r="J334" s="99">
        <v>3.1538879825992296</v>
      </c>
      <c r="K334" s="99">
        <v>7.8632929186434666</v>
      </c>
      <c r="L334" s="99">
        <v>6.4999592734381366</v>
      </c>
      <c r="M334" s="99">
        <v>5.6061185468451384</v>
      </c>
      <c r="N334" s="99">
        <v>8.1402085747392761</v>
      </c>
      <c r="O334" s="99">
        <v>6.348781141173319</v>
      </c>
      <c r="P334" s="99">
        <v>5.1511335012594373</v>
      </c>
      <c r="Q334" s="99">
        <v>2.6829560426398444</v>
      </c>
      <c r="R334" s="99">
        <v>4.7183016446984709</v>
      </c>
      <c r="S334" s="99">
        <v>4.951267056530213</v>
      </c>
      <c r="T334" s="99">
        <v>4.5001061345786297</v>
      </c>
      <c r="U334" s="99">
        <v>3.9000609384521709</v>
      </c>
      <c r="V334" s="99">
        <v>2.4682306940371461</v>
      </c>
      <c r="W334" s="99">
        <v>-1.4309563558313698E-2</v>
      </c>
      <c r="X334" s="99">
        <v>-2.3852685812428831E-2</v>
      </c>
      <c r="Y334" s="99">
        <v>0</v>
      </c>
      <c r="Z334" s="129">
        <v>-0.79209810564488947</v>
      </c>
      <c r="AA334" s="99">
        <v>0</v>
      </c>
      <c r="AB334" s="99">
        <v>0</v>
      </c>
      <c r="AC334" s="129">
        <v>2.4048867298350318</v>
      </c>
      <c r="AD334" s="164">
        <v>2.9918745009628545</v>
      </c>
      <c r="AE334" s="128">
        <v>2.9916089018606318</v>
      </c>
      <c r="AF334" s="128">
        <v>2.2139567835635754</v>
      </c>
      <c r="AG334" s="128" t="s">
        <v>886</v>
      </c>
    </row>
    <row r="335" spans="1:35" x14ac:dyDescent="0.2">
      <c r="A335" s="11" t="s">
        <v>1720</v>
      </c>
      <c r="B335" s="126" t="s">
        <v>503</v>
      </c>
      <c r="C335" s="126"/>
      <c r="D335" s="123" t="s">
        <v>504</v>
      </c>
      <c r="E335" s="38" t="s">
        <v>1089</v>
      </c>
      <c r="F335" s="3" t="s">
        <v>1077</v>
      </c>
      <c r="G335" s="3"/>
      <c r="H335" s="99" t="s">
        <v>886</v>
      </c>
      <c r="I335" s="99">
        <v>2.7651877416940351</v>
      </c>
      <c r="J335" s="99">
        <v>9.0798737557659592</v>
      </c>
      <c r="K335" s="99">
        <v>8.7617775799391637</v>
      </c>
      <c r="L335" s="99">
        <v>6.9014324693042397</v>
      </c>
      <c r="M335" s="99">
        <v>4.914894635251315</v>
      </c>
      <c r="N335" s="99">
        <v>11.899403965454354</v>
      </c>
      <c r="O335" s="99">
        <v>7.9218414544663887</v>
      </c>
      <c r="P335" s="99">
        <v>4.9141317485898384</v>
      </c>
      <c r="Q335" s="99">
        <v>2.8454162516351289</v>
      </c>
      <c r="R335" s="99">
        <v>2.9989031249270539</v>
      </c>
      <c r="S335" s="99">
        <v>3.9504690261476441</v>
      </c>
      <c r="T335" s="99">
        <v>4.1959566236172492</v>
      </c>
      <c r="U335" s="99">
        <v>3.9004236180116152</v>
      </c>
      <c r="V335" s="99">
        <v>3.5003120784424198</v>
      </c>
      <c r="W335" s="99">
        <v>0</v>
      </c>
      <c r="X335" s="99">
        <v>0</v>
      </c>
      <c r="Y335" s="99">
        <v>0</v>
      </c>
      <c r="Z335" s="129">
        <v>1.9900594294384844</v>
      </c>
      <c r="AA335" s="99">
        <v>1.950275136614632</v>
      </c>
      <c r="AB335" s="99">
        <v>3.9503470468279289</v>
      </c>
      <c r="AC335" s="129">
        <v>4.9799775028121385</v>
      </c>
      <c r="AD335" s="164">
        <v>5.9798215311291925</v>
      </c>
      <c r="AE335" s="128" t="s">
        <v>886</v>
      </c>
      <c r="AF335" s="128">
        <v>3.9899684491546017</v>
      </c>
      <c r="AG335" s="128" t="s">
        <v>886</v>
      </c>
    </row>
    <row r="336" spans="1:35" x14ac:dyDescent="0.2">
      <c r="A336" s="11" t="s">
        <v>1507</v>
      </c>
      <c r="B336" s="126" t="s">
        <v>1271</v>
      </c>
      <c r="C336" s="126" t="s">
        <v>1762</v>
      </c>
      <c r="D336" s="123" t="s">
        <v>1270</v>
      </c>
      <c r="E336" s="38" t="s">
        <v>1088</v>
      </c>
      <c r="F336" s="123" t="s">
        <v>1079</v>
      </c>
      <c r="G336" s="3"/>
      <c r="H336" s="99" t="s">
        <v>886</v>
      </c>
      <c r="I336" s="99" t="s">
        <v>886</v>
      </c>
      <c r="J336" s="99" t="s">
        <v>886</v>
      </c>
      <c r="K336" s="99" t="s">
        <v>886</v>
      </c>
      <c r="L336" s="99" t="s">
        <v>886</v>
      </c>
      <c r="M336" s="99" t="s">
        <v>886</v>
      </c>
      <c r="N336" s="99" t="s">
        <v>886</v>
      </c>
      <c r="O336" s="99" t="s">
        <v>886</v>
      </c>
      <c r="P336" s="99" t="s">
        <v>886</v>
      </c>
      <c r="Q336" s="99" t="s">
        <v>886</v>
      </c>
      <c r="R336" s="99" t="s">
        <v>886</v>
      </c>
      <c r="S336" s="99" t="s">
        <v>886</v>
      </c>
      <c r="T336" s="99" t="s">
        <v>886</v>
      </c>
      <c r="U336" s="99" t="s">
        <v>886</v>
      </c>
      <c r="V336" s="99" t="s">
        <v>886</v>
      </c>
      <c r="W336" s="99" t="s">
        <v>886</v>
      </c>
      <c r="X336" s="99" t="s">
        <v>886</v>
      </c>
      <c r="Y336" s="99" t="s">
        <v>886</v>
      </c>
      <c r="Z336" s="129" t="s">
        <v>886</v>
      </c>
      <c r="AA336" s="99" t="s">
        <v>886</v>
      </c>
      <c r="AB336" s="99" t="s">
        <v>886</v>
      </c>
      <c r="AC336" s="129" t="s">
        <v>886</v>
      </c>
      <c r="AD336" s="164" t="s">
        <v>886</v>
      </c>
      <c r="AE336" s="128" t="s">
        <v>886</v>
      </c>
      <c r="AF336" s="128">
        <v>1.9914417379855109</v>
      </c>
      <c r="AG336" s="128">
        <v>1.9848313700177571</v>
      </c>
    </row>
    <row r="337" spans="1:33" x14ac:dyDescent="0.2">
      <c r="A337" s="11" t="s">
        <v>1508</v>
      </c>
      <c r="B337" s="126" t="s">
        <v>1197</v>
      </c>
      <c r="C337" s="126"/>
      <c r="D337" s="123" t="s">
        <v>506</v>
      </c>
      <c r="E337" s="38" t="s">
        <v>1088</v>
      </c>
      <c r="F337" s="3" t="s">
        <v>1174</v>
      </c>
      <c r="G337" s="3"/>
      <c r="H337" s="99" t="s">
        <v>886</v>
      </c>
      <c r="I337" s="99">
        <v>9.8039215686274446</v>
      </c>
      <c r="J337" s="99">
        <v>-1.7998866213151814</v>
      </c>
      <c r="K337" s="99">
        <v>9.7993938519266806</v>
      </c>
      <c r="L337" s="99">
        <v>4.6924290220820239</v>
      </c>
      <c r="M337" s="99">
        <v>4.2059008160703115</v>
      </c>
      <c r="N337" s="99">
        <v>26.807228915662648</v>
      </c>
      <c r="O337" s="99">
        <v>23.600950118764843</v>
      </c>
      <c r="P337" s="99">
        <v>14.866630794065657</v>
      </c>
      <c r="Q337" s="99">
        <v>3.332664123669943</v>
      </c>
      <c r="R337" s="99">
        <v>4.9867236577942009</v>
      </c>
      <c r="S337" s="99">
        <v>4.9966072419961733</v>
      </c>
      <c r="T337" s="99">
        <v>4.9409552905234762</v>
      </c>
      <c r="U337" s="99">
        <v>4.5011756802149705</v>
      </c>
      <c r="V337" s="99">
        <v>3.5036965605914361</v>
      </c>
      <c r="W337" s="99">
        <v>0</v>
      </c>
      <c r="X337" s="99">
        <v>0</v>
      </c>
      <c r="Y337" s="99">
        <v>0</v>
      </c>
      <c r="Z337" s="129">
        <v>1.9875776397515477</v>
      </c>
      <c r="AA337" s="99">
        <v>1.9894437677628884</v>
      </c>
      <c r="AB337" s="99">
        <v>1.9904458598726027</v>
      </c>
      <c r="AC337" s="129">
        <v>1.9906323185011621</v>
      </c>
      <c r="AD337" s="164">
        <v>5.7405281285878296</v>
      </c>
      <c r="AE337" s="128">
        <v>10.857763300760048</v>
      </c>
      <c r="AF337" s="128">
        <v>4.0809663728370804</v>
      </c>
      <c r="AG337" s="128">
        <v>5.0972396486825708</v>
      </c>
    </row>
    <row r="338" spans="1:33" x14ac:dyDescent="0.2">
      <c r="A338" s="11" t="s">
        <v>886</v>
      </c>
      <c r="B338" s="122" t="s">
        <v>932</v>
      </c>
      <c r="C338" s="122"/>
      <c r="D338" s="123" t="s">
        <v>876</v>
      </c>
      <c r="E338" s="38" t="s">
        <v>1089</v>
      </c>
      <c r="F338" s="3" t="s">
        <v>1076</v>
      </c>
      <c r="G338" s="3"/>
      <c r="H338" s="99" t="s">
        <v>886</v>
      </c>
      <c r="I338" s="99" t="s">
        <v>886</v>
      </c>
      <c r="J338" s="99" t="s">
        <v>886</v>
      </c>
      <c r="K338" s="99" t="s">
        <v>886</v>
      </c>
      <c r="L338" s="99" t="s">
        <v>886</v>
      </c>
      <c r="M338" s="99" t="s">
        <v>886</v>
      </c>
      <c r="N338" s="99" t="s">
        <v>886</v>
      </c>
      <c r="O338" s="99" t="s">
        <v>886</v>
      </c>
      <c r="P338" s="99" t="s">
        <v>886</v>
      </c>
      <c r="Q338" s="99" t="s">
        <v>886</v>
      </c>
      <c r="R338" s="99" t="s">
        <v>886</v>
      </c>
      <c r="S338" s="99" t="s">
        <v>886</v>
      </c>
      <c r="T338" s="99" t="s">
        <v>886</v>
      </c>
      <c r="U338" s="99" t="s">
        <v>886</v>
      </c>
      <c r="V338" s="99" t="s">
        <v>886</v>
      </c>
      <c r="W338" s="99" t="s">
        <v>886</v>
      </c>
      <c r="X338" s="99" t="s">
        <v>886</v>
      </c>
      <c r="Y338" s="99" t="s">
        <v>886</v>
      </c>
      <c r="Z338" s="129" t="s">
        <v>886</v>
      </c>
      <c r="AA338" s="99" t="s">
        <v>886</v>
      </c>
      <c r="AB338" s="99" t="s">
        <v>886</v>
      </c>
      <c r="AC338" s="129" t="s">
        <v>886</v>
      </c>
      <c r="AD338" s="164" t="s">
        <v>886</v>
      </c>
      <c r="AE338" s="128" t="s">
        <v>886</v>
      </c>
      <c r="AF338" s="128" t="s">
        <v>886</v>
      </c>
      <c r="AG338" s="128" t="s">
        <v>886</v>
      </c>
    </row>
    <row r="339" spans="1:33" x14ac:dyDescent="0.2">
      <c r="A339" s="11" t="s">
        <v>1742</v>
      </c>
      <c r="B339" s="126" t="s">
        <v>507</v>
      </c>
      <c r="C339" s="126"/>
      <c r="D339" s="123" t="s">
        <v>508</v>
      </c>
      <c r="E339" s="38" t="s">
        <v>1089</v>
      </c>
      <c r="F339" s="3" t="s">
        <v>1077</v>
      </c>
      <c r="G339" s="3"/>
      <c r="H339" s="99" t="s">
        <v>886</v>
      </c>
      <c r="I339" s="99">
        <v>6.0888415608123552</v>
      </c>
      <c r="J339" s="99">
        <v>17.262950349525013</v>
      </c>
      <c r="K339" s="99">
        <v>9.4755506641598402</v>
      </c>
      <c r="L339" s="99">
        <v>6.5135437028762908</v>
      </c>
      <c r="M339" s="99">
        <v>5.9435013436455364</v>
      </c>
      <c r="N339" s="99">
        <v>6.8585357403580787</v>
      </c>
      <c r="O339" s="99">
        <v>12.838980106991499</v>
      </c>
      <c r="P339" s="99">
        <v>4.9399692149820282</v>
      </c>
      <c r="Q339" s="99">
        <v>4.8267229914730478</v>
      </c>
      <c r="R339" s="99">
        <v>1.8003731343283533</v>
      </c>
      <c r="S339" s="99">
        <v>1.7996884449738957</v>
      </c>
      <c r="T339" s="99">
        <v>1.0000540083172638</v>
      </c>
      <c r="U339" s="99" t="s">
        <v>886</v>
      </c>
      <c r="V339" s="99" t="s">
        <v>886</v>
      </c>
      <c r="W339" s="99" t="s">
        <v>886</v>
      </c>
      <c r="X339" s="99" t="s">
        <v>886</v>
      </c>
      <c r="Y339" s="99" t="s">
        <v>886</v>
      </c>
      <c r="Z339" s="129" t="s">
        <v>886</v>
      </c>
      <c r="AA339" s="99" t="s">
        <v>886</v>
      </c>
      <c r="AB339" s="99" t="s">
        <v>886</v>
      </c>
      <c r="AC339" s="129" t="s">
        <v>886</v>
      </c>
      <c r="AD339" s="164" t="s">
        <v>886</v>
      </c>
      <c r="AE339" s="128" t="s">
        <v>886</v>
      </c>
      <c r="AF339" s="128" t="s">
        <v>886</v>
      </c>
      <c r="AG339" s="128" t="s">
        <v>886</v>
      </c>
    </row>
    <row r="340" spans="1:33" x14ac:dyDescent="0.2">
      <c r="A340" s="11" t="s">
        <v>1509</v>
      </c>
      <c r="B340" s="126" t="s">
        <v>1153</v>
      </c>
      <c r="C340" s="126"/>
      <c r="D340" s="123" t="s">
        <v>1156</v>
      </c>
      <c r="E340" s="38" t="s">
        <v>1088</v>
      </c>
      <c r="F340" s="3" t="s">
        <v>1082</v>
      </c>
      <c r="G340" s="3"/>
      <c r="H340" s="99" t="s">
        <v>886</v>
      </c>
      <c r="I340" s="99" t="s">
        <v>886</v>
      </c>
      <c r="J340" s="99" t="s">
        <v>886</v>
      </c>
      <c r="K340" s="99" t="s">
        <v>886</v>
      </c>
      <c r="L340" s="99" t="s">
        <v>886</v>
      </c>
      <c r="M340" s="99" t="s">
        <v>886</v>
      </c>
      <c r="N340" s="99" t="s">
        <v>886</v>
      </c>
      <c r="O340" s="99" t="s">
        <v>886</v>
      </c>
      <c r="P340" s="99" t="s">
        <v>886</v>
      </c>
      <c r="Q340" s="99" t="s">
        <v>886</v>
      </c>
      <c r="R340" s="99" t="s">
        <v>886</v>
      </c>
      <c r="S340" s="99" t="s">
        <v>886</v>
      </c>
      <c r="T340" s="99" t="s">
        <v>886</v>
      </c>
      <c r="U340" s="99" t="s">
        <v>886</v>
      </c>
      <c r="V340" s="99">
        <v>2.8682048632173434</v>
      </c>
      <c r="W340" s="99">
        <v>-1.6743955795959664E-2</v>
      </c>
      <c r="X340" s="99">
        <v>0</v>
      </c>
      <c r="Y340" s="99">
        <v>0</v>
      </c>
      <c r="Z340" s="129">
        <v>1.9200524246395734</v>
      </c>
      <c r="AA340" s="99">
        <v>1.9903269822899583</v>
      </c>
      <c r="AB340" s="99">
        <v>3.9898292975070415</v>
      </c>
      <c r="AC340" s="129">
        <v>4.9515354407614121</v>
      </c>
      <c r="AD340" s="164">
        <v>4.8494961812463933</v>
      </c>
      <c r="AE340" s="128">
        <v>3.7994441927940992</v>
      </c>
      <c r="AF340" s="128">
        <v>3.8484900308421777</v>
      </c>
      <c r="AG340" s="128">
        <v>3.5656079818738298</v>
      </c>
    </row>
    <row r="341" spans="1:33" x14ac:dyDescent="0.2">
      <c r="A341" s="11" t="s">
        <v>1510</v>
      </c>
      <c r="B341" s="126" t="s">
        <v>1198</v>
      </c>
      <c r="C341" s="126"/>
      <c r="D341" s="123" t="s">
        <v>510</v>
      </c>
      <c r="E341" s="38" t="s">
        <v>1088</v>
      </c>
      <c r="F341" s="3" t="s">
        <v>1174</v>
      </c>
      <c r="G341" s="3"/>
      <c r="H341" s="99" t="s">
        <v>886</v>
      </c>
      <c r="I341" s="99">
        <v>14.755168661588684</v>
      </c>
      <c r="J341" s="99">
        <v>-9.5960553764460315</v>
      </c>
      <c r="K341" s="99">
        <v>4.5101741136983406</v>
      </c>
      <c r="L341" s="99">
        <v>4.4961862705740714</v>
      </c>
      <c r="M341" s="99">
        <v>6.8958893584325693</v>
      </c>
      <c r="N341" s="99">
        <v>4.4923629829290093</v>
      </c>
      <c r="O341" s="99">
        <v>9.7162510748065358</v>
      </c>
      <c r="P341" s="99">
        <v>4.9059561128526781</v>
      </c>
      <c r="Q341" s="99">
        <v>4.6317047661736126</v>
      </c>
      <c r="R341" s="99">
        <v>2.4989290304155247</v>
      </c>
      <c r="S341" s="99">
        <v>3.9565338534410728</v>
      </c>
      <c r="T341" s="99">
        <v>4.8914500134012115</v>
      </c>
      <c r="U341" s="99">
        <v>3.8967675993356323</v>
      </c>
      <c r="V341" s="99">
        <v>2.9021151008362267</v>
      </c>
      <c r="W341" s="99">
        <v>0</v>
      </c>
      <c r="X341" s="99">
        <v>0</v>
      </c>
      <c r="Y341" s="99">
        <v>3.5014340344168033</v>
      </c>
      <c r="Z341" s="129">
        <v>0</v>
      </c>
      <c r="AA341" s="99">
        <v>1.985913866759037</v>
      </c>
      <c r="AB341" s="99">
        <v>5.6605909656968212</v>
      </c>
      <c r="AC341" s="129">
        <v>5.3573341905068128</v>
      </c>
      <c r="AD341" s="164">
        <v>12.203803518763356</v>
      </c>
      <c r="AE341" s="128">
        <v>21.752923049034735</v>
      </c>
      <c r="AF341" s="128">
        <v>1.9876423732598791</v>
      </c>
      <c r="AG341" s="128">
        <v>4.9927007299270096</v>
      </c>
    </row>
    <row r="342" spans="1:33" x14ac:dyDescent="0.2">
      <c r="A342" s="11" t="s">
        <v>1511</v>
      </c>
      <c r="B342" s="126" t="s">
        <v>511</v>
      </c>
      <c r="C342" s="126"/>
      <c r="D342" s="123" t="s">
        <v>512</v>
      </c>
      <c r="E342" s="38" t="s">
        <v>1088</v>
      </c>
      <c r="F342" s="3" t="s">
        <v>1076</v>
      </c>
      <c r="G342" s="3"/>
      <c r="H342" s="99" t="s">
        <v>886</v>
      </c>
      <c r="I342" s="99">
        <v>0.1759485924112596</v>
      </c>
      <c r="J342" s="99">
        <v>-1.81748759068347</v>
      </c>
      <c r="K342" s="99">
        <v>9.8001088900987696</v>
      </c>
      <c r="L342" s="99">
        <v>6.1982007508677412</v>
      </c>
      <c r="M342" s="99">
        <v>6.0032017075773751</v>
      </c>
      <c r="N342" s="99">
        <v>6.921721620941355</v>
      </c>
      <c r="O342" s="99">
        <v>4.5021186440677923</v>
      </c>
      <c r="P342" s="99">
        <v>2.9903699949315836</v>
      </c>
      <c r="Q342" s="99">
        <v>3.499562554680665</v>
      </c>
      <c r="R342" s="99">
        <v>3.5133136094674455</v>
      </c>
      <c r="S342" s="99">
        <v>4.7006583984075831</v>
      </c>
      <c r="T342" s="99">
        <v>3.6999122550453336</v>
      </c>
      <c r="U342" s="99">
        <v>3.8546514360927091</v>
      </c>
      <c r="V342" s="99">
        <v>2.2360023536866862</v>
      </c>
      <c r="W342" s="99">
        <v>0</v>
      </c>
      <c r="X342" s="99">
        <v>0</v>
      </c>
      <c r="Y342" s="99">
        <v>1.9480231991853714</v>
      </c>
      <c r="Z342" s="129">
        <v>1.9498849177052913</v>
      </c>
      <c r="AA342" s="99">
        <v>1.950928607940039</v>
      </c>
      <c r="AB342" s="99">
        <v>1.9511991309434151</v>
      </c>
      <c r="AC342" s="129">
        <v>2.0490963485103153</v>
      </c>
      <c r="AD342" s="164">
        <v>2.9918477169591506</v>
      </c>
      <c r="AE342" s="128">
        <v>2.9907198003587432</v>
      </c>
      <c r="AF342" s="128">
        <v>1.9876575928519991</v>
      </c>
      <c r="AG342" s="128">
        <v>1.9897542505011558</v>
      </c>
    </row>
    <row r="343" spans="1:33" x14ac:dyDescent="0.2">
      <c r="A343" s="11" t="s">
        <v>886</v>
      </c>
      <c r="B343" s="18" t="s">
        <v>933</v>
      </c>
      <c r="C343" s="18"/>
      <c r="D343" s="35" t="s">
        <v>877</v>
      </c>
      <c r="E343" s="38" t="s">
        <v>1089</v>
      </c>
      <c r="F343" s="3" t="s">
        <v>1076</v>
      </c>
      <c r="G343" s="3"/>
      <c r="H343" s="99" t="s">
        <v>886</v>
      </c>
      <c r="I343" s="99">
        <v>5.5555555555555571</v>
      </c>
      <c r="J343" s="99" t="s">
        <v>886</v>
      </c>
      <c r="K343" s="99" t="s">
        <v>886</v>
      </c>
      <c r="L343" s="99" t="s">
        <v>886</v>
      </c>
      <c r="M343" s="99" t="s">
        <v>886</v>
      </c>
      <c r="N343" s="99" t="s">
        <v>886</v>
      </c>
      <c r="O343" s="99" t="s">
        <v>886</v>
      </c>
      <c r="P343" s="99" t="s">
        <v>886</v>
      </c>
      <c r="Q343" s="99" t="s">
        <v>886</v>
      </c>
      <c r="R343" s="99" t="s">
        <v>886</v>
      </c>
      <c r="S343" s="99" t="s">
        <v>886</v>
      </c>
      <c r="T343" s="99" t="s">
        <v>886</v>
      </c>
      <c r="U343" s="99" t="s">
        <v>886</v>
      </c>
      <c r="V343" s="99" t="s">
        <v>886</v>
      </c>
      <c r="W343" s="99" t="s">
        <v>886</v>
      </c>
      <c r="X343" s="99" t="s">
        <v>886</v>
      </c>
      <c r="Y343" s="99" t="s">
        <v>886</v>
      </c>
      <c r="Z343" s="129" t="s">
        <v>886</v>
      </c>
      <c r="AA343" s="99" t="s">
        <v>886</v>
      </c>
      <c r="AB343" s="99" t="s">
        <v>886</v>
      </c>
      <c r="AC343" s="129" t="s">
        <v>886</v>
      </c>
      <c r="AD343" s="164" t="s">
        <v>886</v>
      </c>
      <c r="AE343" s="128" t="s">
        <v>886</v>
      </c>
      <c r="AF343" s="128" t="s">
        <v>886</v>
      </c>
      <c r="AG343" s="128" t="s">
        <v>886</v>
      </c>
    </row>
    <row r="344" spans="1:33" x14ac:dyDescent="0.2">
      <c r="A344" s="11" t="s">
        <v>1722</v>
      </c>
      <c r="B344" s="126" t="s">
        <v>513</v>
      </c>
      <c r="C344" s="126"/>
      <c r="D344" s="123" t="s">
        <v>514</v>
      </c>
      <c r="E344" s="38" t="s">
        <v>1088</v>
      </c>
      <c r="F344" s="3" t="s">
        <v>1077</v>
      </c>
      <c r="G344" s="3"/>
      <c r="H344" s="99" t="s">
        <v>886</v>
      </c>
      <c r="I344" s="99">
        <v>4.8359240069084706</v>
      </c>
      <c r="J344" s="99">
        <v>12.253706754530484</v>
      </c>
      <c r="K344" s="99">
        <v>9.9004960521294976</v>
      </c>
      <c r="L344" s="99">
        <v>5.750227017787509</v>
      </c>
      <c r="M344" s="99">
        <v>5.8997348150019064</v>
      </c>
      <c r="N344" s="99">
        <v>8.2504590875485775</v>
      </c>
      <c r="O344" s="99">
        <v>9.4997851973430443</v>
      </c>
      <c r="P344" s="99">
        <v>6.0359136864462926E-3</v>
      </c>
      <c r="Q344" s="99">
        <v>3.8999708281779704</v>
      </c>
      <c r="R344" s="99">
        <v>4.700449229339327</v>
      </c>
      <c r="S344" s="99">
        <v>4.0002589164347171</v>
      </c>
      <c r="T344" s="99">
        <v>2.9999377606273754</v>
      </c>
      <c r="U344" s="99">
        <v>2.9997496611793508</v>
      </c>
      <c r="V344" s="99">
        <v>0</v>
      </c>
      <c r="W344" s="99">
        <v>0</v>
      </c>
      <c r="X344" s="99">
        <v>0</v>
      </c>
      <c r="Y344" s="99">
        <v>0</v>
      </c>
      <c r="Z344" s="129">
        <v>1.9896411270721837</v>
      </c>
      <c r="AA344" s="99">
        <v>1.9902705190152137</v>
      </c>
      <c r="AB344" s="99">
        <v>3.9898802713634218</v>
      </c>
      <c r="AC344" s="129">
        <v>4.7502828010475229</v>
      </c>
      <c r="AD344" s="164">
        <v>4.9897556898451878</v>
      </c>
      <c r="AE344" s="128">
        <v>3.9896296400667719</v>
      </c>
      <c r="AF344" s="128">
        <v>3.9896752164546134</v>
      </c>
      <c r="AG344" s="128">
        <v>2.9903254177660421</v>
      </c>
    </row>
    <row r="345" spans="1:33" x14ac:dyDescent="0.2">
      <c r="A345" s="11" t="s">
        <v>1512</v>
      </c>
      <c r="B345" s="143" t="s">
        <v>980</v>
      </c>
      <c r="C345" s="143"/>
      <c r="D345" s="144" t="s">
        <v>981</v>
      </c>
      <c r="E345" s="38" t="s">
        <v>1088</v>
      </c>
      <c r="F345" s="3" t="s">
        <v>1079</v>
      </c>
      <c r="G345" s="3"/>
      <c r="H345" s="99" t="s">
        <v>886</v>
      </c>
      <c r="I345" s="99" t="s">
        <v>886</v>
      </c>
      <c r="J345" s="99" t="s">
        <v>886</v>
      </c>
      <c r="K345" s="99" t="s">
        <v>886</v>
      </c>
      <c r="L345" s="99" t="s">
        <v>886</v>
      </c>
      <c r="M345" s="99" t="s">
        <v>886</v>
      </c>
      <c r="N345" s="99" t="s">
        <v>886</v>
      </c>
      <c r="O345" s="99" t="s">
        <v>886</v>
      </c>
      <c r="P345" s="99" t="s">
        <v>886</v>
      </c>
      <c r="Q345" s="99">
        <v>1.6292922214435919</v>
      </c>
      <c r="R345" s="99">
        <v>4.8957076366143752</v>
      </c>
      <c r="S345" s="99">
        <v>4.4042728019720698</v>
      </c>
      <c r="T345" s="99">
        <v>3.0064536439477365</v>
      </c>
      <c r="U345" s="99">
        <v>3.4993887530562375</v>
      </c>
      <c r="V345" s="99">
        <v>2.8938432009449286</v>
      </c>
      <c r="W345" s="99">
        <v>0</v>
      </c>
      <c r="X345" s="99">
        <v>0</v>
      </c>
      <c r="Y345" s="99">
        <v>0</v>
      </c>
      <c r="Z345" s="129">
        <v>1.951499497775866</v>
      </c>
      <c r="AA345" s="99">
        <v>1.9563687543983077</v>
      </c>
      <c r="AB345" s="99">
        <v>1.9464384318056194</v>
      </c>
      <c r="AC345" s="129">
        <v>1.949898442789455</v>
      </c>
      <c r="AD345" s="164">
        <v>2.9485987514942247</v>
      </c>
      <c r="AE345" s="128">
        <v>2.9544574893562103</v>
      </c>
      <c r="AF345" s="128">
        <v>1.9548872180451093</v>
      </c>
      <c r="AG345" s="128">
        <v>1.9542772861356976</v>
      </c>
    </row>
    <row r="346" spans="1:33" x14ac:dyDescent="0.2">
      <c r="A346" s="11" t="s">
        <v>1513</v>
      </c>
      <c r="B346" s="126" t="s">
        <v>1199</v>
      </c>
      <c r="C346" s="126"/>
      <c r="D346" s="123" t="s">
        <v>516</v>
      </c>
      <c r="E346" s="38" t="s">
        <v>1088</v>
      </c>
      <c r="F346" s="3" t="s">
        <v>1174</v>
      </c>
      <c r="G346" s="3"/>
      <c r="H346" s="99" t="s">
        <v>886</v>
      </c>
      <c r="I346" s="99">
        <v>8.3587287766652167</v>
      </c>
      <c r="J346" s="99">
        <v>9.1201285656890292</v>
      </c>
      <c r="K346" s="99">
        <v>13.310014727540505</v>
      </c>
      <c r="L346" s="99">
        <v>5.8813972380178825</v>
      </c>
      <c r="M346" s="99">
        <v>7.6722418290624574</v>
      </c>
      <c r="N346" s="99">
        <v>21.376656690893554</v>
      </c>
      <c r="O346" s="99">
        <v>28.331572149818015</v>
      </c>
      <c r="P346" s="99">
        <v>9.8993595608417309</v>
      </c>
      <c r="Q346" s="99">
        <v>4.9034299034299096</v>
      </c>
      <c r="R346" s="99">
        <v>4.9440520593603736</v>
      </c>
      <c r="S346" s="99">
        <v>4.9455535390199543</v>
      </c>
      <c r="T346" s="99">
        <v>4.9286640726329551</v>
      </c>
      <c r="U346" s="99">
        <v>4.9443757725587005</v>
      </c>
      <c r="V346" s="99">
        <v>4.7703180212014189</v>
      </c>
      <c r="W346" s="99">
        <v>0</v>
      </c>
      <c r="X346" s="99">
        <v>3.9347948285553684</v>
      </c>
      <c r="Y346" s="99">
        <v>1.9469983775013588</v>
      </c>
      <c r="Z346" s="129">
        <v>1.9628647214853912</v>
      </c>
      <c r="AA346" s="99">
        <v>1.9771071800208206</v>
      </c>
      <c r="AB346" s="99">
        <v>1.989795918367343</v>
      </c>
      <c r="AC346" s="129">
        <v>1.9509754877438779</v>
      </c>
      <c r="AD346" s="164">
        <v>6.5260058881256189</v>
      </c>
      <c r="AE346" s="128">
        <v>12.252418240442209</v>
      </c>
      <c r="AF346" s="128">
        <v>4.5547804677882553</v>
      </c>
      <c r="AG346" s="128">
        <v>6.5149136577708004</v>
      </c>
    </row>
    <row r="347" spans="1:33" x14ac:dyDescent="0.2">
      <c r="A347" s="11" t="s">
        <v>1514</v>
      </c>
      <c r="B347" s="126" t="s">
        <v>517</v>
      </c>
      <c r="C347" s="126"/>
      <c r="D347" s="123" t="s">
        <v>518</v>
      </c>
      <c r="E347" s="38" t="s">
        <v>1088</v>
      </c>
      <c r="F347" s="3" t="s">
        <v>1076</v>
      </c>
      <c r="G347" s="3"/>
      <c r="H347" s="99" t="s">
        <v>886</v>
      </c>
      <c r="I347" s="99">
        <v>3.6178175680633871</v>
      </c>
      <c r="J347" s="99">
        <v>-10.941926345609048</v>
      </c>
      <c r="K347" s="99">
        <v>9.25646123260438</v>
      </c>
      <c r="L347" s="99">
        <v>4.4981439697212409</v>
      </c>
      <c r="M347" s="99">
        <v>5.7184648603468844</v>
      </c>
      <c r="N347" s="99">
        <v>5.0006588483331171</v>
      </c>
      <c r="O347" s="99">
        <v>9.2489176131016109</v>
      </c>
      <c r="P347" s="99">
        <v>4.9968410774797576</v>
      </c>
      <c r="Q347" s="99">
        <v>4.7535692795798781</v>
      </c>
      <c r="R347" s="99">
        <v>-5.2219321148783138E-3</v>
      </c>
      <c r="S347" s="99">
        <v>0</v>
      </c>
      <c r="T347" s="99">
        <v>2.8983236722544206</v>
      </c>
      <c r="U347" s="99">
        <v>2.5020300446609838</v>
      </c>
      <c r="V347" s="99">
        <v>1.0001485369114391</v>
      </c>
      <c r="W347" s="99">
        <v>0</v>
      </c>
      <c r="X347" s="99">
        <v>0</v>
      </c>
      <c r="Y347" s="99">
        <v>0</v>
      </c>
      <c r="Z347" s="129">
        <v>1.7500857885190513</v>
      </c>
      <c r="AA347" s="99">
        <v>1.748891886683368</v>
      </c>
      <c r="AB347" s="99">
        <v>1.941379800179921</v>
      </c>
      <c r="AC347" s="129">
        <v>2.3224487900041835</v>
      </c>
      <c r="AD347" s="164">
        <v>2.9915111897952817</v>
      </c>
      <c r="AE347" s="128">
        <v>2.9883638928067668</v>
      </c>
      <c r="AF347" s="128">
        <v>2.1398613369853603</v>
      </c>
      <c r="AG347" s="128">
        <v>2.0950305874465767</v>
      </c>
    </row>
    <row r="348" spans="1:33" x14ac:dyDescent="0.2">
      <c r="A348" s="11" t="s">
        <v>1515</v>
      </c>
      <c r="B348" s="126" t="s">
        <v>519</v>
      </c>
      <c r="C348" s="126"/>
      <c r="D348" s="123" t="s">
        <v>520</v>
      </c>
      <c r="E348" s="38" t="s">
        <v>1088</v>
      </c>
      <c r="F348" s="3" t="s">
        <v>1076</v>
      </c>
      <c r="G348" s="3"/>
      <c r="H348" s="99" t="s">
        <v>886</v>
      </c>
      <c r="I348" s="99">
        <v>0.78140856504971623</v>
      </c>
      <c r="J348" s="99">
        <v>0</v>
      </c>
      <c r="K348" s="99">
        <v>9.8378813815325685</v>
      </c>
      <c r="L348" s="99">
        <v>14.576457645764577</v>
      </c>
      <c r="M348" s="99">
        <v>9.8975836133781314</v>
      </c>
      <c r="N348" s="99">
        <v>8.824171823807788</v>
      </c>
      <c r="O348" s="99">
        <v>6.8910149193818171</v>
      </c>
      <c r="P348" s="99">
        <v>5.9147524566564442</v>
      </c>
      <c r="Q348" s="99">
        <v>4.7984871764566748</v>
      </c>
      <c r="R348" s="99">
        <v>3.5017480545844109</v>
      </c>
      <c r="S348" s="99">
        <v>2.5006810133478439</v>
      </c>
      <c r="T348" s="99">
        <v>2.4981396832146459</v>
      </c>
      <c r="U348" s="99">
        <v>3.0024891101431166</v>
      </c>
      <c r="V348" s="99">
        <v>1.9986910335800161</v>
      </c>
      <c r="W348" s="99">
        <v>0</v>
      </c>
      <c r="X348" s="99">
        <v>0</v>
      </c>
      <c r="Y348" s="99">
        <v>0</v>
      </c>
      <c r="Z348" s="129">
        <v>0</v>
      </c>
      <c r="AA348" s="99">
        <v>0</v>
      </c>
      <c r="AB348" s="99">
        <v>1.9891411648568669</v>
      </c>
      <c r="AC348" s="129">
        <v>2.4197841552533461</v>
      </c>
      <c r="AD348" s="164">
        <v>2.9957945470868941</v>
      </c>
      <c r="AE348" s="128">
        <v>2.9958251135477454</v>
      </c>
      <c r="AF348" s="128">
        <v>2.2271714922049046</v>
      </c>
      <c r="AG348" s="128">
        <v>2.1786492374727668</v>
      </c>
    </row>
    <row r="349" spans="1:33" x14ac:dyDescent="0.2">
      <c r="A349" s="11" t="s">
        <v>1516</v>
      </c>
      <c r="B349" s="126" t="s">
        <v>521</v>
      </c>
      <c r="C349" s="126"/>
      <c r="D349" s="123" t="s">
        <v>522</v>
      </c>
      <c r="E349" s="38" t="s">
        <v>1088</v>
      </c>
      <c r="F349" s="3" t="s">
        <v>1081</v>
      </c>
      <c r="G349" s="3"/>
      <c r="H349" s="99" t="s">
        <v>886</v>
      </c>
      <c r="I349" s="99">
        <v>5.3483300814874468</v>
      </c>
      <c r="J349" s="99">
        <v>6.4181828085848167</v>
      </c>
      <c r="K349" s="99">
        <v>7.0266811696205735</v>
      </c>
      <c r="L349" s="99">
        <v>3.9743651059352487</v>
      </c>
      <c r="M349" s="99">
        <v>10.385234590616378</v>
      </c>
      <c r="N349" s="99">
        <v>2.4971091039784881</v>
      </c>
      <c r="O349" s="99">
        <v>10.501280643980976</v>
      </c>
      <c r="P349" s="99">
        <v>4.7130242825607098</v>
      </c>
      <c r="Q349" s="99">
        <v>4.7213731070587812</v>
      </c>
      <c r="R349" s="99">
        <v>4.9505531836368419</v>
      </c>
      <c r="S349" s="99">
        <v>4.9336242517243249</v>
      </c>
      <c r="T349" s="99">
        <v>-0.79059210626533627</v>
      </c>
      <c r="U349" s="99">
        <v>1.9868566515170158</v>
      </c>
      <c r="V349" s="99">
        <v>1.3105597542982537</v>
      </c>
      <c r="W349" s="99">
        <v>0</v>
      </c>
      <c r="X349" s="99">
        <v>0</v>
      </c>
      <c r="Y349" s="99">
        <v>3.4996470631942742</v>
      </c>
      <c r="Z349" s="129">
        <v>0</v>
      </c>
      <c r="AA349" s="99">
        <v>0</v>
      </c>
      <c r="AB349" s="99">
        <v>3.6993431207150262</v>
      </c>
      <c r="AC349" s="129">
        <v>3.9896710234824884</v>
      </c>
      <c r="AD349" s="164">
        <v>3.9897211256166409</v>
      </c>
      <c r="AE349" s="128">
        <v>3.9896545543007811</v>
      </c>
      <c r="AF349" s="128">
        <v>2.9894850895121783</v>
      </c>
      <c r="AG349" s="128">
        <v>2.9899815890777788</v>
      </c>
    </row>
    <row r="350" spans="1:33" x14ac:dyDescent="0.2">
      <c r="A350" s="11" t="s">
        <v>1684</v>
      </c>
      <c r="B350" s="126" t="s">
        <v>523</v>
      </c>
      <c r="C350" s="126"/>
      <c r="D350" s="123" t="s">
        <v>524</v>
      </c>
      <c r="E350" s="38" t="s">
        <v>1089</v>
      </c>
      <c r="F350" s="3" t="s">
        <v>1076</v>
      </c>
      <c r="G350" s="3"/>
      <c r="H350" s="99" t="s">
        <v>886</v>
      </c>
      <c r="I350" s="99">
        <v>10.465116279069761</v>
      </c>
      <c r="J350" s="99">
        <v>5.2631578947368354</v>
      </c>
      <c r="K350" s="99">
        <v>11.920000000000002</v>
      </c>
      <c r="L350" s="99">
        <v>5.343102215868484</v>
      </c>
      <c r="M350" s="99">
        <v>7.506361323155204</v>
      </c>
      <c r="N350" s="99">
        <v>20.213017751479299</v>
      </c>
      <c r="O350" s="99">
        <v>12.489335170965418</v>
      </c>
      <c r="P350" s="99">
        <v>6.7444574095682555</v>
      </c>
      <c r="Q350" s="99">
        <v>2.9951902055094024</v>
      </c>
      <c r="R350" s="99">
        <v>2.0059435364041462</v>
      </c>
      <c r="S350" s="99">
        <v>3.0017688065758108</v>
      </c>
      <c r="T350" s="99">
        <v>0</v>
      </c>
      <c r="U350" s="99" t="s">
        <v>886</v>
      </c>
      <c r="V350" s="99" t="s">
        <v>886</v>
      </c>
      <c r="W350" s="99" t="s">
        <v>886</v>
      </c>
      <c r="X350" s="99" t="s">
        <v>886</v>
      </c>
      <c r="Y350" s="99" t="s">
        <v>886</v>
      </c>
      <c r="Z350" s="129" t="s">
        <v>886</v>
      </c>
      <c r="AA350" s="99" t="s">
        <v>886</v>
      </c>
      <c r="AB350" s="99" t="s">
        <v>886</v>
      </c>
      <c r="AC350" s="129" t="s">
        <v>886</v>
      </c>
      <c r="AD350" s="164" t="s">
        <v>886</v>
      </c>
      <c r="AE350" s="128" t="s">
        <v>886</v>
      </c>
      <c r="AF350" s="128" t="s">
        <v>886</v>
      </c>
      <c r="AG350" s="128" t="s">
        <v>886</v>
      </c>
    </row>
    <row r="351" spans="1:33" x14ac:dyDescent="0.2">
      <c r="A351" s="11" t="s">
        <v>1517</v>
      </c>
      <c r="B351" s="126" t="s">
        <v>525</v>
      </c>
      <c r="C351" s="126"/>
      <c r="D351" s="123" t="s">
        <v>526</v>
      </c>
      <c r="E351" s="38" t="s">
        <v>1088</v>
      </c>
      <c r="F351" s="3" t="s">
        <v>1076</v>
      </c>
      <c r="G351" s="3"/>
      <c r="H351" s="99" t="s">
        <v>886</v>
      </c>
      <c r="I351" s="99">
        <v>5.7829927148475235</v>
      </c>
      <c r="J351" s="99">
        <v>0.85324232081909201</v>
      </c>
      <c r="K351" s="99">
        <v>0.18129079042785179</v>
      </c>
      <c r="L351" s="99">
        <v>3.969115695500065</v>
      </c>
      <c r="M351" s="99">
        <v>9.503365049895578</v>
      </c>
      <c r="N351" s="99">
        <v>4.2863198050227851</v>
      </c>
      <c r="O351" s="99">
        <v>3.9475689681451058</v>
      </c>
      <c r="P351" s="99">
        <v>4.0762463343108521</v>
      </c>
      <c r="Q351" s="99">
        <v>4.0011270780501604</v>
      </c>
      <c r="R351" s="99">
        <v>3.8381649056263001</v>
      </c>
      <c r="S351" s="99">
        <v>3.026613324056342</v>
      </c>
      <c r="T351" s="99">
        <v>4.2334965389160857</v>
      </c>
      <c r="U351" s="99">
        <v>4.3976513464264002</v>
      </c>
      <c r="V351" s="99">
        <v>1.9975951281951723</v>
      </c>
      <c r="W351" s="99">
        <v>0</v>
      </c>
      <c r="X351" s="99">
        <v>0</v>
      </c>
      <c r="Y351" s="99">
        <v>1.9888956495284447</v>
      </c>
      <c r="Z351" s="129">
        <v>1.9911256944703304</v>
      </c>
      <c r="AA351" s="99">
        <v>1.988812927284056</v>
      </c>
      <c r="AB351" s="99">
        <v>1.9894612323905658</v>
      </c>
      <c r="AC351" s="129">
        <v>1.992830029523418</v>
      </c>
      <c r="AD351" s="164">
        <v>2.9876977152899942</v>
      </c>
      <c r="AE351" s="128">
        <v>2.9913671953422982</v>
      </c>
      <c r="AF351" s="128">
        <v>1.9883040935672502</v>
      </c>
      <c r="AG351" s="128">
        <v>1.9909531090723749</v>
      </c>
    </row>
    <row r="352" spans="1:33" x14ac:dyDescent="0.2">
      <c r="A352" s="11" t="s">
        <v>1723</v>
      </c>
      <c r="B352" s="126" t="s">
        <v>527</v>
      </c>
      <c r="C352" s="126"/>
      <c r="D352" s="123" t="s">
        <v>528</v>
      </c>
      <c r="E352" s="38" t="s">
        <v>1088</v>
      </c>
      <c r="F352" s="3" t="s">
        <v>1077</v>
      </c>
      <c r="G352" s="3"/>
      <c r="H352" s="99" t="s">
        <v>886</v>
      </c>
      <c r="I352" s="99">
        <v>2.407738408158977</v>
      </c>
      <c r="J352" s="99">
        <v>10.379876796714569</v>
      </c>
      <c r="K352" s="99">
        <v>11.848200167426299</v>
      </c>
      <c r="L352" s="99">
        <v>8.4475417470560927</v>
      </c>
      <c r="M352" s="99">
        <v>7.246599082864293</v>
      </c>
      <c r="N352" s="99">
        <v>9.7786294474316406</v>
      </c>
      <c r="O352" s="99">
        <v>13.384831826589888</v>
      </c>
      <c r="P352" s="99">
        <v>6.2499281947587804</v>
      </c>
      <c r="Q352" s="99">
        <v>4.5036277721910665</v>
      </c>
      <c r="R352" s="99">
        <v>4.3757630941787511</v>
      </c>
      <c r="S352" s="99">
        <v>3.9999999999999858</v>
      </c>
      <c r="T352" s="99">
        <v>3.8747497855304687</v>
      </c>
      <c r="U352" s="99">
        <v>3.7504014682266558</v>
      </c>
      <c r="V352" s="99">
        <v>2.7498186835541674</v>
      </c>
      <c r="W352" s="99">
        <v>0</v>
      </c>
      <c r="X352" s="99">
        <v>0</v>
      </c>
      <c r="Y352" s="99">
        <v>1.9901696636854211</v>
      </c>
      <c r="Z352" s="129">
        <v>1.9901589257530716</v>
      </c>
      <c r="AA352" s="99">
        <v>1.9902185516505133</v>
      </c>
      <c r="AB352" s="99">
        <v>3.9903931973451545</v>
      </c>
      <c r="AC352" s="129">
        <v>4.9897006959832568</v>
      </c>
      <c r="AD352" s="164">
        <v>5.9899374995355359</v>
      </c>
      <c r="AE352" s="128">
        <v>2.9897839698777684</v>
      </c>
      <c r="AF352" s="128">
        <v>3.990250743789292</v>
      </c>
      <c r="AG352" s="128">
        <v>2.9899701461268426</v>
      </c>
    </row>
    <row r="353" spans="1:33" x14ac:dyDescent="0.2">
      <c r="A353" s="11" t="s">
        <v>1518</v>
      </c>
      <c r="B353" s="126" t="s">
        <v>529</v>
      </c>
      <c r="C353" s="126"/>
      <c r="D353" s="123" t="s">
        <v>530</v>
      </c>
      <c r="E353" s="38" t="s">
        <v>1088</v>
      </c>
      <c r="F353" s="3" t="s">
        <v>1076</v>
      </c>
      <c r="G353" s="3"/>
      <c r="H353" s="99" t="s">
        <v>886</v>
      </c>
      <c r="I353" s="99">
        <v>7.6606649133454709</v>
      </c>
      <c r="J353" s="99">
        <v>-7.1155652990917702</v>
      </c>
      <c r="K353" s="99">
        <v>4.4979432193674711</v>
      </c>
      <c r="L353" s="99">
        <v>3.7558079504388218</v>
      </c>
      <c r="M353" s="99">
        <v>6.5866401293693428</v>
      </c>
      <c r="N353" s="99">
        <v>5.7653031452412904</v>
      </c>
      <c r="O353" s="99">
        <v>7.7075862068965506</v>
      </c>
      <c r="P353" s="99">
        <v>6.5208482737424447</v>
      </c>
      <c r="Q353" s="99">
        <v>4.929069487857646</v>
      </c>
      <c r="R353" s="99">
        <v>1.8331805682862523E-2</v>
      </c>
      <c r="S353" s="99">
        <v>4.9486803519061482</v>
      </c>
      <c r="T353" s="99">
        <v>4.9511002444987895</v>
      </c>
      <c r="U353" s="99">
        <v>0</v>
      </c>
      <c r="V353" s="99">
        <v>0</v>
      </c>
      <c r="W353" s="99">
        <v>0</v>
      </c>
      <c r="X353" s="99">
        <v>0</v>
      </c>
      <c r="Y353" s="99">
        <v>0</v>
      </c>
      <c r="Z353" s="129">
        <v>0</v>
      </c>
      <c r="AA353" s="99">
        <v>0</v>
      </c>
      <c r="AB353" s="99">
        <v>1.988518179549037</v>
      </c>
      <c r="AC353" s="129">
        <v>2.0394844183390548</v>
      </c>
      <c r="AD353" s="164">
        <v>2.9900863447393622</v>
      </c>
      <c r="AE353" s="128">
        <v>2.9886663561558668</v>
      </c>
      <c r="AF353" s="128">
        <v>1.989899751262536</v>
      </c>
      <c r="AG353" s="128">
        <v>1.9917227108122038</v>
      </c>
    </row>
    <row r="354" spans="1:33" x14ac:dyDescent="0.2">
      <c r="A354" s="11" t="s">
        <v>1685</v>
      </c>
      <c r="B354" s="126" t="s">
        <v>531</v>
      </c>
      <c r="C354" s="126"/>
      <c r="D354" s="123" t="s">
        <v>532</v>
      </c>
      <c r="E354" s="38" t="s">
        <v>1089</v>
      </c>
      <c r="F354" s="3" t="s">
        <v>1076</v>
      </c>
      <c r="G354" s="3"/>
      <c r="H354" s="99" t="s">
        <v>886</v>
      </c>
      <c r="I354" s="99">
        <v>2.3082145281738065</v>
      </c>
      <c r="J354" s="99">
        <v>2.9528865295288824</v>
      </c>
      <c r="K354" s="99">
        <v>7.068428402621123</v>
      </c>
      <c r="L354" s="99">
        <v>2.2975820206681874</v>
      </c>
      <c r="M354" s="99">
        <v>5.4335033346410313</v>
      </c>
      <c r="N354" s="99">
        <v>3.9813953488372107</v>
      </c>
      <c r="O354" s="99">
        <v>6.0386473429951764</v>
      </c>
      <c r="P354" s="99">
        <v>3.0034590399055077</v>
      </c>
      <c r="Q354" s="99">
        <v>2.5145384552379255</v>
      </c>
      <c r="R354" s="99">
        <v>2.5727069351230369</v>
      </c>
      <c r="S354" s="99">
        <v>2.4614425923040955</v>
      </c>
      <c r="T354" s="99">
        <v>2.5011403375399226</v>
      </c>
      <c r="U354" s="99" t="s">
        <v>886</v>
      </c>
      <c r="V354" s="99" t="s">
        <v>886</v>
      </c>
      <c r="W354" s="99" t="s">
        <v>886</v>
      </c>
      <c r="X354" s="99" t="s">
        <v>886</v>
      </c>
      <c r="Y354" s="99" t="s">
        <v>886</v>
      </c>
      <c r="Z354" s="129" t="s">
        <v>886</v>
      </c>
      <c r="AA354" s="99" t="s">
        <v>886</v>
      </c>
      <c r="AB354" s="99" t="s">
        <v>886</v>
      </c>
      <c r="AC354" s="129" t="s">
        <v>886</v>
      </c>
      <c r="AD354" s="164" t="s">
        <v>886</v>
      </c>
      <c r="AE354" s="128" t="s">
        <v>886</v>
      </c>
      <c r="AF354" s="128" t="s">
        <v>886</v>
      </c>
      <c r="AG354" s="128" t="s">
        <v>886</v>
      </c>
    </row>
    <row r="355" spans="1:33" x14ac:dyDescent="0.2">
      <c r="A355" s="11" t="s">
        <v>886</v>
      </c>
      <c r="B355" s="126" t="s">
        <v>1003</v>
      </c>
      <c r="C355" s="126"/>
      <c r="D355" s="123" t="s">
        <v>1002</v>
      </c>
      <c r="E355" s="38" t="s">
        <v>1089</v>
      </c>
      <c r="F355" s="3" t="s">
        <v>1076</v>
      </c>
      <c r="G355" s="3"/>
      <c r="H355" s="99" t="s">
        <v>886</v>
      </c>
      <c r="I355" s="99" t="s">
        <v>886</v>
      </c>
      <c r="J355" s="99" t="s">
        <v>886</v>
      </c>
      <c r="K355" s="99" t="s">
        <v>886</v>
      </c>
      <c r="L355" s="99" t="s">
        <v>886</v>
      </c>
      <c r="M355" s="99" t="s">
        <v>886</v>
      </c>
      <c r="N355" s="99" t="s">
        <v>886</v>
      </c>
      <c r="O355" s="99" t="s">
        <v>886</v>
      </c>
      <c r="P355" s="99" t="s">
        <v>886</v>
      </c>
      <c r="Q355" s="99" t="s">
        <v>886</v>
      </c>
      <c r="R355" s="99" t="s">
        <v>886</v>
      </c>
      <c r="S355" s="99" t="s">
        <v>886</v>
      </c>
      <c r="T355" s="99" t="s">
        <v>886</v>
      </c>
      <c r="U355" s="99" t="s">
        <v>886</v>
      </c>
      <c r="V355" s="99" t="s">
        <v>886</v>
      </c>
      <c r="W355" s="99" t="s">
        <v>886</v>
      </c>
      <c r="X355" s="99" t="s">
        <v>886</v>
      </c>
      <c r="Y355" s="99" t="s">
        <v>886</v>
      </c>
      <c r="Z355" s="129" t="s">
        <v>886</v>
      </c>
      <c r="AA355" s="99" t="s">
        <v>886</v>
      </c>
      <c r="AB355" s="99" t="s">
        <v>886</v>
      </c>
      <c r="AC355" s="129" t="s">
        <v>886</v>
      </c>
      <c r="AD355" s="164" t="s">
        <v>886</v>
      </c>
      <c r="AE355" s="128" t="s">
        <v>886</v>
      </c>
      <c r="AF355" s="128" t="s">
        <v>886</v>
      </c>
      <c r="AG355" s="128" t="s">
        <v>886</v>
      </c>
    </row>
    <row r="356" spans="1:33" x14ac:dyDescent="0.2">
      <c r="A356" s="11" t="s">
        <v>1519</v>
      </c>
      <c r="B356" s="126" t="s">
        <v>533</v>
      </c>
      <c r="C356" s="126"/>
      <c r="D356" s="123" t="s">
        <v>534</v>
      </c>
      <c r="E356" s="38" t="s">
        <v>1088</v>
      </c>
      <c r="F356" s="3" t="s">
        <v>1082</v>
      </c>
      <c r="G356" s="3"/>
      <c r="H356" s="99" t="s">
        <v>886</v>
      </c>
      <c r="I356" s="99" t="s">
        <v>886</v>
      </c>
      <c r="J356" s="99" t="s">
        <v>886</v>
      </c>
      <c r="K356" s="99">
        <v>9.4930947897049691</v>
      </c>
      <c r="L356" s="99">
        <v>7.5047657268987535</v>
      </c>
      <c r="M356" s="99">
        <v>4.9703353109792801</v>
      </c>
      <c r="N356" s="99">
        <v>9.5169750930359527</v>
      </c>
      <c r="O356" s="99">
        <v>7.4757033841300853</v>
      </c>
      <c r="P356" s="99">
        <v>0.84923169889503924</v>
      </c>
      <c r="Q356" s="99">
        <v>4.0178045988080271</v>
      </c>
      <c r="R356" s="99">
        <v>4.3378525726747199</v>
      </c>
      <c r="S356" s="99">
        <v>1.4009523715629513</v>
      </c>
      <c r="T356" s="99">
        <v>1.4000700035001756</v>
      </c>
      <c r="U356" s="99">
        <v>2.4997123461051558</v>
      </c>
      <c r="V356" s="99">
        <v>2.499555655338213</v>
      </c>
      <c r="W356" s="99">
        <v>0</v>
      </c>
      <c r="X356" s="99">
        <v>2.9496855919905869</v>
      </c>
      <c r="Y356" s="99">
        <v>0</v>
      </c>
      <c r="Z356" s="129">
        <v>0</v>
      </c>
      <c r="AA356" s="99">
        <v>0</v>
      </c>
      <c r="AB356" s="99">
        <v>3.9901421061496523</v>
      </c>
      <c r="AC356" s="129">
        <v>4.9895996726454284</v>
      </c>
      <c r="AD356" s="164">
        <v>5.9899153113505577</v>
      </c>
      <c r="AE356" s="128">
        <v>2.9900255872033377</v>
      </c>
      <c r="AF356" s="128">
        <v>3.989229155663998</v>
      </c>
      <c r="AG356" s="128">
        <v>4.9899856938483538</v>
      </c>
    </row>
    <row r="357" spans="1:33" x14ac:dyDescent="0.2">
      <c r="A357" s="11" t="s">
        <v>886</v>
      </c>
      <c r="B357" s="18" t="s">
        <v>1004</v>
      </c>
      <c r="C357" s="18"/>
      <c r="D357" s="35" t="s">
        <v>1005</v>
      </c>
      <c r="E357" s="38" t="s">
        <v>1089</v>
      </c>
      <c r="F357" s="3" t="s">
        <v>1076</v>
      </c>
      <c r="G357" s="3"/>
      <c r="H357" s="99" t="s">
        <v>886</v>
      </c>
      <c r="I357" s="99" t="s">
        <v>886</v>
      </c>
      <c r="J357" s="99" t="s">
        <v>886</v>
      </c>
      <c r="K357" s="99" t="s">
        <v>886</v>
      </c>
      <c r="L357" s="99" t="s">
        <v>886</v>
      </c>
      <c r="M357" s="99" t="s">
        <v>886</v>
      </c>
      <c r="N357" s="99" t="s">
        <v>886</v>
      </c>
      <c r="O357" s="99" t="s">
        <v>886</v>
      </c>
      <c r="P357" s="99" t="s">
        <v>886</v>
      </c>
      <c r="Q357" s="99" t="s">
        <v>886</v>
      </c>
      <c r="R357" s="99" t="s">
        <v>886</v>
      </c>
      <c r="S357" s="99" t="s">
        <v>886</v>
      </c>
      <c r="T357" s="99" t="s">
        <v>886</v>
      </c>
      <c r="U357" s="99" t="s">
        <v>886</v>
      </c>
      <c r="V357" s="99" t="s">
        <v>886</v>
      </c>
      <c r="W357" s="99" t="s">
        <v>886</v>
      </c>
      <c r="X357" s="99" t="s">
        <v>886</v>
      </c>
      <c r="Y357" s="99" t="s">
        <v>886</v>
      </c>
      <c r="Z357" s="129" t="s">
        <v>886</v>
      </c>
      <c r="AA357" s="99" t="s">
        <v>886</v>
      </c>
      <c r="AB357" s="99" t="s">
        <v>886</v>
      </c>
      <c r="AC357" s="129" t="s">
        <v>886</v>
      </c>
      <c r="AD357" s="164" t="s">
        <v>886</v>
      </c>
      <c r="AE357" s="128" t="s">
        <v>886</v>
      </c>
      <c r="AF357" s="128" t="s">
        <v>886</v>
      </c>
      <c r="AG357" s="128" t="s">
        <v>886</v>
      </c>
    </row>
    <row r="358" spans="1:33" x14ac:dyDescent="0.2">
      <c r="A358" s="11" t="s">
        <v>1520</v>
      </c>
      <c r="B358" s="126" t="s">
        <v>535</v>
      </c>
      <c r="C358" s="126"/>
      <c r="D358" s="123" t="s">
        <v>536</v>
      </c>
      <c r="E358" s="38" t="s">
        <v>1088</v>
      </c>
      <c r="F358" s="3" t="s">
        <v>1082</v>
      </c>
      <c r="G358" s="3"/>
      <c r="H358" s="99" t="s">
        <v>886</v>
      </c>
      <c r="I358" s="99" t="s">
        <v>886</v>
      </c>
      <c r="J358" s="99" t="s">
        <v>886</v>
      </c>
      <c r="K358" s="99">
        <v>8.5701368073812318</v>
      </c>
      <c r="L358" s="99">
        <v>8.8267501580887568</v>
      </c>
      <c r="M358" s="99">
        <v>3.1476757369614461</v>
      </c>
      <c r="N358" s="99">
        <v>12.90034487022713</v>
      </c>
      <c r="O358" s="99">
        <v>14.749908725812318</v>
      </c>
      <c r="P358" s="99">
        <v>0.91632198536430565</v>
      </c>
      <c r="Q358" s="99">
        <v>4.9214956806860499</v>
      </c>
      <c r="R358" s="99">
        <v>4.9721045303845273</v>
      </c>
      <c r="S358" s="99">
        <v>4.9732349882157791</v>
      </c>
      <c r="T358" s="99">
        <v>4.9239635315826149</v>
      </c>
      <c r="U358" s="99">
        <v>4.8003118773282552</v>
      </c>
      <c r="V358" s="99">
        <v>2.8899488307115035</v>
      </c>
      <c r="W358" s="99">
        <v>0</v>
      </c>
      <c r="X358" s="99">
        <v>0</v>
      </c>
      <c r="Y358" s="99">
        <v>1.9989234094177419</v>
      </c>
      <c r="Z358" s="129">
        <v>1.9896813831672633</v>
      </c>
      <c r="AA358" s="99">
        <v>1.9902533962511848</v>
      </c>
      <c r="AB358" s="99">
        <v>1.9998788411152768</v>
      </c>
      <c r="AC358" s="129">
        <v>4.4900110617005273</v>
      </c>
      <c r="AD358" s="164">
        <v>4.4697222676149506</v>
      </c>
      <c r="AE358" s="128">
        <v>2.9897033419932217</v>
      </c>
      <c r="AF358" s="128">
        <v>3.9905173210771805</v>
      </c>
      <c r="AG358" s="128">
        <v>4.9899350381325478</v>
      </c>
    </row>
    <row r="359" spans="1:33" x14ac:dyDescent="0.2">
      <c r="A359" s="11" t="s">
        <v>886</v>
      </c>
      <c r="B359" s="18" t="s">
        <v>1028</v>
      </c>
      <c r="C359" s="18"/>
      <c r="D359" s="35" t="s">
        <v>994</v>
      </c>
      <c r="E359" s="38" t="s">
        <v>1089</v>
      </c>
      <c r="F359" s="3" t="s">
        <v>1076</v>
      </c>
      <c r="G359" s="3"/>
      <c r="H359" s="99" t="s">
        <v>886</v>
      </c>
      <c r="I359" s="99" t="s">
        <v>886</v>
      </c>
      <c r="J359" s="99" t="s">
        <v>886</v>
      </c>
      <c r="K359" s="99" t="s">
        <v>886</v>
      </c>
      <c r="L359" s="99" t="s">
        <v>886</v>
      </c>
      <c r="M359" s="99" t="s">
        <v>886</v>
      </c>
      <c r="N359" s="99" t="s">
        <v>886</v>
      </c>
      <c r="O359" s="99" t="s">
        <v>886</v>
      </c>
      <c r="P359" s="99" t="s">
        <v>886</v>
      </c>
      <c r="Q359" s="99" t="s">
        <v>886</v>
      </c>
      <c r="R359" s="99" t="s">
        <v>886</v>
      </c>
      <c r="S359" s="99" t="s">
        <v>886</v>
      </c>
      <c r="T359" s="99" t="s">
        <v>886</v>
      </c>
      <c r="U359" s="99" t="s">
        <v>886</v>
      </c>
      <c r="V359" s="99" t="s">
        <v>886</v>
      </c>
      <c r="W359" s="99" t="s">
        <v>886</v>
      </c>
      <c r="X359" s="99" t="s">
        <v>886</v>
      </c>
      <c r="Y359" s="99" t="s">
        <v>886</v>
      </c>
      <c r="Z359" s="129" t="s">
        <v>886</v>
      </c>
      <c r="AA359" s="99" t="s">
        <v>886</v>
      </c>
      <c r="AB359" s="99" t="s">
        <v>886</v>
      </c>
      <c r="AC359" s="129" t="s">
        <v>886</v>
      </c>
      <c r="AD359" s="164" t="s">
        <v>886</v>
      </c>
      <c r="AE359" s="128" t="s">
        <v>886</v>
      </c>
      <c r="AF359" s="128" t="s">
        <v>886</v>
      </c>
      <c r="AG359" s="128" t="s">
        <v>886</v>
      </c>
    </row>
    <row r="360" spans="1:33" x14ac:dyDescent="0.2">
      <c r="A360" s="11" t="s">
        <v>1744</v>
      </c>
      <c r="B360" s="126" t="s">
        <v>537</v>
      </c>
      <c r="C360" s="126"/>
      <c r="D360" s="123" t="s">
        <v>538</v>
      </c>
      <c r="E360" s="38" t="s">
        <v>1089</v>
      </c>
      <c r="F360" s="3" t="s">
        <v>1082</v>
      </c>
      <c r="G360" s="3"/>
      <c r="H360" s="99" t="s">
        <v>886</v>
      </c>
      <c r="I360" s="99" t="s">
        <v>886</v>
      </c>
      <c r="J360" s="99">
        <v>10.302077238150972</v>
      </c>
      <c r="K360" s="99">
        <v>3.7531912071880953</v>
      </c>
      <c r="L360" s="99">
        <v>12.769628990509062</v>
      </c>
      <c r="M360" s="99">
        <v>5.4577913797500628</v>
      </c>
      <c r="N360" s="99">
        <v>11.90514577455329</v>
      </c>
      <c r="O360" s="99">
        <v>13.937880443265186</v>
      </c>
      <c r="P360" s="99">
        <v>0.72602739726026755</v>
      </c>
      <c r="Q360" s="99">
        <v>4.5026101329650885</v>
      </c>
      <c r="R360" s="99">
        <v>3.5157618651957563</v>
      </c>
      <c r="S360" s="99">
        <v>3.4079589961800707</v>
      </c>
      <c r="T360" s="99">
        <v>4.8985775608113755</v>
      </c>
      <c r="U360" s="99">
        <v>4.7982026799325865</v>
      </c>
      <c r="V360" s="99">
        <v>2.9017686241482181</v>
      </c>
      <c r="W360" s="99">
        <v>0</v>
      </c>
      <c r="X360" s="99">
        <v>0</v>
      </c>
      <c r="Y360" s="99">
        <v>0</v>
      </c>
      <c r="Z360" s="129">
        <v>0</v>
      </c>
      <c r="AA360" s="99">
        <v>0</v>
      </c>
      <c r="AB360" s="99">
        <v>3.9880952380952461</v>
      </c>
      <c r="AC360" s="129">
        <v>4.987120778477383</v>
      </c>
      <c r="AD360" s="164">
        <v>5.9905949703537242</v>
      </c>
      <c r="AE360" s="128" t="s">
        <v>886</v>
      </c>
      <c r="AF360" s="128" t="s">
        <v>886</v>
      </c>
      <c r="AG360" s="128" t="s">
        <v>886</v>
      </c>
    </row>
    <row r="361" spans="1:33" x14ac:dyDescent="0.2">
      <c r="A361" s="11" t="s">
        <v>886</v>
      </c>
      <c r="B361" s="18" t="s">
        <v>1029</v>
      </c>
      <c r="C361" s="18"/>
      <c r="D361" s="35" t="s">
        <v>995</v>
      </c>
      <c r="E361" s="38" t="s">
        <v>1089</v>
      </c>
      <c r="F361" s="3" t="s">
        <v>1076</v>
      </c>
      <c r="G361" s="3"/>
      <c r="H361" s="99" t="s">
        <v>886</v>
      </c>
      <c r="I361" s="99" t="s">
        <v>886</v>
      </c>
      <c r="J361" s="99" t="s">
        <v>886</v>
      </c>
      <c r="K361" s="99" t="s">
        <v>886</v>
      </c>
      <c r="L361" s="99" t="s">
        <v>886</v>
      </c>
      <c r="M361" s="99" t="s">
        <v>886</v>
      </c>
      <c r="N361" s="99" t="s">
        <v>886</v>
      </c>
      <c r="O361" s="99" t="s">
        <v>886</v>
      </c>
      <c r="P361" s="99" t="s">
        <v>886</v>
      </c>
      <c r="Q361" s="99" t="s">
        <v>886</v>
      </c>
      <c r="R361" s="99" t="s">
        <v>886</v>
      </c>
      <c r="S361" s="99" t="s">
        <v>886</v>
      </c>
      <c r="T361" s="99" t="s">
        <v>886</v>
      </c>
      <c r="U361" s="99" t="s">
        <v>886</v>
      </c>
      <c r="V361" s="99" t="s">
        <v>886</v>
      </c>
      <c r="W361" s="99" t="s">
        <v>886</v>
      </c>
      <c r="X361" s="99" t="s">
        <v>886</v>
      </c>
      <c r="Y361" s="99" t="s">
        <v>886</v>
      </c>
      <c r="Z361" s="129" t="s">
        <v>886</v>
      </c>
      <c r="AA361" s="99" t="s">
        <v>886</v>
      </c>
      <c r="AB361" s="99" t="s">
        <v>886</v>
      </c>
      <c r="AC361" s="129" t="s">
        <v>886</v>
      </c>
      <c r="AD361" s="164" t="s">
        <v>886</v>
      </c>
      <c r="AE361" s="128" t="s">
        <v>886</v>
      </c>
      <c r="AF361" s="128" t="s">
        <v>886</v>
      </c>
      <c r="AG361" s="128" t="s">
        <v>886</v>
      </c>
    </row>
    <row r="362" spans="1:33" x14ac:dyDescent="0.2">
      <c r="A362" s="11" t="s">
        <v>1521</v>
      </c>
      <c r="B362" s="126" t="s">
        <v>539</v>
      </c>
      <c r="C362" s="126"/>
      <c r="D362" s="123" t="s">
        <v>540</v>
      </c>
      <c r="E362" s="38" t="s">
        <v>1088</v>
      </c>
      <c r="F362" s="3" t="s">
        <v>1082</v>
      </c>
      <c r="G362" s="3"/>
      <c r="H362" s="99" t="s">
        <v>886</v>
      </c>
      <c r="I362" s="99" t="s">
        <v>886</v>
      </c>
      <c r="J362" s="99">
        <v>5.9745347698334967</v>
      </c>
      <c r="K362" s="99">
        <v>7.2088724584103545</v>
      </c>
      <c r="L362" s="99">
        <v>3.318965517241395</v>
      </c>
      <c r="M362" s="99">
        <v>5.5625086914198363</v>
      </c>
      <c r="N362" s="99">
        <v>9.801080226584105</v>
      </c>
      <c r="O362" s="99">
        <v>19.856028794241155</v>
      </c>
      <c r="P362" s="99">
        <v>0.98209320431541869</v>
      </c>
      <c r="Q362" s="99">
        <v>5.0444417521174643</v>
      </c>
      <c r="R362" s="99">
        <v>5.0485986599981203</v>
      </c>
      <c r="S362" s="99">
        <v>4.0424002874595857</v>
      </c>
      <c r="T362" s="99">
        <v>5.0423070281471212</v>
      </c>
      <c r="U362" s="99">
        <v>4.9482163406213857</v>
      </c>
      <c r="V362" s="99">
        <v>0</v>
      </c>
      <c r="W362" s="99">
        <v>0</v>
      </c>
      <c r="X362" s="99">
        <v>0</v>
      </c>
      <c r="Y362" s="99">
        <v>1.9501879699248121</v>
      </c>
      <c r="Z362" s="129">
        <v>0</v>
      </c>
      <c r="AA362" s="99">
        <v>0</v>
      </c>
      <c r="AB362" s="99">
        <v>3.9947760620726802</v>
      </c>
      <c r="AC362" s="129">
        <v>4.989616934656449</v>
      </c>
      <c r="AD362" s="164">
        <v>4.4944962161486135</v>
      </c>
      <c r="AE362" s="128">
        <v>4.4942054900083184</v>
      </c>
      <c r="AF362" s="128">
        <v>3.9894607211387045</v>
      </c>
      <c r="AG362" s="128">
        <v>4.9896722665932112</v>
      </c>
    </row>
    <row r="363" spans="1:33" x14ac:dyDescent="0.2">
      <c r="A363" s="11" t="s">
        <v>1522</v>
      </c>
      <c r="B363" s="126" t="s">
        <v>541</v>
      </c>
      <c r="C363" s="126"/>
      <c r="D363" s="123" t="s">
        <v>542</v>
      </c>
      <c r="E363" s="38" t="s">
        <v>1088</v>
      </c>
      <c r="F363" s="3" t="s">
        <v>1076</v>
      </c>
      <c r="G363" s="3"/>
      <c r="H363" s="99" t="s">
        <v>886</v>
      </c>
      <c r="I363" s="99">
        <v>-2.1819933920704813</v>
      </c>
      <c r="J363" s="99">
        <v>15.290971782422076</v>
      </c>
      <c r="K363" s="99">
        <v>3.86962890625</v>
      </c>
      <c r="L363" s="99">
        <v>5.2356328593254204</v>
      </c>
      <c r="M363" s="99">
        <v>3.3000167513540788</v>
      </c>
      <c r="N363" s="99">
        <v>5.3027027027027032</v>
      </c>
      <c r="O363" s="99">
        <v>6.4986397002207354</v>
      </c>
      <c r="P363" s="99">
        <v>0</v>
      </c>
      <c r="Q363" s="99">
        <v>3.2486624572227356</v>
      </c>
      <c r="R363" s="99">
        <v>4.5002567573876036</v>
      </c>
      <c r="S363" s="99">
        <v>3.8999329908420748</v>
      </c>
      <c r="T363" s="99">
        <v>3.8997334250580451</v>
      </c>
      <c r="U363" s="99">
        <v>4.8003310573142954</v>
      </c>
      <c r="V363" s="99">
        <v>2.4995064165844099</v>
      </c>
      <c r="W363" s="99">
        <v>0</v>
      </c>
      <c r="X363" s="99">
        <v>3.4979582402342402</v>
      </c>
      <c r="Y363" s="99">
        <v>1.9988089034467293</v>
      </c>
      <c r="Z363" s="129">
        <v>1.992482574900567</v>
      </c>
      <c r="AA363" s="99">
        <v>1.992915667823536</v>
      </c>
      <c r="AB363" s="99">
        <v>1.9890549358029919</v>
      </c>
      <c r="AC363" s="129">
        <v>1.988098923399706</v>
      </c>
      <c r="AD363" s="164">
        <v>2.9880948365990978</v>
      </c>
      <c r="AE363" s="128">
        <v>2.9898156334937864</v>
      </c>
      <c r="AF363" s="128">
        <v>1.9872813990461147</v>
      </c>
      <c r="AG363" s="128">
        <v>1.9890880748246285</v>
      </c>
    </row>
    <row r="364" spans="1:33" x14ac:dyDescent="0.2">
      <c r="A364" s="11" t="s">
        <v>1686</v>
      </c>
      <c r="B364" s="126" t="s">
        <v>543</v>
      </c>
      <c r="C364" s="126"/>
      <c r="D364" s="123" t="s">
        <v>544</v>
      </c>
      <c r="E364" s="38" t="s">
        <v>1089</v>
      </c>
      <c r="F364" s="3" t="s">
        <v>1076</v>
      </c>
      <c r="G364" s="3"/>
      <c r="H364" s="99" t="s">
        <v>886</v>
      </c>
      <c r="I364" s="99">
        <v>20.728929384965838</v>
      </c>
      <c r="J364" s="99">
        <v>26.226415094339629</v>
      </c>
      <c r="K364" s="99">
        <v>7.6083707025410803</v>
      </c>
      <c r="L364" s="99">
        <v>4.9868037227392676</v>
      </c>
      <c r="M364" s="99">
        <v>17.623709976184188</v>
      </c>
      <c r="N364" s="99">
        <v>8.7964004499437465</v>
      </c>
      <c r="O364" s="99">
        <v>24.50372208436724</v>
      </c>
      <c r="P364" s="99">
        <v>4.899518352433148</v>
      </c>
      <c r="Q364" s="99">
        <v>4.8923369221026007</v>
      </c>
      <c r="R364" s="99">
        <v>4.6037735849056389</v>
      </c>
      <c r="S364" s="99">
        <v>4.8989898989898961</v>
      </c>
      <c r="T364" s="99">
        <v>4.4982460967054436</v>
      </c>
      <c r="U364" s="99">
        <v>4.2519581386164589</v>
      </c>
      <c r="V364" s="99">
        <v>2.7526990340299307</v>
      </c>
      <c r="W364" s="99">
        <v>0</v>
      </c>
      <c r="X364" s="99">
        <v>0</v>
      </c>
      <c r="Y364" s="99">
        <v>1.9416282642089158</v>
      </c>
      <c r="Z364" s="129">
        <v>1.9408112832258517</v>
      </c>
      <c r="AA364" s="99">
        <v>1.9393366049784255</v>
      </c>
      <c r="AB364" s="99">
        <v>2.9000638014036406</v>
      </c>
      <c r="AC364" s="129">
        <v>2.818330421058568</v>
      </c>
      <c r="AD364" s="164">
        <v>2.9877747930486365</v>
      </c>
      <c r="AE364" s="128" t="s">
        <v>886</v>
      </c>
      <c r="AF364" s="128" t="s">
        <v>886</v>
      </c>
      <c r="AG364" s="128" t="s">
        <v>886</v>
      </c>
    </row>
    <row r="365" spans="1:33" x14ac:dyDescent="0.2">
      <c r="A365" s="11" t="s">
        <v>886</v>
      </c>
      <c r="B365" s="18" t="s">
        <v>1006</v>
      </c>
      <c r="C365" s="18"/>
      <c r="D365" s="35" t="s">
        <v>1007</v>
      </c>
      <c r="E365" s="38" t="s">
        <v>1089</v>
      </c>
      <c r="F365" s="3" t="s">
        <v>1076</v>
      </c>
      <c r="G365" s="3"/>
      <c r="H365" s="99" t="s">
        <v>886</v>
      </c>
      <c r="I365" s="99" t="s">
        <v>886</v>
      </c>
      <c r="J365" s="99" t="s">
        <v>886</v>
      </c>
      <c r="K365" s="99" t="s">
        <v>886</v>
      </c>
      <c r="L365" s="99" t="s">
        <v>886</v>
      </c>
      <c r="M365" s="99" t="s">
        <v>886</v>
      </c>
      <c r="N365" s="99" t="s">
        <v>886</v>
      </c>
      <c r="O365" s="99" t="s">
        <v>886</v>
      </c>
      <c r="P365" s="99" t="s">
        <v>886</v>
      </c>
      <c r="Q365" s="99" t="s">
        <v>886</v>
      </c>
      <c r="R365" s="99" t="s">
        <v>886</v>
      </c>
      <c r="S365" s="99" t="s">
        <v>886</v>
      </c>
      <c r="T365" s="99" t="s">
        <v>886</v>
      </c>
      <c r="U365" s="99" t="s">
        <v>886</v>
      </c>
      <c r="V365" s="99" t="s">
        <v>886</v>
      </c>
      <c r="W365" s="99" t="s">
        <v>886</v>
      </c>
      <c r="X365" s="99" t="s">
        <v>886</v>
      </c>
      <c r="Y365" s="99" t="s">
        <v>886</v>
      </c>
      <c r="Z365" s="129" t="s">
        <v>886</v>
      </c>
      <c r="AA365" s="99" t="s">
        <v>886</v>
      </c>
      <c r="AB365" s="99" t="s">
        <v>886</v>
      </c>
      <c r="AC365" s="129" t="s">
        <v>886</v>
      </c>
      <c r="AD365" s="164" t="s">
        <v>886</v>
      </c>
      <c r="AE365" s="128" t="s">
        <v>886</v>
      </c>
      <c r="AF365" s="128" t="s">
        <v>886</v>
      </c>
      <c r="AG365" s="128" t="s">
        <v>886</v>
      </c>
    </row>
    <row r="366" spans="1:33" x14ac:dyDescent="0.2">
      <c r="A366" s="11" t="s">
        <v>1523</v>
      </c>
      <c r="B366" s="126" t="s">
        <v>545</v>
      </c>
      <c r="C366" s="126"/>
      <c r="D366" s="123" t="s">
        <v>546</v>
      </c>
      <c r="E366" s="38" t="s">
        <v>1088</v>
      </c>
      <c r="F366" s="3" t="s">
        <v>1082</v>
      </c>
      <c r="G366" s="3"/>
      <c r="H366" s="99" t="s">
        <v>886</v>
      </c>
      <c r="I366" s="99" t="s">
        <v>886</v>
      </c>
      <c r="J366" s="99" t="s">
        <v>886</v>
      </c>
      <c r="K366" s="99">
        <v>5.2181240681921253</v>
      </c>
      <c r="L366" s="99">
        <v>4.5009857072449506</v>
      </c>
      <c r="M366" s="99">
        <v>5.7691627462771038</v>
      </c>
      <c r="N366" s="99">
        <v>8.9291686174837821</v>
      </c>
      <c r="O366" s="99">
        <v>7.4614188055180222</v>
      </c>
      <c r="P366" s="99">
        <v>-0.20760520727188236</v>
      </c>
      <c r="Q366" s="99">
        <v>4.7504986210384743</v>
      </c>
      <c r="R366" s="99">
        <v>4.7491504732751935</v>
      </c>
      <c r="S366" s="99">
        <v>3.5006088015306887</v>
      </c>
      <c r="T366" s="99">
        <v>1.8999201714213712</v>
      </c>
      <c r="U366" s="99">
        <v>3.9904012666369653</v>
      </c>
      <c r="V366" s="99">
        <v>2.2005471630783831</v>
      </c>
      <c r="W366" s="99">
        <v>0</v>
      </c>
      <c r="X366" s="99">
        <v>0</v>
      </c>
      <c r="Y366" s="99">
        <v>1.9009931719429005</v>
      </c>
      <c r="Z366" s="129">
        <v>1.899794411025657</v>
      </c>
      <c r="AA366" s="99">
        <v>1.9988791331963407</v>
      </c>
      <c r="AB366" s="99">
        <v>3.9992673992673922</v>
      </c>
      <c r="AC366" s="129">
        <v>4.999330792693657</v>
      </c>
      <c r="AD366" s="164">
        <v>5.9997584800343562</v>
      </c>
      <c r="AE366" s="128">
        <v>2.9898923410907718</v>
      </c>
      <c r="AF366" s="128">
        <v>3.9902165028914194</v>
      </c>
      <c r="AG366" s="128">
        <v>4.9900718608169337</v>
      </c>
    </row>
    <row r="367" spans="1:33" x14ac:dyDescent="0.2">
      <c r="A367" s="11" t="s">
        <v>886</v>
      </c>
      <c r="B367" s="126" t="s">
        <v>547</v>
      </c>
      <c r="C367" s="126"/>
      <c r="D367" s="123" t="s">
        <v>548</v>
      </c>
      <c r="E367" s="38" t="s">
        <v>1089</v>
      </c>
      <c r="F367" s="3" t="s">
        <v>1076</v>
      </c>
      <c r="G367" s="3"/>
      <c r="H367" s="99" t="s">
        <v>886</v>
      </c>
      <c r="I367" s="99" t="s">
        <v>886</v>
      </c>
      <c r="J367" s="99" t="s">
        <v>886</v>
      </c>
      <c r="K367" s="99" t="s">
        <v>886</v>
      </c>
      <c r="L367" s="99" t="s">
        <v>886</v>
      </c>
      <c r="M367" s="99" t="s">
        <v>886</v>
      </c>
      <c r="N367" s="99" t="s">
        <v>886</v>
      </c>
      <c r="O367" s="99" t="s">
        <v>886</v>
      </c>
      <c r="P367" s="99" t="s">
        <v>886</v>
      </c>
      <c r="Q367" s="99" t="s">
        <v>886</v>
      </c>
      <c r="R367" s="99" t="s">
        <v>886</v>
      </c>
      <c r="S367" s="99" t="s">
        <v>886</v>
      </c>
      <c r="T367" s="99" t="s">
        <v>886</v>
      </c>
      <c r="U367" s="99" t="s">
        <v>886</v>
      </c>
      <c r="V367" s="99" t="s">
        <v>886</v>
      </c>
      <c r="W367" s="99" t="s">
        <v>886</v>
      </c>
      <c r="X367" s="99" t="s">
        <v>886</v>
      </c>
      <c r="Y367" s="99" t="s">
        <v>886</v>
      </c>
      <c r="Z367" s="129" t="s">
        <v>886</v>
      </c>
      <c r="AA367" s="99" t="s">
        <v>886</v>
      </c>
      <c r="AB367" s="99" t="s">
        <v>886</v>
      </c>
      <c r="AC367" s="129" t="s">
        <v>886</v>
      </c>
      <c r="AD367" s="164" t="s">
        <v>886</v>
      </c>
      <c r="AE367" s="128" t="s">
        <v>886</v>
      </c>
      <c r="AF367" s="128" t="s">
        <v>886</v>
      </c>
      <c r="AG367" s="128" t="s">
        <v>886</v>
      </c>
    </row>
    <row r="368" spans="1:33" x14ac:dyDescent="0.2">
      <c r="A368" s="11" t="s">
        <v>1524</v>
      </c>
      <c r="B368" s="126" t="s">
        <v>549</v>
      </c>
      <c r="C368" s="126"/>
      <c r="D368" s="123" t="s">
        <v>550</v>
      </c>
      <c r="E368" s="38" t="s">
        <v>1088</v>
      </c>
      <c r="F368" s="3" t="s">
        <v>1080</v>
      </c>
      <c r="G368" s="3"/>
      <c r="H368" s="99" t="s">
        <v>886</v>
      </c>
      <c r="I368" s="99">
        <v>6.7737197689219641</v>
      </c>
      <c r="J368" s="99">
        <v>6.3164844838969856</v>
      </c>
      <c r="K368" s="99">
        <v>11.266560861164805</v>
      </c>
      <c r="L368" s="99">
        <v>6.6714212623451488</v>
      </c>
      <c r="M368" s="99">
        <v>4.5202174355396778</v>
      </c>
      <c r="N368" s="99">
        <v>5.1451774390922225</v>
      </c>
      <c r="O368" s="99">
        <v>12.938422472623401</v>
      </c>
      <c r="P368" s="99">
        <v>5.4862696879208244</v>
      </c>
      <c r="Q368" s="99">
        <v>4.6492007104795903</v>
      </c>
      <c r="R368" s="99">
        <v>3.825264140535495</v>
      </c>
      <c r="S368" s="99">
        <v>4.8920040051494595</v>
      </c>
      <c r="T368" s="99">
        <v>3.8670588922873179</v>
      </c>
      <c r="U368" s="99">
        <v>2.7393277815290134</v>
      </c>
      <c r="V368" s="99">
        <v>0</v>
      </c>
      <c r="W368" s="99">
        <v>0</v>
      </c>
      <c r="X368" s="99">
        <v>0</v>
      </c>
      <c r="Y368" s="99">
        <v>0</v>
      </c>
      <c r="Z368" s="129">
        <v>0</v>
      </c>
      <c r="AA368" s="99">
        <v>0</v>
      </c>
      <c r="AB368" s="99">
        <v>3.988024061413209</v>
      </c>
      <c r="AC368" s="129">
        <v>4.9902564912835068</v>
      </c>
      <c r="AD368" s="164">
        <v>4.9896745173777513</v>
      </c>
      <c r="AE368" s="128">
        <v>3.990443957794132</v>
      </c>
      <c r="AF368" s="128">
        <v>3.9904737108112709</v>
      </c>
      <c r="AG368" s="128">
        <v>4.9898009528929208</v>
      </c>
    </row>
    <row r="369" spans="1:39" x14ac:dyDescent="0.2">
      <c r="A369" s="11" t="s">
        <v>1525</v>
      </c>
      <c r="B369" s="126" t="s">
        <v>551</v>
      </c>
      <c r="C369" s="126"/>
      <c r="D369" s="123" t="s">
        <v>552</v>
      </c>
      <c r="E369" s="38" t="s">
        <v>1088</v>
      </c>
      <c r="F369" s="3" t="s">
        <v>1082</v>
      </c>
      <c r="G369" s="3"/>
      <c r="H369" s="99" t="s">
        <v>886</v>
      </c>
      <c r="I369" s="99">
        <v>9.729615178448995</v>
      </c>
      <c r="J369" s="99">
        <v>4.6919022084885853</v>
      </c>
      <c r="K369" s="99">
        <v>4.5152679210886077</v>
      </c>
      <c r="L369" s="99">
        <v>4.4977417847687349</v>
      </c>
      <c r="M369" s="99">
        <v>-0.4103450674138287</v>
      </c>
      <c r="N369" s="99">
        <v>0</v>
      </c>
      <c r="O369" s="99">
        <v>9.9766546281898627E-4</v>
      </c>
      <c r="P369" s="99">
        <v>1.5274105851249544</v>
      </c>
      <c r="Q369" s="99">
        <v>4.8984926203250723</v>
      </c>
      <c r="R369" s="99">
        <v>4.7006585418403688</v>
      </c>
      <c r="S369" s="99">
        <v>3.5993880235127875</v>
      </c>
      <c r="T369" s="99">
        <v>4.8975749620008315</v>
      </c>
      <c r="U369" s="99">
        <v>3.7501132031976709</v>
      </c>
      <c r="V369" s="99">
        <v>2.499642908155991</v>
      </c>
      <c r="W369" s="99">
        <v>0</v>
      </c>
      <c r="X369" s="99">
        <v>3.48383500557415</v>
      </c>
      <c r="Y369" s="99">
        <v>1.9660651764071986</v>
      </c>
      <c r="Z369" s="129">
        <v>1.9941891178024251</v>
      </c>
      <c r="AA369" s="99">
        <v>-1.0034960507574797</v>
      </c>
      <c r="AB369" s="99">
        <v>1.9946373683866314</v>
      </c>
      <c r="AC369" s="129">
        <v>3.9162463309680318</v>
      </c>
      <c r="AD369" s="164">
        <v>3.9935280849575872</v>
      </c>
      <c r="AE369" s="128">
        <v>3.9931173608638959</v>
      </c>
      <c r="AF369" s="128">
        <v>3.9881325954241875</v>
      </c>
      <c r="AG369" s="128">
        <v>3.9942938659058478</v>
      </c>
    </row>
    <row r="370" spans="1:39" x14ac:dyDescent="0.2">
      <c r="A370" s="11" t="s">
        <v>1526</v>
      </c>
      <c r="B370" s="126" t="s">
        <v>553</v>
      </c>
      <c r="C370" s="126"/>
      <c r="D370" s="123" t="s">
        <v>554</v>
      </c>
      <c r="E370" s="38" t="s">
        <v>1088</v>
      </c>
      <c r="F370" s="3" t="s">
        <v>1076</v>
      </c>
      <c r="G370" s="3"/>
      <c r="H370" s="99" t="s">
        <v>886</v>
      </c>
      <c r="I370" s="99">
        <v>3.4515292082710971</v>
      </c>
      <c r="J370" s="99">
        <v>2.4699802401580797</v>
      </c>
      <c r="K370" s="99">
        <v>2.6774456723281048</v>
      </c>
      <c r="L370" s="99">
        <v>3.7127997688529462</v>
      </c>
      <c r="M370" s="99">
        <v>7.445326647165345</v>
      </c>
      <c r="N370" s="99">
        <v>5.8663382381538725</v>
      </c>
      <c r="O370" s="99">
        <v>3.9982855743325985</v>
      </c>
      <c r="P370" s="99">
        <v>0</v>
      </c>
      <c r="Q370" s="99">
        <v>2.9908743008536902</v>
      </c>
      <c r="R370" s="99">
        <v>3.0126336248785179</v>
      </c>
      <c r="S370" s="99">
        <v>4.2008879023307486</v>
      </c>
      <c r="T370" s="99">
        <v>3.9995739468498641</v>
      </c>
      <c r="U370" s="99">
        <v>4.5063498566161542</v>
      </c>
      <c r="V370" s="99">
        <v>2.4990199921599299</v>
      </c>
      <c r="W370" s="99">
        <v>0</v>
      </c>
      <c r="X370" s="99">
        <v>0</v>
      </c>
      <c r="Y370" s="99">
        <v>0</v>
      </c>
      <c r="Z370" s="129">
        <v>1.9026675590400499</v>
      </c>
      <c r="AA370" s="99">
        <v>1.8999812347532341</v>
      </c>
      <c r="AB370" s="99">
        <v>2.3019198011141384</v>
      </c>
      <c r="AC370" s="129">
        <v>2.2501237568066212</v>
      </c>
      <c r="AD370" s="164">
        <v>2.988424805246237</v>
      </c>
      <c r="AE370" s="128">
        <v>2.200854700854693</v>
      </c>
      <c r="AF370" s="128">
        <v>2.0907380305247747</v>
      </c>
      <c r="AG370" s="128">
        <v>2.047921359819783</v>
      </c>
    </row>
    <row r="371" spans="1:39" x14ac:dyDescent="0.2">
      <c r="A371" s="11" t="s">
        <v>1527</v>
      </c>
      <c r="B371" s="126" t="s">
        <v>555</v>
      </c>
      <c r="C371" s="126"/>
      <c r="D371" s="123" t="s">
        <v>556</v>
      </c>
      <c r="E371" s="38" t="s">
        <v>1088</v>
      </c>
      <c r="F371" s="3" t="s">
        <v>1076</v>
      </c>
      <c r="G371" s="3"/>
      <c r="H371" s="99" t="s">
        <v>886</v>
      </c>
      <c r="I371" s="99">
        <v>8.7943424204402874</v>
      </c>
      <c r="J371" s="99">
        <v>6.4374082616900807</v>
      </c>
      <c r="K371" s="99">
        <v>7.9885736800630553</v>
      </c>
      <c r="L371" s="99">
        <v>4.9895101705737375</v>
      </c>
      <c r="M371" s="99">
        <v>12.632493483927007</v>
      </c>
      <c r="N371" s="99">
        <v>8.4464671397716842</v>
      </c>
      <c r="O371" s="99">
        <v>6.5011736254356549</v>
      </c>
      <c r="P371" s="99">
        <v>3.9003539704802108</v>
      </c>
      <c r="Q371" s="99">
        <v>4.7567011634634042</v>
      </c>
      <c r="R371" s="99">
        <v>4.9456955267840783</v>
      </c>
      <c r="S371" s="99">
        <v>4.8997251944103368</v>
      </c>
      <c r="T371" s="99">
        <v>2.9429797670140943</v>
      </c>
      <c r="U371" s="99">
        <v>4.9488331799231133</v>
      </c>
      <c r="V371" s="99">
        <v>0</v>
      </c>
      <c r="W371" s="99">
        <v>0</v>
      </c>
      <c r="X371" s="99">
        <v>0</v>
      </c>
      <c r="Y371" s="99">
        <v>1.9965949543414183</v>
      </c>
      <c r="Z371" s="129">
        <v>1.9423368740515867</v>
      </c>
      <c r="AA371" s="99">
        <v>1.9350997320631169</v>
      </c>
      <c r="AB371" s="99">
        <v>1.947040498442365</v>
      </c>
      <c r="AC371" s="129">
        <v>2.3873185637891536</v>
      </c>
      <c r="AD371" s="164">
        <v>2.9891811229248333</v>
      </c>
      <c r="AE371" s="128">
        <v>2.9929816617613847</v>
      </c>
      <c r="AF371" s="128">
        <v>2.1981886925173555</v>
      </c>
      <c r="AG371" s="128">
        <v>2.1509076830422438</v>
      </c>
    </row>
    <row r="372" spans="1:39" x14ac:dyDescent="0.2">
      <c r="A372" s="11" t="s">
        <v>1687</v>
      </c>
      <c r="B372" s="126" t="s">
        <v>557</v>
      </c>
      <c r="C372" s="126"/>
      <c r="D372" s="123" t="s">
        <v>558</v>
      </c>
      <c r="E372" s="38" t="s">
        <v>1089</v>
      </c>
      <c r="F372" s="3" t="s">
        <v>1076</v>
      </c>
      <c r="G372" s="3"/>
      <c r="H372" s="99" t="s">
        <v>886</v>
      </c>
      <c r="I372" s="99">
        <v>-0.65857438016527681</v>
      </c>
      <c r="J372" s="99">
        <v>29.221370076693063</v>
      </c>
      <c r="K372" s="99">
        <v>6.0054320490896345</v>
      </c>
      <c r="L372" s="99">
        <v>4.887075346365549</v>
      </c>
      <c r="M372" s="99">
        <v>2.5061069392924935</v>
      </c>
      <c r="N372" s="99">
        <v>6.8490732568402564</v>
      </c>
      <c r="O372" s="99">
        <v>2.8993887328597339</v>
      </c>
      <c r="P372" s="99">
        <v>7.0000802761499585</v>
      </c>
      <c r="Q372" s="99">
        <v>4.493960537174587</v>
      </c>
      <c r="R372" s="99">
        <v>4.5089029293509526</v>
      </c>
      <c r="S372" s="99">
        <v>4.3968123110744699</v>
      </c>
      <c r="T372" s="99">
        <v>3.5009212950776458</v>
      </c>
      <c r="U372" s="99" t="s">
        <v>886</v>
      </c>
      <c r="V372" s="99" t="s">
        <v>886</v>
      </c>
      <c r="W372" s="99" t="s">
        <v>886</v>
      </c>
      <c r="X372" s="99" t="s">
        <v>886</v>
      </c>
      <c r="Y372" s="99" t="s">
        <v>886</v>
      </c>
      <c r="Z372" s="129" t="s">
        <v>886</v>
      </c>
      <c r="AA372" s="99" t="s">
        <v>886</v>
      </c>
      <c r="AB372" s="99" t="s">
        <v>886</v>
      </c>
      <c r="AC372" s="129" t="s">
        <v>886</v>
      </c>
      <c r="AD372" s="164" t="s">
        <v>886</v>
      </c>
      <c r="AE372" s="128" t="s">
        <v>886</v>
      </c>
      <c r="AF372" s="128" t="s">
        <v>886</v>
      </c>
      <c r="AG372" s="128" t="s">
        <v>886</v>
      </c>
    </row>
    <row r="373" spans="1:39" x14ac:dyDescent="0.2">
      <c r="A373" s="11" t="s">
        <v>1528</v>
      </c>
      <c r="B373" s="126" t="s">
        <v>559</v>
      </c>
      <c r="C373" s="126"/>
      <c r="D373" s="123" t="s">
        <v>560</v>
      </c>
      <c r="E373" s="38" t="s">
        <v>1088</v>
      </c>
      <c r="F373" s="3" t="s">
        <v>1076</v>
      </c>
      <c r="G373" s="3"/>
      <c r="H373" s="99" t="s">
        <v>886</v>
      </c>
      <c r="I373" s="99">
        <v>9.4034844813660925</v>
      </c>
      <c r="J373" s="99">
        <v>3.4591858257751511</v>
      </c>
      <c r="K373" s="99">
        <v>1.3659531090723647</v>
      </c>
      <c r="L373" s="99">
        <v>1.8403057119871278</v>
      </c>
      <c r="M373" s="99">
        <v>3.0018761726078793</v>
      </c>
      <c r="N373" s="99">
        <v>4.6208417217907964</v>
      </c>
      <c r="O373" s="99">
        <v>3.2713277742142424</v>
      </c>
      <c r="P373" s="99">
        <v>2.9192546583850998</v>
      </c>
      <c r="Q373" s="99">
        <v>4.6124665919475802</v>
      </c>
      <c r="R373" s="99">
        <v>3.8981374649744538</v>
      </c>
      <c r="S373" s="99">
        <v>2.0464821131117787</v>
      </c>
      <c r="T373" s="99">
        <v>3.6377769141080449</v>
      </c>
      <c r="U373" s="99">
        <v>2.9475736893422209</v>
      </c>
      <c r="V373" s="99">
        <v>2.4989071834474714</v>
      </c>
      <c r="W373" s="99">
        <v>0</v>
      </c>
      <c r="X373" s="99">
        <v>0</v>
      </c>
      <c r="Y373" s="99">
        <v>0</v>
      </c>
      <c r="Z373" s="129">
        <v>0</v>
      </c>
      <c r="AA373" s="99">
        <v>0</v>
      </c>
      <c r="AB373" s="99">
        <v>3.5539128580567292</v>
      </c>
      <c r="AC373" s="129">
        <v>0</v>
      </c>
      <c r="AD373" s="164">
        <v>3.4319445397762438</v>
      </c>
      <c r="AE373" s="128">
        <v>0</v>
      </c>
      <c r="AF373" s="128">
        <v>3.3180702103656534</v>
      </c>
      <c r="AG373" s="128">
        <v>0</v>
      </c>
    </row>
    <row r="374" spans="1:39" x14ac:dyDescent="0.2">
      <c r="A374" s="11" t="s">
        <v>1529</v>
      </c>
      <c r="B374" s="126" t="s">
        <v>561</v>
      </c>
      <c r="C374" s="126"/>
      <c r="D374" s="123" t="s">
        <v>562</v>
      </c>
      <c r="E374" s="38" t="s">
        <v>1088</v>
      </c>
      <c r="F374" s="3" t="s">
        <v>1080</v>
      </c>
      <c r="G374" s="3"/>
      <c r="H374" s="99" t="s">
        <v>886</v>
      </c>
      <c r="I374" s="99">
        <v>3.3261150664444017</v>
      </c>
      <c r="J374" s="99">
        <v>0.40558470538567803</v>
      </c>
      <c r="K374" s="99">
        <v>9.535536768128793</v>
      </c>
      <c r="L374" s="99">
        <v>7.7101298273994701</v>
      </c>
      <c r="M374" s="99">
        <v>7.9028090674201508</v>
      </c>
      <c r="N374" s="99">
        <v>8.8940266113050939</v>
      </c>
      <c r="O374" s="99">
        <v>13.071406906711729</v>
      </c>
      <c r="P374" s="99">
        <v>5.162718067118206</v>
      </c>
      <c r="Q374" s="99">
        <v>3.0590678861640299</v>
      </c>
      <c r="R374" s="99">
        <v>0</v>
      </c>
      <c r="S374" s="99">
        <v>4.8987890038009425</v>
      </c>
      <c r="T374" s="99">
        <v>3.9790346501280709</v>
      </c>
      <c r="U374" s="99">
        <v>4.3316530787558492</v>
      </c>
      <c r="V374" s="99">
        <v>0</v>
      </c>
      <c r="W374" s="99">
        <v>0</v>
      </c>
      <c r="X374" s="99">
        <v>0</v>
      </c>
      <c r="Y374" s="99">
        <v>0</v>
      </c>
      <c r="Z374" s="129">
        <v>0</v>
      </c>
      <c r="AA374" s="99">
        <v>0</v>
      </c>
      <c r="AB374" s="99">
        <v>1.4758542477415482</v>
      </c>
      <c r="AC374" s="129">
        <v>3.9903857194252712</v>
      </c>
      <c r="AD374" s="164">
        <v>3.9888996849512637</v>
      </c>
      <c r="AE374" s="128">
        <v>4.9904085056380998</v>
      </c>
      <c r="AF374" s="128">
        <v>3.7998665057544123</v>
      </c>
      <c r="AG374" s="128">
        <v>3.6003559435426817</v>
      </c>
    </row>
    <row r="375" spans="1:39" x14ac:dyDescent="0.2">
      <c r="A375" s="11" t="s">
        <v>1530</v>
      </c>
      <c r="B375" s="126" t="s">
        <v>563</v>
      </c>
      <c r="C375" s="126"/>
      <c r="D375" s="123" t="s">
        <v>564</v>
      </c>
      <c r="E375" s="38" t="s">
        <v>1088</v>
      </c>
      <c r="F375" s="3" t="s">
        <v>1076</v>
      </c>
      <c r="G375" s="3"/>
      <c r="H375" s="99" t="s">
        <v>886</v>
      </c>
      <c r="I375" s="99">
        <v>18.66339668914776</v>
      </c>
      <c r="J375" s="99">
        <v>13.485584375322929</v>
      </c>
      <c r="K375" s="99">
        <v>4.4982698961937757</v>
      </c>
      <c r="L375" s="99">
        <v>8.4959916347159208</v>
      </c>
      <c r="M375" s="99">
        <v>7.9029796803469452</v>
      </c>
      <c r="N375" s="99">
        <v>7.9270561965016668</v>
      </c>
      <c r="O375" s="99">
        <v>4.5034482758620697</v>
      </c>
      <c r="P375" s="99">
        <v>5.497261268395718</v>
      </c>
      <c r="Q375" s="99">
        <v>4.9605905167020978</v>
      </c>
      <c r="R375" s="99">
        <v>2.1872578818761639</v>
      </c>
      <c r="S375" s="99">
        <v>1.9363116761927017</v>
      </c>
      <c r="T375" s="99">
        <v>2.6776519052523327</v>
      </c>
      <c r="U375" s="99">
        <v>2.7081243731193609</v>
      </c>
      <c r="V375" s="99">
        <v>2.5010850694444429</v>
      </c>
      <c r="W375" s="99">
        <v>0</v>
      </c>
      <c r="X375" s="99">
        <v>3.0011115227862177</v>
      </c>
      <c r="Y375" s="99">
        <v>1.4902363823227063</v>
      </c>
      <c r="Z375" s="129">
        <v>1.9746835443037902</v>
      </c>
      <c r="AA375" s="99">
        <v>0</v>
      </c>
      <c r="AB375" s="99">
        <v>0</v>
      </c>
      <c r="AC375" s="129">
        <v>2.482621648460781</v>
      </c>
      <c r="AD375" s="164">
        <v>2.4224806201550431</v>
      </c>
      <c r="AE375" s="128">
        <v>1.7029328287606393</v>
      </c>
      <c r="AF375" s="128">
        <v>2.3255813953488413</v>
      </c>
      <c r="AG375" s="128">
        <v>2.2727272727272729</v>
      </c>
    </row>
    <row r="376" spans="1:39" x14ac:dyDescent="0.2">
      <c r="A376" s="11" t="s">
        <v>1531</v>
      </c>
      <c r="B376" s="126" t="s">
        <v>565</v>
      </c>
      <c r="C376" s="126"/>
      <c r="D376" s="123" t="s">
        <v>566</v>
      </c>
      <c r="E376" s="38" t="s">
        <v>1088</v>
      </c>
      <c r="F376" s="3" t="s">
        <v>1081</v>
      </c>
      <c r="G376" s="3"/>
      <c r="H376" s="99" t="s">
        <v>886</v>
      </c>
      <c r="I376" s="99">
        <v>5.1271102435453457</v>
      </c>
      <c r="J376" s="99">
        <v>6.934068325233909</v>
      </c>
      <c r="K376" s="99">
        <v>6.0476158176761885</v>
      </c>
      <c r="L376" s="99">
        <v>4.5002750310209336</v>
      </c>
      <c r="M376" s="99">
        <v>7.2284584593162151</v>
      </c>
      <c r="N376" s="99">
        <v>4.826704415726752</v>
      </c>
      <c r="O376" s="99">
        <v>5.4996515072312206</v>
      </c>
      <c r="P376" s="99">
        <v>4.3499803868943161</v>
      </c>
      <c r="Q376" s="99">
        <v>4.8987021209243551</v>
      </c>
      <c r="R376" s="99">
        <v>4.6190116937004859</v>
      </c>
      <c r="S376" s="99">
        <v>3.9003767870341903</v>
      </c>
      <c r="T376" s="99">
        <v>3.7999392703769672</v>
      </c>
      <c r="U376" s="99">
        <v>3.7009486397258513</v>
      </c>
      <c r="V376" s="99">
        <v>3.598687869238276</v>
      </c>
      <c r="W376" s="99">
        <v>0</v>
      </c>
      <c r="X376" s="99">
        <v>0</v>
      </c>
      <c r="Y376" s="99">
        <v>3.4993542765563461</v>
      </c>
      <c r="Z376" s="129">
        <v>0</v>
      </c>
      <c r="AA376" s="99">
        <v>0</v>
      </c>
      <c r="AB376" s="99">
        <v>3.750112751435708</v>
      </c>
      <c r="AC376" s="129">
        <v>4.9896757833725713</v>
      </c>
      <c r="AD376" s="164">
        <v>4.9899249199514273</v>
      </c>
      <c r="AE376" s="128">
        <v>3.9903248917137146</v>
      </c>
      <c r="AF376" s="128">
        <v>3.990165219259989</v>
      </c>
      <c r="AG376" s="128">
        <v>4.9900624213654847</v>
      </c>
    </row>
    <row r="377" spans="1:39" x14ac:dyDescent="0.2">
      <c r="A377" s="11" t="s">
        <v>886</v>
      </c>
      <c r="B377" s="122" t="s">
        <v>934</v>
      </c>
      <c r="C377" s="122"/>
      <c r="D377" s="123" t="s">
        <v>878</v>
      </c>
      <c r="E377" s="38" t="s">
        <v>1089</v>
      </c>
      <c r="F377" s="3" t="s">
        <v>1076</v>
      </c>
      <c r="G377" s="3"/>
      <c r="H377" s="99" t="s">
        <v>886</v>
      </c>
      <c r="I377" s="99" t="s">
        <v>886</v>
      </c>
      <c r="J377" s="99" t="s">
        <v>886</v>
      </c>
      <c r="K377" s="99" t="s">
        <v>886</v>
      </c>
      <c r="L377" s="99" t="s">
        <v>886</v>
      </c>
      <c r="M377" s="99" t="s">
        <v>886</v>
      </c>
      <c r="N377" s="99" t="s">
        <v>886</v>
      </c>
      <c r="O377" s="99" t="s">
        <v>886</v>
      </c>
      <c r="P377" s="99" t="s">
        <v>886</v>
      </c>
      <c r="Q377" s="99" t="s">
        <v>886</v>
      </c>
      <c r="R377" s="99" t="s">
        <v>886</v>
      </c>
      <c r="S377" s="99" t="s">
        <v>886</v>
      </c>
      <c r="T377" s="99" t="s">
        <v>886</v>
      </c>
      <c r="U377" s="99" t="s">
        <v>886</v>
      </c>
      <c r="V377" s="99" t="s">
        <v>886</v>
      </c>
      <c r="W377" s="99" t="s">
        <v>886</v>
      </c>
      <c r="X377" s="99" t="s">
        <v>886</v>
      </c>
      <c r="Y377" s="99" t="s">
        <v>886</v>
      </c>
      <c r="Z377" s="129" t="s">
        <v>886</v>
      </c>
      <c r="AA377" s="99" t="s">
        <v>886</v>
      </c>
      <c r="AB377" s="99" t="s">
        <v>886</v>
      </c>
      <c r="AC377" s="129" t="s">
        <v>886</v>
      </c>
      <c r="AD377" s="164" t="s">
        <v>886</v>
      </c>
      <c r="AE377" s="128" t="s">
        <v>886</v>
      </c>
      <c r="AF377" s="128" t="s">
        <v>886</v>
      </c>
      <c r="AG377" s="128" t="s">
        <v>886</v>
      </c>
    </row>
    <row r="378" spans="1:39" x14ac:dyDescent="0.2">
      <c r="A378" s="11" t="s">
        <v>1532</v>
      </c>
      <c r="B378" s="126" t="s">
        <v>567</v>
      </c>
      <c r="C378" s="126"/>
      <c r="D378" s="123" t="s">
        <v>568</v>
      </c>
      <c r="E378" s="38" t="s">
        <v>1088</v>
      </c>
      <c r="F378" s="3" t="s">
        <v>1076</v>
      </c>
      <c r="G378" s="3"/>
      <c r="H378" s="99" t="s">
        <v>886</v>
      </c>
      <c r="I378" s="99">
        <v>15.428571428571431</v>
      </c>
      <c r="J378" s="99">
        <v>11.5841584158416</v>
      </c>
      <c r="K378" s="99">
        <v>5.5013309671694657</v>
      </c>
      <c r="L378" s="99">
        <v>4.541631623212794</v>
      </c>
      <c r="M378" s="99">
        <v>6.0427281666219699</v>
      </c>
      <c r="N378" s="99">
        <v>10.00590069965439</v>
      </c>
      <c r="O378" s="99">
        <v>9.0344827586206833</v>
      </c>
      <c r="P378" s="99">
        <v>9.0449082858950192</v>
      </c>
      <c r="Q378" s="99">
        <v>4.9239494715132821</v>
      </c>
      <c r="R378" s="99">
        <v>4.9815724815724707</v>
      </c>
      <c r="S378" s="99">
        <v>4.8973143759873778</v>
      </c>
      <c r="T378" s="99">
        <v>4.8694779116465838</v>
      </c>
      <c r="U378" s="99">
        <v>4.9305887984681647</v>
      </c>
      <c r="V378" s="99">
        <v>1.9616788321168031</v>
      </c>
      <c r="W378" s="99">
        <v>0</v>
      </c>
      <c r="X378" s="99">
        <v>0</v>
      </c>
      <c r="Y378" s="99">
        <v>1.9686800894854457</v>
      </c>
      <c r="Z378" s="129">
        <v>1.8867924528301661</v>
      </c>
      <c r="AA378" s="99">
        <v>0</v>
      </c>
      <c r="AB378" s="99">
        <v>1.9331993492200272</v>
      </c>
      <c r="AC378" s="129">
        <v>1.9481738803868165</v>
      </c>
      <c r="AD378" s="164">
        <v>2.9838375466224809</v>
      </c>
      <c r="AE378" s="128">
        <v>2.9778672032193088</v>
      </c>
      <c r="AF378" s="128">
        <v>2.149277061352084</v>
      </c>
      <c r="AG378" s="128">
        <v>2.1040550879877653</v>
      </c>
    </row>
    <row r="379" spans="1:39" ht="14.25" x14ac:dyDescent="0.2">
      <c r="A379" s="11" t="s">
        <v>1533</v>
      </c>
      <c r="B379" s="126" t="s">
        <v>569</v>
      </c>
      <c r="C379" s="244" t="s">
        <v>1787</v>
      </c>
      <c r="D379" s="123" t="s">
        <v>570</v>
      </c>
      <c r="E379" s="38" t="s">
        <v>1088</v>
      </c>
      <c r="F379" s="3" t="s">
        <v>1076</v>
      </c>
      <c r="G379" s="3"/>
      <c r="H379" s="99" t="s">
        <v>886</v>
      </c>
      <c r="I379" s="99">
        <v>8.069909773487268</v>
      </c>
      <c r="J379" s="99">
        <v>-14.193134049509581</v>
      </c>
      <c r="K379" s="99">
        <v>4.4839082806014829</v>
      </c>
      <c r="L379" s="99">
        <v>4.506381870278716</v>
      </c>
      <c r="M379" s="99">
        <v>2.504985044865407</v>
      </c>
      <c r="N379" s="99">
        <v>6.7841945288753749</v>
      </c>
      <c r="O379" s="99">
        <v>17.636342935215737</v>
      </c>
      <c r="P379" s="99">
        <v>4.9457994579946103</v>
      </c>
      <c r="Q379" s="99">
        <v>4.9294475698607414</v>
      </c>
      <c r="R379" s="99">
        <v>2.2105031861129305</v>
      </c>
      <c r="S379" s="99">
        <v>2.8979275948060774</v>
      </c>
      <c r="T379" s="99">
        <v>2.8998830018385462</v>
      </c>
      <c r="U379" s="99">
        <v>2.8993746446844852</v>
      </c>
      <c r="V379" s="99">
        <v>0</v>
      </c>
      <c r="W379" s="99">
        <v>0</v>
      </c>
      <c r="X379" s="99">
        <v>0</v>
      </c>
      <c r="Y379" s="99">
        <v>0</v>
      </c>
      <c r="Z379" s="129">
        <v>0</v>
      </c>
      <c r="AA379" s="99">
        <v>0</v>
      </c>
      <c r="AB379" s="99">
        <v>0</v>
      </c>
      <c r="AC379" s="129">
        <v>1.9889502762430844</v>
      </c>
      <c r="AD379" s="164" t="s">
        <v>886</v>
      </c>
      <c r="AE379" s="128" t="s">
        <v>886</v>
      </c>
      <c r="AF379" s="128" t="s">
        <v>886</v>
      </c>
      <c r="AG379" s="128">
        <v>1.9887684658582834</v>
      </c>
      <c r="AM379" s="38"/>
    </row>
    <row r="380" spans="1:39" x14ac:dyDescent="0.2">
      <c r="A380" s="11" t="s">
        <v>1534</v>
      </c>
      <c r="B380" s="126" t="s">
        <v>571</v>
      </c>
      <c r="C380" s="126"/>
      <c r="D380" s="123" t="s">
        <v>572</v>
      </c>
      <c r="E380" s="38" t="s">
        <v>1088</v>
      </c>
      <c r="F380" s="3" t="s">
        <v>1076</v>
      </c>
      <c r="G380" s="3"/>
      <c r="H380" s="99" t="s">
        <v>886</v>
      </c>
      <c r="I380" s="99">
        <v>3.6401187556473644</v>
      </c>
      <c r="J380" s="99">
        <v>4.9445759123178448</v>
      </c>
      <c r="K380" s="99">
        <v>2.326133396629487</v>
      </c>
      <c r="L380" s="99">
        <v>6.1354674089538577</v>
      </c>
      <c r="M380" s="99">
        <v>7.0811933122063095</v>
      </c>
      <c r="N380" s="99">
        <v>23.114603530972573</v>
      </c>
      <c r="O380" s="99">
        <v>10.145888594164461</v>
      </c>
      <c r="P380" s="99">
        <v>6.9009632751354673</v>
      </c>
      <c r="Q380" s="99">
        <v>5.5684618092221001</v>
      </c>
      <c r="R380" s="99">
        <v>4.861296345692196</v>
      </c>
      <c r="S380" s="99">
        <v>4.5723370429252839</v>
      </c>
      <c r="T380" s="99">
        <v>4.9075650693261963</v>
      </c>
      <c r="U380" s="99">
        <v>3.2693756883658978</v>
      </c>
      <c r="V380" s="99">
        <v>2.9637945551501446</v>
      </c>
      <c r="W380" s="99">
        <v>-8.722673499427458E-2</v>
      </c>
      <c r="X380" s="99">
        <v>-1.6369291209699099E-2</v>
      </c>
      <c r="Y380" s="99">
        <v>-1.1078367168740471</v>
      </c>
      <c r="Z380" s="129">
        <v>-0.1103691849235755</v>
      </c>
      <c r="AA380" s="99">
        <v>-9.9442019777895574E-2</v>
      </c>
      <c r="AB380" s="99">
        <v>1.603716197533589</v>
      </c>
      <c r="AC380" s="129">
        <v>2.5962009470418712</v>
      </c>
      <c r="AD380" s="164">
        <v>2.5305039787798522</v>
      </c>
      <c r="AE380" s="128">
        <v>2.01790241630877</v>
      </c>
      <c r="AF380" s="128">
        <v>2.5054521478926839</v>
      </c>
      <c r="AG380" s="128">
        <v>2.4689525505912524</v>
      </c>
    </row>
    <row r="381" spans="1:39" x14ac:dyDescent="0.2">
      <c r="A381" s="11" t="s">
        <v>1535</v>
      </c>
      <c r="B381" s="126" t="s">
        <v>573</v>
      </c>
      <c r="C381" s="126"/>
      <c r="D381" s="123" t="s">
        <v>574</v>
      </c>
      <c r="E381" s="38" t="s">
        <v>1088</v>
      </c>
      <c r="F381" s="3" t="s">
        <v>1081</v>
      </c>
      <c r="G381" s="3"/>
      <c r="H381" s="99" t="s">
        <v>886</v>
      </c>
      <c r="I381" s="99">
        <v>2.9625479889934212</v>
      </c>
      <c r="J381" s="99">
        <v>8.7199347085086885</v>
      </c>
      <c r="K381" s="99">
        <v>4.4010715652506747</v>
      </c>
      <c r="L381" s="99">
        <v>7.7895894428152417</v>
      </c>
      <c r="M381" s="99">
        <v>7.7995631302892008</v>
      </c>
      <c r="N381" s="99">
        <v>5.1955930887206421</v>
      </c>
      <c r="O381" s="99">
        <v>6.9055802902027779</v>
      </c>
      <c r="P381" s="99">
        <v>4.8993904083724402</v>
      </c>
      <c r="Q381" s="99">
        <v>4.8978668257462061</v>
      </c>
      <c r="R381" s="99">
        <v>4.9064595834804123</v>
      </c>
      <c r="S381" s="99">
        <v>4.7984896066995475</v>
      </c>
      <c r="T381" s="99">
        <v>3.8019727806218242</v>
      </c>
      <c r="U381" s="99">
        <v>2.899758568249581</v>
      </c>
      <c r="V381" s="99">
        <v>2.704485488126636</v>
      </c>
      <c r="W381" s="99">
        <v>0</v>
      </c>
      <c r="X381" s="99">
        <v>0</v>
      </c>
      <c r="Y381" s="99">
        <v>0</v>
      </c>
      <c r="Z381" s="129">
        <v>1.8950757298602516</v>
      </c>
      <c r="AA381" s="99">
        <v>1.9460002872325299</v>
      </c>
      <c r="AB381" s="99">
        <v>3.9499737816283575</v>
      </c>
      <c r="AC381" s="129">
        <v>4.9902123174220714</v>
      </c>
      <c r="AD381" s="164">
        <v>5.9900464689346622</v>
      </c>
      <c r="AE381" s="128">
        <v>2.9898309213063579</v>
      </c>
      <c r="AF381" s="128">
        <v>2.989751675206942</v>
      </c>
      <c r="AG381" s="128">
        <v>2.9897111072838656</v>
      </c>
    </row>
    <row r="382" spans="1:39" x14ac:dyDescent="0.2">
      <c r="A382" s="11" t="s">
        <v>1536</v>
      </c>
      <c r="B382" s="126" t="s">
        <v>575</v>
      </c>
      <c r="C382" s="126"/>
      <c r="D382" s="123" t="s">
        <v>576</v>
      </c>
      <c r="E382" s="38" t="s">
        <v>1088</v>
      </c>
      <c r="F382" s="3" t="s">
        <v>1076</v>
      </c>
      <c r="G382" s="3"/>
      <c r="H382" s="99" t="s">
        <v>886</v>
      </c>
      <c r="I382" s="99">
        <v>9.9979637548360785</v>
      </c>
      <c r="J382" s="99">
        <v>2.9155868196963866</v>
      </c>
      <c r="K382" s="99">
        <v>4.3798902779026889</v>
      </c>
      <c r="L382" s="99">
        <v>4.7820093055316022</v>
      </c>
      <c r="M382" s="99">
        <v>5.4436312803223217</v>
      </c>
      <c r="N382" s="99">
        <v>10.20821960539655</v>
      </c>
      <c r="O382" s="99">
        <v>2.575714690065098</v>
      </c>
      <c r="P382" s="99">
        <v>2.3592715231788048</v>
      </c>
      <c r="Q382" s="99">
        <v>3.1540638900121394</v>
      </c>
      <c r="R382" s="99">
        <v>3.2340258722069848</v>
      </c>
      <c r="S382" s="99">
        <v>2.601101196126848</v>
      </c>
      <c r="T382" s="99">
        <v>2.6708610905501899</v>
      </c>
      <c r="U382" s="99">
        <v>2.3009912886752915</v>
      </c>
      <c r="V382" s="99">
        <v>-0.12332628611699192</v>
      </c>
      <c r="W382" s="99">
        <v>-0.19991768095489704</v>
      </c>
      <c r="X382" s="99">
        <v>-9.4267365816293136E-2</v>
      </c>
      <c r="Y382" s="99">
        <v>-0.21230170431088879</v>
      </c>
      <c r="Z382" s="129">
        <v>0</v>
      </c>
      <c r="AA382" s="99">
        <v>0</v>
      </c>
      <c r="AB382" s="99">
        <v>2.9549081023580115</v>
      </c>
      <c r="AC382" s="129">
        <v>2.870099305435958</v>
      </c>
      <c r="AD382" s="164">
        <v>2.7900228781875924</v>
      </c>
      <c r="AE382" s="128">
        <v>2.9911514032897157</v>
      </c>
      <c r="AF382" s="128">
        <v>2.6354627872654524</v>
      </c>
      <c r="AG382" s="128">
        <v>2.5677896466721446</v>
      </c>
    </row>
    <row r="383" spans="1:39" x14ac:dyDescent="0.2">
      <c r="A383" s="11" t="s">
        <v>1537</v>
      </c>
      <c r="B383" s="126" t="s">
        <v>577</v>
      </c>
      <c r="C383" s="126"/>
      <c r="D383" s="123" t="s">
        <v>578</v>
      </c>
      <c r="E383" s="38" t="s">
        <v>1088</v>
      </c>
      <c r="F383" s="3" t="s">
        <v>1076</v>
      </c>
      <c r="G383" s="3"/>
      <c r="H383" s="99" t="s">
        <v>886</v>
      </c>
      <c r="I383" s="99">
        <v>7.1951219512195195</v>
      </c>
      <c r="J383" s="99">
        <v>7.1672354948805435</v>
      </c>
      <c r="K383" s="99">
        <v>0</v>
      </c>
      <c r="L383" s="99">
        <v>0</v>
      </c>
      <c r="M383" s="99">
        <v>76.751592356687894</v>
      </c>
      <c r="N383" s="99">
        <v>36.936936936936945</v>
      </c>
      <c r="O383" s="99">
        <v>25</v>
      </c>
      <c r="P383" s="99">
        <v>17.473684210526301</v>
      </c>
      <c r="Q383" s="99">
        <v>9.1796097172441193</v>
      </c>
      <c r="R383" s="99">
        <v>4.9699069852270554</v>
      </c>
      <c r="S383" s="99">
        <v>4.9257232212666082</v>
      </c>
      <c r="T383" s="99">
        <v>4.9925484351713862</v>
      </c>
      <c r="U383" s="99">
        <v>4.8261178140525374</v>
      </c>
      <c r="V383" s="99">
        <v>2.9790115098171839</v>
      </c>
      <c r="W383" s="99">
        <v>0</v>
      </c>
      <c r="X383" s="99">
        <v>0</v>
      </c>
      <c r="Y383" s="99">
        <v>3.6160420775805449</v>
      </c>
      <c r="Z383" s="129">
        <v>0</v>
      </c>
      <c r="AA383" s="99">
        <v>1.9388042865200239</v>
      </c>
      <c r="AB383" s="99">
        <v>3.4580538073172518</v>
      </c>
      <c r="AC383" s="129">
        <v>3.3424694164048363</v>
      </c>
      <c r="AD383" s="164">
        <v>3.2343618604049329</v>
      </c>
      <c r="AE383" s="128">
        <v>3.1330283852371688</v>
      </c>
      <c r="AF383" s="128">
        <v>3.0378516313263271</v>
      </c>
      <c r="AG383" s="128">
        <v>2.9482870452267234</v>
      </c>
    </row>
    <row r="384" spans="1:39" x14ac:dyDescent="0.2">
      <c r="A384" s="11" t="s">
        <v>1538</v>
      </c>
      <c r="B384" s="126" t="s">
        <v>579</v>
      </c>
      <c r="C384" s="126"/>
      <c r="D384" s="123" t="s">
        <v>580</v>
      </c>
      <c r="E384" s="38" t="s">
        <v>1088</v>
      </c>
      <c r="F384" s="3" t="s">
        <v>1076</v>
      </c>
      <c r="G384" s="3"/>
      <c r="H384" s="99" t="s">
        <v>886</v>
      </c>
      <c r="I384" s="99">
        <v>0.18570102135562649</v>
      </c>
      <c r="J384" s="99">
        <v>71.177015755329023</v>
      </c>
      <c r="K384" s="99">
        <v>3.1131564699512921</v>
      </c>
      <c r="L384" s="99">
        <v>3.4917301128905223</v>
      </c>
      <c r="M384" s="99">
        <v>6.3039066463723969</v>
      </c>
      <c r="N384" s="99">
        <v>8.7340412838563282</v>
      </c>
      <c r="O384" s="99">
        <v>6.0024141336552077</v>
      </c>
      <c r="P384" s="99">
        <v>12.556935817805396</v>
      </c>
      <c r="Q384" s="99">
        <v>2.9522670836015692</v>
      </c>
      <c r="R384" s="99">
        <v>4.5024120064320243</v>
      </c>
      <c r="S384" s="99">
        <v>3.8553598905795639</v>
      </c>
      <c r="T384" s="99">
        <v>3.9180179438637026</v>
      </c>
      <c r="U384" s="99">
        <v>2.8039603960395993</v>
      </c>
      <c r="V384" s="99">
        <v>1.5255412589567925</v>
      </c>
      <c r="W384" s="99">
        <v>-9.1067769598552673E-2</v>
      </c>
      <c r="X384" s="99">
        <v>-0.19749335358906706</v>
      </c>
      <c r="Y384" s="99">
        <v>3.6304132734607037</v>
      </c>
      <c r="Z384" s="129">
        <v>-4.4065804935367048E-2</v>
      </c>
      <c r="AA384" s="99">
        <v>-0.10286554004407256</v>
      </c>
      <c r="AB384" s="99">
        <v>3.3097969991173981</v>
      </c>
      <c r="AC384" s="129">
        <v>3.509896055816597</v>
      </c>
      <c r="AD384" s="164">
        <v>2.4348304560148692</v>
      </c>
      <c r="AE384" s="128">
        <v>3.3505673806486058</v>
      </c>
      <c r="AF384" s="128">
        <v>3.2484407484407507</v>
      </c>
      <c r="AG384" s="128">
        <v>3.1462371004278884</v>
      </c>
    </row>
    <row r="385" spans="1:33" x14ac:dyDescent="0.2">
      <c r="A385" s="11" t="s">
        <v>1539</v>
      </c>
      <c r="B385" s="126" t="s">
        <v>581</v>
      </c>
      <c r="C385" s="126"/>
      <c r="D385" s="123" t="s">
        <v>582</v>
      </c>
      <c r="E385" s="38" t="s">
        <v>1088</v>
      </c>
      <c r="F385" s="3" t="s">
        <v>1076</v>
      </c>
      <c r="G385" s="3"/>
      <c r="H385" s="99" t="s">
        <v>886</v>
      </c>
      <c r="I385" s="99">
        <v>19.283574638042907</v>
      </c>
      <c r="J385" s="99">
        <v>14.879146175578128</v>
      </c>
      <c r="K385" s="99">
        <v>5.5196283814555045</v>
      </c>
      <c r="L385" s="99">
        <v>4.7993094518774342</v>
      </c>
      <c r="M385" s="99">
        <v>2.0261922411663136</v>
      </c>
      <c r="N385" s="99">
        <v>3.9961249697263241</v>
      </c>
      <c r="O385" s="99">
        <v>14.67939760906691</v>
      </c>
      <c r="P385" s="99">
        <v>2.9377919176876759</v>
      </c>
      <c r="Q385" s="99">
        <v>4.2546195830867219</v>
      </c>
      <c r="R385" s="99">
        <v>3.4817711618519098</v>
      </c>
      <c r="S385" s="99">
        <v>3.4011946848713848</v>
      </c>
      <c r="T385" s="99">
        <v>2.9061542089130086</v>
      </c>
      <c r="U385" s="99">
        <v>3.4771151973420444</v>
      </c>
      <c r="V385" s="99">
        <v>1.8988042515500467</v>
      </c>
      <c r="W385" s="99">
        <v>0</v>
      </c>
      <c r="X385" s="99">
        <v>0</v>
      </c>
      <c r="Y385" s="99">
        <v>0</v>
      </c>
      <c r="Z385" s="129">
        <v>0</v>
      </c>
      <c r="AA385" s="99">
        <v>0</v>
      </c>
      <c r="AB385" s="99">
        <v>1.9883739881566775</v>
      </c>
      <c r="AC385" s="129">
        <v>2.6633995632024732</v>
      </c>
      <c r="AD385" s="164">
        <v>2.9886369532506674</v>
      </c>
      <c r="AE385" s="128">
        <v>2.987556048163631</v>
      </c>
      <c r="AF385" s="128">
        <v>2.4459446238137117</v>
      </c>
      <c r="AG385" s="128">
        <v>2.3875465571578647</v>
      </c>
    </row>
    <row r="386" spans="1:33" x14ac:dyDescent="0.2">
      <c r="A386" s="11" t="s">
        <v>886</v>
      </c>
      <c r="B386" s="18" t="s">
        <v>1030</v>
      </c>
      <c r="C386" s="18"/>
      <c r="D386" s="19" t="s">
        <v>996</v>
      </c>
      <c r="E386" s="38" t="s">
        <v>1089</v>
      </c>
      <c r="F386" s="3" t="s">
        <v>1076</v>
      </c>
      <c r="G386" s="3"/>
      <c r="H386" s="99" t="s">
        <v>886</v>
      </c>
      <c r="I386" s="99" t="s">
        <v>886</v>
      </c>
      <c r="J386" s="99" t="s">
        <v>886</v>
      </c>
      <c r="K386" s="99" t="s">
        <v>886</v>
      </c>
      <c r="L386" s="99" t="s">
        <v>886</v>
      </c>
      <c r="M386" s="99" t="s">
        <v>886</v>
      </c>
      <c r="N386" s="99" t="s">
        <v>886</v>
      </c>
      <c r="O386" s="99" t="s">
        <v>886</v>
      </c>
      <c r="P386" s="99" t="s">
        <v>886</v>
      </c>
      <c r="Q386" s="99" t="s">
        <v>886</v>
      </c>
      <c r="R386" s="99" t="s">
        <v>886</v>
      </c>
      <c r="S386" s="99" t="s">
        <v>886</v>
      </c>
      <c r="T386" s="99" t="s">
        <v>886</v>
      </c>
      <c r="U386" s="99" t="s">
        <v>886</v>
      </c>
      <c r="V386" s="99" t="s">
        <v>886</v>
      </c>
      <c r="W386" s="99" t="s">
        <v>886</v>
      </c>
      <c r="X386" s="99" t="s">
        <v>886</v>
      </c>
      <c r="Y386" s="99" t="s">
        <v>886</v>
      </c>
      <c r="Z386" s="129" t="s">
        <v>886</v>
      </c>
      <c r="AA386" s="99" t="s">
        <v>886</v>
      </c>
      <c r="AB386" s="99" t="s">
        <v>886</v>
      </c>
      <c r="AC386" s="129" t="s">
        <v>886</v>
      </c>
      <c r="AD386" s="164" t="s">
        <v>886</v>
      </c>
      <c r="AE386" s="128" t="s">
        <v>886</v>
      </c>
      <c r="AF386" s="128" t="s">
        <v>886</v>
      </c>
      <c r="AG386" s="128" t="s">
        <v>886</v>
      </c>
    </row>
    <row r="387" spans="1:33" x14ac:dyDescent="0.2">
      <c r="A387" s="11" t="s">
        <v>1540</v>
      </c>
      <c r="B387" s="126" t="s">
        <v>583</v>
      </c>
      <c r="C387" s="126"/>
      <c r="D387" s="123" t="s">
        <v>584</v>
      </c>
      <c r="E387" s="38" t="s">
        <v>1088</v>
      </c>
      <c r="F387" s="3" t="s">
        <v>1082</v>
      </c>
      <c r="G387" s="3"/>
      <c r="H387" s="99" t="s">
        <v>886</v>
      </c>
      <c r="I387" s="99">
        <v>-6.3623789764875482E-2</v>
      </c>
      <c r="J387" s="99">
        <v>8.21823013258782</v>
      </c>
      <c r="K387" s="99">
        <v>9.8999897687743044</v>
      </c>
      <c r="L387" s="99">
        <v>8.4996450723237871</v>
      </c>
      <c r="M387" s="99">
        <v>5.9000182331048876</v>
      </c>
      <c r="N387" s="99">
        <v>5.8538759140351289</v>
      </c>
      <c r="O387" s="99">
        <v>5.6870586884555649</v>
      </c>
      <c r="P387" s="99">
        <v>4.4169035505423011</v>
      </c>
      <c r="Q387" s="99">
        <v>4.9002522953676646</v>
      </c>
      <c r="R387" s="99">
        <v>4.7506880563338285</v>
      </c>
      <c r="S387" s="99">
        <v>3.6002556394536782</v>
      </c>
      <c r="T387" s="99">
        <v>3.6000426491196009</v>
      </c>
      <c r="U387" s="99">
        <v>3.2000058810124159</v>
      </c>
      <c r="V387" s="99">
        <v>1.8997891497606503</v>
      </c>
      <c r="W387" s="99">
        <v>0</v>
      </c>
      <c r="X387" s="99">
        <v>0</v>
      </c>
      <c r="Y387" s="99">
        <v>0</v>
      </c>
      <c r="Z387" s="129">
        <v>0</v>
      </c>
      <c r="AA387" s="99">
        <v>0</v>
      </c>
      <c r="AB387" s="99">
        <v>3.9901853185227543</v>
      </c>
      <c r="AC387" s="129">
        <v>3.9896745743114748</v>
      </c>
      <c r="AD387" s="164">
        <v>4.9904973689994359</v>
      </c>
      <c r="AE387" s="128">
        <v>4.9897176351792361</v>
      </c>
      <c r="AF387" s="128">
        <v>3.9896081352115198</v>
      </c>
      <c r="AG387" s="128">
        <v>2.9900575791925368</v>
      </c>
    </row>
    <row r="388" spans="1:33" x14ac:dyDescent="0.2">
      <c r="A388" s="11" t="s">
        <v>1541</v>
      </c>
      <c r="B388" s="126" t="s">
        <v>585</v>
      </c>
      <c r="C388" s="126"/>
      <c r="D388" s="123" t="s">
        <v>586</v>
      </c>
      <c r="E388" s="38" t="s">
        <v>1088</v>
      </c>
      <c r="F388" s="3" t="s">
        <v>1076</v>
      </c>
      <c r="G388" s="3"/>
      <c r="H388" s="99" t="s">
        <v>886</v>
      </c>
      <c r="I388" s="99">
        <v>9.9790966100154606</v>
      </c>
      <c r="J388" s="99">
        <v>-3.8013387323361769</v>
      </c>
      <c r="K388" s="99">
        <v>4.2779829911519585</v>
      </c>
      <c r="L388" s="99">
        <v>3.7729631765384397</v>
      </c>
      <c r="M388" s="99">
        <v>6.969913471461453</v>
      </c>
      <c r="N388" s="99">
        <v>8.7346938775510381</v>
      </c>
      <c r="O388" s="99">
        <v>7.5075075075076825E-2</v>
      </c>
      <c r="P388" s="99">
        <v>4.8148400736547785</v>
      </c>
      <c r="Q388" s="99">
        <v>3.2272756848201141</v>
      </c>
      <c r="R388" s="99">
        <v>1.4497321147179321</v>
      </c>
      <c r="S388" s="99">
        <v>3.0009319664492153</v>
      </c>
      <c r="T388" s="99">
        <v>5.1755338400289617</v>
      </c>
      <c r="U388" s="99">
        <v>2.5235145675613495</v>
      </c>
      <c r="V388" s="99">
        <v>0.24614007607965505</v>
      </c>
      <c r="W388" s="99">
        <v>-0.1060267857142918</v>
      </c>
      <c r="X388" s="99">
        <v>-2.2345120384329675E-2</v>
      </c>
      <c r="Y388" s="99">
        <v>-1.1175057272168942E-2</v>
      </c>
      <c r="Z388" s="129">
        <v>-0.2682313495389721</v>
      </c>
      <c r="AA388" s="99">
        <v>-2.2412730430876326E-2</v>
      </c>
      <c r="AB388" s="99">
        <v>2.7798016028694583</v>
      </c>
      <c r="AC388" s="129">
        <v>2.7209771525164905</v>
      </c>
      <c r="AD388" s="164">
        <v>2.6542095763881557</v>
      </c>
      <c r="AE388" s="128">
        <v>2.4459613196814667</v>
      </c>
      <c r="AF388" s="128">
        <v>2.5238503861491068</v>
      </c>
      <c r="AG388" s="128">
        <v>2.4617202501107771</v>
      </c>
    </row>
    <row r="389" spans="1:33" x14ac:dyDescent="0.2">
      <c r="A389" s="11" t="s">
        <v>1542</v>
      </c>
      <c r="B389" s="126" t="s">
        <v>587</v>
      </c>
      <c r="C389" s="126"/>
      <c r="D389" s="123" t="s">
        <v>588</v>
      </c>
      <c r="E389" s="38" t="s">
        <v>1088</v>
      </c>
      <c r="F389" s="3" t="s">
        <v>1081</v>
      </c>
      <c r="G389" s="3"/>
      <c r="H389" s="99" t="s">
        <v>886</v>
      </c>
      <c r="I389" s="99">
        <v>6.8349488422186511</v>
      </c>
      <c r="J389" s="99">
        <v>5.1224214625048745</v>
      </c>
      <c r="K389" s="99">
        <v>6.8135503823931316</v>
      </c>
      <c r="L389" s="99">
        <v>5.5765043880322338</v>
      </c>
      <c r="M389" s="99">
        <v>5.1650279032686655</v>
      </c>
      <c r="N389" s="99">
        <v>4.9063011704773061</v>
      </c>
      <c r="O389" s="99">
        <v>6.5007515319689873</v>
      </c>
      <c r="P389" s="99">
        <v>3.5038675532636887</v>
      </c>
      <c r="Q389" s="99">
        <v>2.9997902244598436</v>
      </c>
      <c r="R389" s="99">
        <v>3.00067888662592</v>
      </c>
      <c r="S389" s="99">
        <v>2.9997693118903186</v>
      </c>
      <c r="T389" s="99">
        <v>3.0003919466952595</v>
      </c>
      <c r="U389" s="99">
        <v>2.9999689363817055</v>
      </c>
      <c r="V389" s="99">
        <v>0</v>
      </c>
      <c r="W389" s="99">
        <v>0</v>
      </c>
      <c r="X389" s="99">
        <v>0</v>
      </c>
      <c r="Y389" s="99">
        <v>0</v>
      </c>
      <c r="Z389" s="129">
        <v>0</v>
      </c>
      <c r="AA389" s="99">
        <v>0</v>
      </c>
      <c r="AB389" s="99">
        <v>3.7502544653964742</v>
      </c>
      <c r="AC389" s="129">
        <v>4.9896442716471201</v>
      </c>
      <c r="AD389" s="164">
        <v>4.9899287746329568</v>
      </c>
      <c r="AE389" s="128">
        <v>3.9899789029535837</v>
      </c>
      <c r="AF389" s="128">
        <v>3.990312682271191</v>
      </c>
      <c r="AG389" s="128">
        <v>3.9902210625144825</v>
      </c>
    </row>
    <row r="390" spans="1:33" x14ac:dyDescent="0.2">
      <c r="A390" s="11" t="s">
        <v>1688</v>
      </c>
      <c r="B390" s="126" t="s">
        <v>589</v>
      </c>
      <c r="C390" s="126"/>
      <c r="D390" s="123" t="s">
        <v>590</v>
      </c>
      <c r="E390" s="38" t="s">
        <v>1089</v>
      </c>
      <c r="F390" s="3" t="s">
        <v>1076</v>
      </c>
      <c r="G390" s="3"/>
      <c r="H390" s="99" t="s">
        <v>886</v>
      </c>
      <c r="I390" s="99">
        <v>16.908698777857651</v>
      </c>
      <c r="J390" s="99">
        <v>16.517033575206</v>
      </c>
      <c r="K390" s="99">
        <v>-3.1665611146294736E-2</v>
      </c>
      <c r="L390" s="99">
        <v>3.0725372188787077</v>
      </c>
      <c r="M390" s="99">
        <v>2.67363245236632</v>
      </c>
      <c r="N390" s="99">
        <v>7.2932255811633269</v>
      </c>
      <c r="O390" s="99">
        <v>4.2588804165891787</v>
      </c>
      <c r="P390" s="99">
        <v>5.3157331430609958</v>
      </c>
      <c r="Q390" s="99">
        <v>4.251355013550139</v>
      </c>
      <c r="R390" s="99">
        <v>-4.9878147847278598</v>
      </c>
      <c r="S390" s="99">
        <v>4.9931600547195671</v>
      </c>
      <c r="T390" s="99">
        <v>4.4951140065146546</v>
      </c>
      <c r="U390" s="99" t="s">
        <v>886</v>
      </c>
      <c r="V390" s="99" t="s">
        <v>886</v>
      </c>
      <c r="W390" s="99" t="s">
        <v>886</v>
      </c>
      <c r="X390" s="99" t="s">
        <v>886</v>
      </c>
      <c r="Y390" s="99" t="s">
        <v>886</v>
      </c>
      <c r="Z390" s="129" t="s">
        <v>886</v>
      </c>
      <c r="AA390" s="99" t="s">
        <v>886</v>
      </c>
      <c r="AB390" s="99" t="s">
        <v>886</v>
      </c>
      <c r="AC390" s="129" t="s">
        <v>886</v>
      </c>
      <c r="AD390" s="164" t="s">
        <v>886</v>
      </c>
      <c r="AE390" s="128" t="s">
        <v>886</v>
      </c>
      <c r="AF390" s="128" t="s">
        <v>886</v>
      </c>
      <c r="AG390" s="128" t="s">
        <v>886</v>
      </c>
    </row>
    <row r="391" spans="1:33" x14ac:dyDescent="0.2">
      <c r="A391" s="11" t="s">
        <v>1543</v>
      </c>
      <c r="B391" s="126" t="s">
        <v>591</v>
      </c>
      <c r="C391" s="126"/>
      <c r="D391" s="123" t="s">
        <v>592</v>
      </c>
      <c r="E391" s="38" t="s">
        <v>1088</v>
      </c>
      <c r="F391" s="3" t="s">
        <v>1081</v>
      </c>
      <c r="G391" s="3"/>
      <c r="H391" s="99" t="s">
        <v>886</v>
      </c>
      <c r="I391" s="99">
        <v>9.3922923283455049</v>
      </c>
      <c r="J391" s="99">
        <v>8.6307786707373566</v>
      </c>
      <c r="K391" s="99">
        <v>6.9958394180696075</v>
      </c>
      <c r="L391" s="99">
        <v>4.8426555418211734</v>
      </c>
      <c r="M391" s="99">
        <v>7.5873503223825622</v>
      </c>
      <c r="N391" s="99">
        <v>6.4997774048834174</v>
      </c>
      <c r="O391" s="99">
        <v>5.7911829962378221</v>
      </c>
      <c r="P391" s="99">
        <v>1.8996960486322223</v>
      </c>
      <c r="Q391" s="99">
        <v>4.4006959980114289</v>
      </c>
      <c r="R391" s="99">
        <v>2.7990209617051391</v>
      </c>
      <c r="S391" s="99">
        <v>2.9998147118769509</v>
      </c>
      <c r="T391" s="99">
        <v>2.8458867761607536</v>
      </c>
      <c r="U391" s="99">
        <v>1.8042364135663007</v>
      </c>
      <c r="V391" s="99">
        <v>1.0033933250289948</v>
      </c>
      <c r="W391" s="99">
        <v>0</v>
      </c>
      <c r="X391" s="99">
        <v>0</v>
      </c>
      <c r="Y391" s="99">
        <v>0</v>
      </c>
      <c r="Z391" s="129">
        <v>0</v>
      </c>
      <c r="AA391" s="99">
        <v>0</v>
      </c>
      <c r="AB391" s="99">
        <v>3.9898616178884572</v>
      </c>
      <c r="AC391" s="129">
        <v>4.9892036903749215</v>
      </c>
      <c r="AD391" s="164">
        <v>4.9912748122526551</v>
      </c>
      <c r="AE391" s="128">
        <v>3.9897307284207928</v>
      </c>
      <c r="AF391" s="128">
        <v>3.9907811741872967</v>
      </c>
      <c r="AG391" s="128">
        <v>2.9895499550572544</v>
      </c>
    </row>
    <row r="392" spans="1:33" x14ac:dyDescent="0.2">
      <c r="A392" s="11" t="s">
        <v>1544</v>
      </c>
      <c r="B392" s="126" t="s">
        <v>593</v>
      </c>
      <c r="C392" s="126"/>
      <c r="D392" s="123" t="s">
        <v>594</v>
      </c>
      <c r="E392" s="38" t="s">
        <v>1088</v>
      </c>
      <c r="F392" s="3" t="s">
        <v>1076</v>
      </c>
      <c r="G392" s="3"/>
      <c r="H392" s="99" t="s">
        <v>886</v>
      </c>
      <c r="I392" s="99">
        <v>7.2928176795579986</v>
      </c>
      <c r="J392" s="99">
        <v>19.567456230689999</v>
      </c>
      <c r="K392" s="99">
        <v>4.9956933677863731</v>
      </c>
      <c r="L392" s="99">
        <v>9.9717436879044783</v>
      </c>
      <c r="M392" s="99">
        <v>9.9958557811852415</v>
      </c>
      <c r="N392" s="99">
        <v>9.9841760229070928</v>
      </c>
      <c r="O392" s="99">
        <v>8.4886270211016637</v>
      </c>
      <c r="P392" s="99">
        <v>8.9990527312914423</v>
      </c>
      <c r="Q392" s="99">
        <v>4.5017381228273479</v>
      </c>
      <c r="R392" s="99">
        <v>2.993845983256648</v>
      </c>
      <c r="S392" s="99">
        <v>3.7035043333153936</v>
      </c>
      <c r="T392" s="99">
        <v>4.4017648585517719</v>
      </c>
      <c r="U392" s="99">
        <v>3.0030328643165944</v>
      </c>
      <c r="V392" s="99">
        <v>1.9983588357387845</v>
      </c>
      <c r="W392" s="99">
        <v>0</v>
      </c>
      <c r="X392" s="99">
        <v>0</v>
      </c>
      <c r="Y392" s="99">
        <v>0</v>
      </c>
      <c r="Z392" s="129">
        <v>0</v>
      </c>
      <c r="AA392" s="99">
        <v>0</v>
      </c>
      <c r="AB392" s="99">
        <v>2.3661918508352642</v>
      </c>
      <c r="AC392" s="129">
        <v>2.3114973880079548</v>
      </c>
      <c r="AD392" s="164">
        <v>2.9912792011206113</v>
      </c>
      <c r="AE392" s="128">
        <v>2.9921467117097311</v>
      </c>
      <c r="AF392" s="128">
        <v>2.1299254526091493</v>
      </c>
      <c r="AG392" s="128">
        <v>0</v>
      </c>
    </row>
    <row r="393" spans="1:33" x14ac:dyDescent="0.2">
      <c r="A393" s="11" t="s">
        <v>886</v>
      </c>
      <c r="B393" s="122" t="s">
        <v>935</v>
      </c>
      <c r="C393" s="122"/>
      <c r="D393" s="123" t="s">
        <v>879</v>
      </c>
      <c r="E393" s="38" t="s">
        <v>1089</v>
      </c>
      <c r="F393" s="3" t="s">
        <v>1076</v>
      </c>
      <c r="G393" s="3"/>
      <c r="H393" s="99" t="s">
        <v>886</v>
      </c>
      <c r="I393" s="99" t="s">
        <v>886</v>
      </c>
      <c r="J393" s="99" t="s">
        <v>886</v>
      </c>
      <c r="K393" s="99" t="s">
        <v>886</v>
      </c>
      <c r="L393" s="99" t="s">
        <v>886</v>
      </c>
      <c r="M393" s="99" t="s">
        <v>886</v>
      </c>
      <c r="N393" s="99" t="s">
        <v>886</v>
      </c>
      <c r="O393" s="99" t="s">
        <v>886</v>
      </c>
      <c r="P393" s="99" t="s">
        <v>886</v>
      </c>
      <c r="Q393" s="99" t="s">
        <v>886</v>
      </c>
      <c r="R393" s="99" t="s">
        <v>886</v>
      </c>
      <c r="S393" s="99" t="s">
        <v>886</v>
      </c>
      <c r="T393" s="99" t="s">
        <v>886</v>
      </c>
      <c r="U393" s="99" t="s">
        <v>886</v>
      </c>
      <c r="V393" s="99" t="s">
        <v>886</v>
      </c>
      <c r="W393" s="99" t="s">
        <v>886</v>
      </c>
      <c r="X393" s="99" t="s">
        <v>886</v>
      </c>
      <c r="Y393" s="99" t="s">
        <v>886</v>
      </c>
      <c r="Z393" s="129" t="s">
        <v>886</v>
      </c>
      <c r="AA393" s="99" t="s">
        <v>886</v>
      </c>
      <c r="AB393" s="99" t="s">
        <v>886</v>
      </c>
      <c r="AC393" s="129" t="s">
        <v>886</v>
      </c>
      <c r="AD393" s="164" t="s">
        <v>886</v>
      </c>
      <c r="AE393" s="128" t="s">
        <v>886</v>
      </c>
      <c r="AF393" s="128" t="s">
        <v>886</v>
      </c>
      <c r="AG393" s="128" t="s">
        <v>886</v>
      </c>
    </row>
    <row r="394" spans="1:33" x14ac:dyDescent="0.2">
      <c r="A394" s="11" t="s">
        <v>1689</v>
      </c>
      <c r="B394" s="126" t="s">
        <v>595</v>
      </c>
      <c r="C394" s="126"/>
      <c r="D394" s="123" t="s">
        <v>596</v>
      </c>
      <c r="E394" s="38" t="s">
        <v>1089</v>
      </c>
      <c r="F394" s="3" t="s">
        <v>1076</v>
      </c>
      <c r="G394" s="3"/>
      <c r="H394" s="99" t="s">
        <v>886</v>
      </c>
      <c r="I394" s="99">
        <v>26.05042016806722</v>
      </c>
      <c r="J394" s="99">
        <v>4</v>
      </c>
      <c r="K394" s="99">
        <v>4.487179487179489</v>
      </c>
      <c r="L394" s="99">
        <v>6.6257668711656521</v>
      </c>
      <c r="M394" s="99">
        <v>6.8431146912159733</v>
      </c>
      <c r="N394" s="99">
        <v>12.500897537158039</v>
      </c>
      <c r="O394" s="99">
        <v>3.0316568802655013</v>
      </c>
      <c r="P394" s="99">
        <v>5.5813665365793241</v>
      </c>
      <c r="Q394" s="99">
        <v>3.0157240084487427</v>
      </c>
      <c r="R394" s="99">
        <v>3.012871625469856</v>
      </c>
      <c r="S394" s="99">
        <v>2.8971084204124651</v>
      </c>
      <c r="T394" s="99">
        <v>2.1009080651227805</v>
      </c>
      <c r="U394" s="99" t="s">
        <v>886</v>
      </c>
      <c r="V394" s="99" t="s">
        <v>886</v>
      </c>
      <c r="W394" s="99" t="s">
        <v>886</v>
      </c>
      <c r="X394" s="99" t="s">
        <v>886</v>
      </c>
      <c r="Y394" s="99" t="s">
        <v>886</v>
      </c>
      <c r="Z394" s="129" t="s">
        <v>886</v>
      </c>
      <c r="AA394" s="99" t="s">
        <v>886</v>
      </c>
      <c r="AB394" s="99" t="s">
        <v>886</v>
      </c>
      <c r="AC394" s="129" t="s">
        <v>886</v>
      </c>
      <c r="AD394" s="164" t="s">
        <v>886</v>
      </c>
      <c r="AE394" s="128" t="s">
        <v>886</v>
      </c>
      <c r="AF394" s="128" t="s">
        <v>886</v>
      </c>
      <c r="AG394" s="128" t="s">
        <v>886</v>
      </c>
    </row>
    <row r="395" spans="1:33" x14ac:dyDescent="0.2">
      <c r="A395" s="11" t="s">
        <v>1545</v>
      </c>
      <c r="B395" s="126" t="s">
        <v>597</v>
      </c>
      <c r="C395" s="126"/>
      <c r="D395" s="123" t="s">
        <v>598</v>
      </c>
      <c r="E395" s="38" t="s">
        <v>1088</v>
      </c>
      <c r="F395" s="3" t="s">
        <v>1076</v>
      </c>
      <c r="G395" s="3"/>
      <c r="H395" s="99" t="s">
        <v>886</v>
      </c>
      <c r="I395" s="99">
        <v>6.4327485380117082</v>
      </c>
      <c r="J395" s="99">
        <v>1.1690437222352017</v>
      </c>
      <c r="K395" s="99">
        <v>4.2177027963947324</v>
      </c>
      <c r="L395" s="99">
        <v>4.0691872713161104</v>
      </c>
      <c r="M395" s="99">
        <v>2.4824206264649575</v>
      </c>
      <c r="N395" s="99">
        <v>4.6158644349724369</v>
      </c>
      <c r="O395" s="99">
        <v>3.7762098777700572</v>
      </c>
      <c r="P395" s="99">
        <v>1.4746720291104083</v>
      </c>
      <c r="Q395" s="99">
        <v>11.842974426724552</v>
      </c>
      <c r="R395" s="99">
        <v>-3.2990212622342199</v>
      </c>
      <c r="S395" s="99">
        <v>4.2055667044760554</v>
      </c>
      <c r="T395" s="99">
        <v>1.6327555890479601</v>
      </c>
      <c r="U395" s="99">
        <v>4.8030977096721159</v>
      </c>
      <c r="V395" s="99">
        <v>2.995047559154159</v>
      </c>
      <c r="W395" s="99">
        <v>-0.28239963364372045</v>
      </c>
      <c r="X395" s="99">
        <v>0</v>
      </c>
      <c r="Y395" s="99">
        <v>3.398392652123988</v>
      </c>
      <c r="Z395" s="129">
        <v>1.9912650825375744</v>
      </c>
      <c r="AA395" s="99">
        <v>1.9886776019741648</v>
      </c>
      <c r="AB395" s="99">
        <v>3.5582123541132882</v>
      </c>
      <c r="AC395" s="129">
        <v>4.6728971962616717</v>
      </c>
      <c r="AD395" s="164">
        <v>3.2825630252100835</v>
      </c>
      <c r="AE395" s="128">
        <v>3.1782354436816762</v>
      </c>
      <c r="AF395" s="128">
        <v>3.0803351404632862</v>
      </c>
      <c r="AG395" s="128">
        <v>2.9882859191967488</v>
      </c>
    </row>
    <row r="396" spans="1:33" x14ac:dyDescent="0.2">
      <c r="A396" s="11" t="s">
        <v>1546</v>
      </c>
      <c r="B396" s="126" t="s">
        <v>599</v>
      </c>
      <c r="C396" s="126"/>
      <c r="D396" s="123" t="s">
        <v>600</v>
      </c>
      <c r="E396" s="38" t="s">
        <v>1088</v>
      </c>
      <c r="F396" s="3" t="s">
        <v>1081</v>
      </c>
      <c r="G396" s="3"/>
      <c r="H396" s="99" t="s">
        <v>886</v>
      </c>
      <c r="I396" s="99">
        <v>8.526189426978064</v>
      </c>
      <c r="J396" s="99">
        <v>6.9994399327919297</v>
      </c>
      <c r="K396" s="99">
        <v>4.5001897433884182</v>
      </c>
      <c r="L396" s="99">
        <v>3.989581507175231</v>
      </c>
      <c r="M396" s="99">
        <v>4.2074081209960923</v>
      </c>
      <c r="N396" s="99">
        <v>8.9521366336175987</v>
      </c>
      <c r="O396" s="99">
        <v>2.9803256085273517</v>
      </c>
      <c r="P396" s="99">
        <v>4.7118801174108</v>
      </c>
      <c r="Q396" s="99">
        <v>4.9090193764138803</v>
      </c>
      <c r="R396" s="99">
        <v>3.9939621792407962</v>
      </c>
      <c r="S396" s="99">
        <v>4.2525761578060042</v>
      </c>
      <c r="T396" s="99">
        <v>3.9545824037081019</v>
      </c>
      <c r="U396" s="99">
        <v>2.6902696092703735</v>
      </c>
      <c r="V396" s="99">
        <v>2.6108793389768721</v>
      </c>
      <c r="W396" s="99">
        <v>0</v>
      </c>
      <c r="X396" s="99">
        <v>0</v>
      </c>
      <c r="Y396" s="99">
        <v>0</v>
      </c>
      <c r="Z396" s="129">
        <v>1.9902422079767668</v>
      </c>
      <c r="AA396" s="99">
        <v>1.9901075168938354</v>
      </c>
      <c r="AB396" s="99">
        <v>3.9898299939283621</v>
      </c>
      <c r="AC396" s="129">
        <v>4.9898917652553942</v>
      </c>
      <c r="AD396" s="164">
        <v>5.9901010747007488</v>
      </c>
      <c r="AE396" s="128">
        <v>2.9900768014901047</v>
      </c>
      <c r="AF396" s="128">
        <v>3.9947780678851297</v>
      </c>
      <c r="AG396" s="128">
        <v>4.9901104082594943</v>
      </c>
    </row>
    <row r="397" spans="1:33" x14ac:dyDescent="0.2">
      <c r="A397" s="11" t="s">
        <v>1547</v>
      </c>
      <c r="B397" s="126" t="s">
        <v>601</v>
      </c>
      <c r="C397" s="126"/>
      <c r="D397" s="123" t="s">
        <v>602</v>
      </c>
      <c r="E397" s="38" t="s">
        <v>1088</v>
      </c>
      <c r="F397" s="3" t="s">
        <v>1076</v>
      </c>
      <c r="G397" s="3"/>
      <c r="H397" s="99" t="s">
        <v>886</v>
      </c>
      <c r="I397" s="99">
        <v>34.678070033887366</v>
      </c>
      <c r="J397" s="99">
        <v>23.68799424874193</v>
      </c>
      <c r="K397" s="99">
        <v>0.38748425845199108</v>
      </c>
      <c r="L397" s="99">
        <v>4.9117051046994078</v>
      </c>
      <c r="M397" s="99">
        <v>4.9852832965415814</v>
      </c>
      <c r="N397" s="99">
        <v>8.7874540038549185</v>
      </c>
      <c r="O397" s="99">
        <v>3.0039462027864943</v>
      </c>
      <c r="P397" s="99">
        <v>3.0023455824863134</v>
      </c>
      <c r="Q397" s="99">
        <v>2.9224229543039399</v>
      </c>
      <c r="R397" s="99">
        <v>2.7066892838704746</v>
      </c>
      <c r="S397" s="99">
        <v>3.5975872468763583</v>
      </c>
      <c r="T397" s="99">
        <v>3.9024052124488691</v>
      </c>
      <c r="U397" s="99">
        <v>3.4022681787858602</v>
      </c>
      <c r="V397" s="99">
        <v>2.50322580645161</v>
      </c>
      <c r="W397" s="99">
        <v>0</v>
      </c>
      <c r="X397" s="99">
        <v>0</v>
      </c>
      <c r="Y397" s="99">
        <v>0</v>
      </c>
      <c r="Z397" s="129">
        <v>1.9637462235649661</v>
      </c>
      <c r="AA397" s="99">
        <v>0</v>
      </c>
      <c r="AB397" s="99">
        <v>1.987654320987664</v>
      </c>
      <c r="AC397" s="129">
        <v>3.0262680062946412</v>
      </c>
      <c r="AD397" s="164">
        <v>2.9373751615556332</v>
      </c>
      <c r="AE397" s="128">
        <v>1.7121333181143727</v>
      </c>
      <c r="AF397" s="128">
        <v>2.8055212658511852</v>
      </c>
      <c r="AG397" s="128">
        <v>0</v>
      </c>
    </row>
    <row r="398" spans="1:33" x14ac:dyDescent="0.2">
      <c r="A398" s="11" t="s">
        <v>1548</v>
      </c>
      <c r="B398" s="126" t="s">
        <v>603</v>
      </c>
      <c r="C398" s="126"/>
      <c r="D398" s="123" t="s">
        <v>604</v>
      </c>
      <c r="E398" s="38" t="s">
        <v>1088</v>
      </c>
      <c r="F398" s="3" t="s">
        <v>1076</v>
      </c>
      <c r="G398" s="3"/>
      <c r="H398" s="99" t="s">
        <v>886</v>
      </c>
      <c r="I398" s="99">
        <v>12.741935483870975</v>
      </c>
      <c r="J398" s="99">
        <v>8.5693848354792408</v>
      </c>
      <c r="K398" s="99">
        <v>6.0745816313084759</v>
      </c>
      <c r="L398" s="99">
        <v>9.9254658385093109</v>
      </c>
      <c r="M398" s="99">
        <v>12.08046106904736</v>
      </c>
      <c r="N398" s="99">
        <v>23.401895543456334</v>
      </c>
      <c r="O398" s="99">
        <v>6.9205000408530282</v>
      </c>
      <c r="P398" s="99">
        <v>6.396148555708379</v>
      </c>
      <c r="Q398" s="99">
        <v>4.7834518422753831</v>
      </c>
      <c r="R398" s="99">
        <v>4.8735348550277706</v>
      </c>
      <c r="S398" s="99">
        <v>4.8235294117646959</v>
      </c>
      <c r="T398" s="99">
        <v>4.9943883277216514</v>
      </c>
      <c r="U398" s="99">
        <v>4.9706039551042238</v>
      </c>
      <c r="V398" s="99">
        <v>2.9022403258655629</v>
      </c>
      <c r="W398" s="99">
        <v>0</v>
      </c>
      <c r="X398" s="99">
        <v>0</v>
      </c>
      <c r="Y398" s="99">
        <v>1.9792182088075378</v>
      </c>
      <c r="Z398" s="129">
        <v>1.9893255701115997</v>
      </c>
      <c r="AA398" s="99">
        <v>1.9505233111322573</v>
      </c>
      <c r="AB398" s="99">
        <v>2.5664955669622014</v>
      </c>
      <c r="AC398" s="129">
        <v>2.5022747952684332</v>
      </c>
      <c r="AD398" s="164">
        <v>2.9738126941855292</v>
      </c>
      <c r="AE398" s="128">
        <v>2.9741379310344707</v>
      </c>
      <c r="AF398" s="128">
        <v>2.3022185014650587</v>
      </c>
      <c r="AG398" s="128">
        <v>2.2504091653027771</v>
      </c>
    </row>
    <row r="399" spans="1:33" x14ac:dyDescent="0.2">
      <c r="A399" s="11" t="s">
        <v>1549</v>
      </c>
      <c r="B399" s="126" t="s">
        <v>605</v>
      </c>
      <c r="C399" s="126"/>
      <c r="D399" s="123" t="s">
        <v>606</v>
      </c>
      <c r="E399" s="38" t="s">
        <v>1088</v>
      </c>
      <c r="F399" s="3" t="s">
        <v>1081</v>
      </c>
      <c r="G399" s="3"/>
      <c r="H399" s="99" t="s">
        <v>886</v>
      </c>
      <c r="I399" s="99">
        <v>4.9934980494148249</v>
      </c>
      <c r="J399" s="99">
        <v>9.7640938961663437</v>
      </c>
      <c r="K399" s="99">
        <v>5.9033585556883139</v>
      </c>
      <c r="L399" s="99">
        <v>5.7033982225453599</v>
      </c>
      <c r="M399" s="99">
        <v>6.9266071365043302</v>
      </c>
      <c r="N399" s="99">
        <v>5.1991837458965335</v>
      </c>
      <c r="O399" s="99">
        <v>6.8756852492198703</v>
      </c>
      <c r="P399" s="99">
        <v>4.9497918680581705</v>
      </c>
      <c r="Q399" s="99">
        <v>4.7501785781420409</v>
      </c>
      <c r="R399" s="99">
        <v>4.6002691790040444</v>
      </c>
      <c r="S399" s="99">
        <v>3.8532472099985569</v>
      </c>
      <c r="T399" s="99">
        <v>2.500227143199325</v>
      </c>
      <c r="U399" s="99">
        <v>1.9492973182052538</v>
      </c>
      <c r="V399" s="99">
        <v>1.3911393905860763</v>
      </c>
      <c r="W399" s="99">
        <v>0</v>
      </c>
      <c r="X399" s="99">
        <v>0</v>
      </c>
      <c r="Y399" s="99">
        <v>0</v>
      </c>
      <c r="Z399" s="129">
        <v>0</v>
      </c>
      <c r="AA399" s="99">
        <v>1.9902553108555709</v>
      </c>
      <c r="AB399" s="99">
        <v>3.9899715657198742</v>
      </c>
      <c r="AC399" s="129">
        <v>4.9894155004116092</v>
      </c>
      <c r="AD399" s="164">
        <v>5.9900865328068598</v>
      </c>
      <c r="AE399" s="128">
        <v>2.9895899387021752</v>
      </c>
      <c r="AF399" s="128">
        <v>3.990559140060812</v>
      </c>
      <c r="AG399" s="128">
        <v>4.9901319847045666</v>
      </c>
    </row>
    <row r="400" spans="1:33" x14ac:dyDescent="0.2">
      <c r="A400" s="11" t="s">
        <v>1550</v>
      </c>
      <c r="B400" s="126" t="s">
        <v>1273</v>
      </c>
      <c r="C400" s="126"/>
      <c r="D400" s="123" t="s">
        <v>1272</v>
      </c>
      <c r="E400" s="38" t="s">
        <v>1088</v>
      </c>
      <c r="F400" s="123" t="s">
        <v>1235</v>
      </c>
      <c r="G400" s="3"/>
      <c r="H400" s="99" t="s">
        <v>886</v>
      </c>
      <c r="I400" s="99" t="s">
        <v>886</v>
      </c>
      <c r="J400" s="99" t="s">
        <v>886</v>
      </c>
      <c r="K400" s="99" t="s">
        <v>886</v>
      </c>
      <c r="L400" s="99" t="s">
        <v>886</v>
      </c>
      <c r="M400" s="99" t="s">
        <v>886</v>
      </c>
      <c r="N400" s="99" t="s">
        <v>886</v>
      </c>
      <c r="O400" s="99" t="s">
        <v>886</v>
      </c>
      <c r="P400" s="99" t="s">
        <v>886</v>
      </c>
      <c r="Q400" s="99" t="s">
        <v>886</v>
      </c>
      <c r="R400" s="99" t="s">
        <v>886</v>
      </c>
      <c r="S400" s="99" t="s">
        <v>886</v>
      </c>
      <c r="T400" s="99" t="s">
        <v>886</v>
      </c>
      <c r="U400" s="99" t="s">
        <v>886</v>
      </c>
      <c r="V400" s="99" t="s">
        <v>886</v>
      </c>
      <c r="W400" s="99" t="s">
        <v>886</v>
      </c>
      <c r="X400" s="99" t="s">
        <v>886</v>
      </c>
      <c r="Y400" s="99" t="s">
        <v>886</v>
      </c>
      <c r="Z400" s="129" t="s">
        <v>886</v>
      </c>
      <c r="AA400" s="99" t="s">
        <v>886</v>
      </c>
      <c r="AB400" s="99" t="s">
        <v>886</v>
      </c>
      <c r="AC400" s="129" t="s">
        <v>886</v>
      </c>
      <c r="AD400" s="164" t="s">
        <v>886</v>
      </c>
      <c r="AE400" s="128" t="s">
        <v>886</v>
      </c>
      <c r="AF400" s="128" t="s">
        <v>886</v>
      </c>
      <c r="AG400" s="128" t="s">
        <v>886</v>
      </c>
    </row>
    <row r="401" spans="1:33" x14ac:dyDescent="0.2">
      <c r="A401" s="11" t="s">
        <v>886</v>
      </c>
      <c r="B401" s="126" t="s">
        <v>608</v>
      </c>
      <c r="C401" s="126"/>
      <c r="D401" s="123" t="s">
        <v>609</v>
      </c>
      <c r="E401" s="38" t="s">
        <v>1089</v>
      </c>
      <c r="F401" s="3" t="s">
        <v>1076</v>
      </c>
      <c r="G401" s="3"/>
      <c r="H401" s="99" t="s">
        <v>886</v>
      </c>
      <c r="I401" s="99">
        <v>6.5943695914119758</v>
      </c>
      <c r="J401" s="99">
        <v>1.6134004727160516</v>
      </c>
      <c r="K401" s="99">
        <v>2.6294498381877105</v>
      </c>
      <c r="L401" s="99">
        <v>1.9708316909742507E-2</v>
      </c>
      <c r="M401" s="99">
        <v>12.926108374384242</v>
      </c>
      <c r="N401" s="99">
        <v>7.7735124760076815</v>
      </c>
      <c r="O401" s="99">
        <v>3.3756982109609055</v>
      </c>
      <c r="P401" s="99">
        <v>3.2498042286609206</v>
      </c>
      <c r="Q401" s="99">
        <v>3.4963974213121105</v>
      </c>
      <c r="R401" s="99">
        <v>4.9318481606331517</v>
      </c>
      <c r="S401" s="99">
        <v>3.6385222431733979</v>
      </c>
      <c r="T401" s="99">
        <v>3.2345013477088855</v>
      </c>
      <c r="U401" s="99" t="s">
        <v>886</v>
      </c>
      <c r="V401" s="99" t="s">
        <v>886</v>
      </c>
      <c r="W401" s="99" t="s">
        <v>886</v>
      </c>
      <c r="X401" s="99" t="s">
        <v>886</v>
      </c>
      <c r="Y401" s="99" t="s">
        <v>886</v>
      </c>
      <c r="Z401" s="129" t="s">
        <v>886</v>
      </c>
      <c r="AA401" s="99" t="s">
        <v>886</v>
      </c>
      <c r="AB401" s="99" t="s">
        <v>886</v>
      </c>
      <c r="AC401" s="129" t="s">
        <v>886</v>
      </c>
      <c r="AD401" s="164" t="s">
        <v>886</v>
      </c>
      <c r="AE401" s="128" t="s">
        <v>886</v>
      </c>
      <c r="AF401" s="128" t="s">
        <v>886</v>
      </c>
      <c r="AG401" s="128" t="s">
        <v>886</v>
      </c>
    </row>
    <row r="402" spans="1:33" x14ac:dyDescent="0.2">
      <c r="A402" s="11" t="s">
        <v>1741</v>
      </c>
      <c r="B402" s="126" t="s">
        <v>610</v>
      </c>
      <c r="C402" s="126"/>
      <c r="D402" s="123" t="s">
        <v>611</v>
      </c>
      <c r="E402" s="38" t="s">
        <v>1089</v>
      </c>
      <c r="F402" s="3" t="s">
        <v>1077</v>
      </c>
      <c r="G402" s="3"/>
      <c r="H402" s="99" t="s">
        <v>886</v>
      </c>
      <c r="I402" s="99">
        <v>4.487179487179489</v>
      </c>
      <c r="J402" s="99">
        <v>13.566462167689181</v>
      </c>
      <c r="K402" s="99">
        <v>9.6733532610652873</v>
      </c>
      <c r="L402" s="99">
        <v>4.8993531015006653</v>
      </c>
      <c r="M402" s="99">
        <v>5.9492878384723724</v>
      </c>
      <c r="N402" s="99">
        <v>9.8993957837821824</v>
      </c>
      <c r="O402" s="99">
        <v>16.632164748897722</v>
      </c>
      <c r="P402" s="99">
        <v>-2.2589753933037571</v>
      </c>
      <c r="Q402" s="99">
        <v>4.9501798243028077</v>
      </c>
      <c r="R402" s="99">
        <v>4.6998415783737784</v>
      </c>
      <c r="S402" s="99">
        <v>4.7002768656235787</v>
      </c>
      <c r="T402" s="99">
        <v>4.4000983949326695</v>
      </c>
      <c r="U402" s="99" t="s">
        <v>886</v>
      </c>
      <c r="V402" s="99" t="s">
        <v>886</v>
      </c>
      <c r="W402" s="99" t="s">
        <v>886</v>
      </c>
      <c r="X402" s="99" t="s">
        <v>886</v>
      </c>
      <c r="Y402" s="99" t="s">
        <v>886</v>
      </c>
      <c r="Z402" s="129" t="s">
        <v>886</v>
      </c>
      <c r="AA402" s="99" t="s">
        <v>886</v>
      </c>
      <c r="AB402" s="99" t="s">
        <v>886</v>
      </c>
      <c r="AC402" s="129" t="s">
        <v>886</v>
      </c>
      <c r="AD402" s="164" t="s">
        <v>886</v>
      </c>
      <c r="AE402" s="128" t="s">
        <v>886</v>
      </c>
      <c r="AF402" s="128" t="s">
        <v>886</v>
      </c>
      <c r="AG402" s="128" t="s">
        <v>886</v>
      </c>
    </row>
    <row r="403" spans="1:33" x14ac:dyDescent="0.2">
      <c r="A403" s="11" t="s">
        <v>1552</v>
      </c>
      <c r="B403" s="143" t="s">
        <v>982</v>
      </c>
      <c r="C403" s="143"/>
      <c r="D403" s="144" t="s">
        <v>983</v>
      </c>
      <c r="E403" s="38" t="s">
        <v>1088</v>
      </c>
      <c r="F403" s="3" t="s">
        <v>1079</v>
      </c>
      <c r="G403" s="3"/>
      <c r="H403" s="99" t="s">
        <v>886</v>
      </c>
      <c r="I403" s="99" t="s">
        <v>886</v>
      </c>
      <c r="J403" s="99" t="s">
        <v>886</v>
      </c>
      <c r="K403" s="99" t="s">
        <v>886</v>
      </c>
      <c r="L403" s="99" t="s">
        <v>886</v>
      </c>
      <c r="M403" s="99" t="s">
        <v>886</v>
      </c>
      <c r="N403" s="99" t="s">
        <v>886</v>
      </c>
      <c r="O403" s="99" t="s">
        <v>886</v>
      </c>
      <c r="P403" s="99" t="s">
        <v>886</v>
      </c>
      <c r="Q403" s="99">
        <v>4.8913043478260931</v>
      </c>
      <c r="R403" s="99">
        <v>4.51928612550374</v>
      </c>
      <c r="S403" s="99">
        <v>3.8969980721564212</v>
      </c>
      <c r="T403" s="99">
        <v>3.896620278330019</v>
      </c>
      <c r="U403" s="99">
        <v>3.9035591274397348</v>
      </c>
      <c r="V403" s="99">
        <v>2.8974831184775951</v>
      </c>
      <c r="W403" s="99">
        <v>0</v>
      </c>
      <c r="X403" s="99">
        <v>3.7227061209879508</v>
      </c>
      <c r="Y403" s="99">
        <v>1.9901069826296975</v>
      </c>
      <c r="Z403" s="129">
        <v>1.9851116625310139</v>
      </c>
      <c r="AA403" s="99">
        <v>1.9907100199070937</v>
      </c>
      <c r="AB403" s="99">
        <v>1.9843851659076206</v>
      </c>
      <c r="AC403" s="129">
        <v>0.49973418394471114</v>
      </c>
      <c r="AD403" s="164">
        <v>2.9834955564959964</v>
      </c>
      <c r="AE403" s="128">
        <v>2.9895212656667391</v>
      </c>
      <c r="AF403" s="128">
        <v>1.9950124688279391</v>
      </c>
      <c r="AG403" s="128">
        <v>1.9070904645476801</v>
      </c>
    </row>
    <row r="404" spans="1:33" x14ac:dyDescent="0.2">
      <c r="A404" s="11" t="s">
        <v>1551</v>
      </c>
      <c r="B404" s="143" t="s">
        <v>1158</v>
      </c>
      <c r="C404" s="143"/>
      <c r="D404" s="144" t="s">
        <v>1159</v>
      </c>
      <c r="E404" s="38" t="s">
        <v>1088</v>
      </c>
      <c r="F404" s="3" t="s">
        <v>1082</v>
      </c>
      <c r="G404" s="3"/>
      <c r="H404" s="99" t="s">
        <v>886</v>
      </c>
      <c r="I404" s="99" t="s">
        <v>886</v>
      </c>
      <c r="J404" s="99" t="s">
        <v>886</v>
      </c>
      <c r="K404" s="99" t="s">
        <v>886</v>
      </c>
      <c r="L404" s="99" t="s">
        <v>886</v>
      </c>
      <c r="M404" s="99" t="s">
        <v>886</v>
      </c>
      <c r="N404" s="99" t="s">
        <v>886</v>
      </c>
      <c r="O404" s="99" t="s">
        <v>886</v>
      </c>
      <c r="P404" s="99" t="s">
        <v>886</v>
      </c>
      <c r="Q404" s="99" t="s">
        <v>886</v>
      </c>
      <c r="R404" s="99" t="s">
        <v>886</v>
      </c>
      <c r="S404" s="99" t="s">
        <v>886</v>
      </c>
      <c r="T404" s="99" t="s">
        <v>886</v>
      </c>
      <c r="U404" s="99" t="s">
        <v>886</v>
      </c>
      <c r="V404" s="99">
        <v>1.1987094781280518</v>
      </c>
      <c r="W404" s="99">
        <v>-2.5436878386386752E-3</v>
      </c>
      <c r="X404" s="99">
        <v>0</v>
      </c>
      <c r="Y404" s="99">
        <v>-1.2413512413512251</v>
      </c>
      <c r="Z404" s="129">
        <v>0</v>
      </c>
      <c r="AA404" s="99">
        <v>0</v>
      </c>
      <c r="AB404" s="99">
        <v>3.9898001236348568</v>
      </c>
      <c r="AC404" s="129">
        <v>3.9894649064143417</v>
      </c>
      <c r="AD404" s="164">
        <v>5.9904248477582689</v>
      </c>
      <c r="AE404" s="128">
        <v>3.9903817342841652</v>
      </c>
      <c r="AF404" s="128">
        <v>3.9899728431167736</v>
      </c>
      <c r="AG404" s="128">
        <v>3.9899696596057228</v>
      </c>
    </row>
    <row r="405" spans="1:33" x14ac:dyDescent="0.2">
      <c r="A405" s="11" t="s">
        <v>886</v>
      </c>
      <c r="B405" s="18" t="s">
        <v>1008</v>
      </c>
      <c r="C405" s="18"/>
      <c r="D405" s="35" t="s">
        <v>1009</v>
      </c>
      <c r="E405" s="38" t="s">
        <v>1089</v>
      </c>
      <c r="F405" s="3" t="s">
        <v>1076</v>
      </c>
      <c r="G405" s="3"/>
      <c r="H405" s="99" t="s">
        <v>886</v>
      </c>
      <c r="I405" s="99" t="s">
        <v>886</v>
      </c>
      <c r="J405" s="99" t="s">
        <v>886</v>
      </c>
      <c r="K405" s="99" t="s">
        <v>886</v>
      </c>
      <c r="L405" s="99" t="s">
        <v>886</v>
      </c>
      <c r="M405" s="99" t="s">
        <v>886</v>
      </c>
      <c r="N405" s="99" t="s">
        <v>886</v>
      </c>
      <c r="O405" s="99" t="s">
        <v>886</v>
      </c>
      <c r="P405" s="99" t="s">
        <v>886</v>
      </c>
      <c r="Q405" s="99" t="s">
        <v>886</v>
      </c>
      <c r="R405" s="99" t="s">
        <v>886</v>
      </c>
      <c r="S405" s="99" t="s">
        <v>886</v>
      </c>
      <c r="T405" s="99" t="s">
        <v>886</v>
      </c>
      <c r="U405" s="99" t="s">
        <v>886</v>
      </c>
      <c r="V405" s="99" t="s">
        <v>886</v>
      </c>
      <c r="W405" s="99" t="s">
        <v>886</v>
      </c>
      <c r="X405" s="99" t="s">
        <v>886</v>
      </c>
      <c r="Y405" s="99" t="s">
        <v>886</v>
      </c>
      <c r="Z405" s="129" t="s">
        <v>886</v>
      </c>
      <c r="AA405" s="99" t="s">
        <v>886</v>
      </c>
      <c r="AB405" s="99" t="s">
        <v>886</v>
      </c>
      <c r="AC405" s="129" t="s">
        <v>886</v>
      </c>
      <c r="AD405" s="164" t="s">
        <v>886</v>
      </c>
      <c r="AE405" s="128" t="s">
        <v>886</v>
      </c>
      <c r="AF405" s="128" t="s">
        <v>886</v>
      </c>
      <c r="AG405" s="128" t="s">
        <v>886</v>
      </c>
    </row>
    <row r="406" spans="1:33" x14ac:dyDescent="0.2">
      <c r="A406" s="11" t="s">
        <v>1553</v>
      </c>
      <c r="B406" s="126" t="s">
        <v>612</v>
      </c>
      <c r="C406" s="126"/>
      <c r="D406" s="123" t="s">
        <v>613</v>
      </c>
      <c r="E406" s="38" t="s">
        <v>1088</v>
      </c>
      <c r="F406" s="3" t="s">
        <v>1082</v>
      </c>
      <c r="G406" s="3"/>
      <c r="H406" s="99" t="s">
        <v>886</v>
      </c>
      <c r="I406" s="99" t="s">
        <v>886</v>
      </c>
      <c r="J406" s="99" t="s">
        <v>886</v>
      </c>
      <c r="K406" s="99">
        <v>7.1643588199879389</v>
      </c>
      <c r="L406" s="99">
        <v>1.9303995006242189</v>
      </c>
      <c r="M406" s="99">
        <v>6.5006047430224925</v>
      </c>
      <c r="N406" s="99">
        <v>9.575492718830418</v>
      </c>
      <c r="O406" s="99">
        <v>14.986093618807715</v>
      </c>
      <c r="P406" s="99">
        <v>0.99147717548801495</v>
      </c>
      <c r="Q406" s="99">
        <v>4.9900582945456193</v>
      </c>
      <c r="R406" s="99">
        <v>4.9896161750938859</v>
      </c>
      <c r="S406" s="99">
        <v>4.9923132110279766</v>
      </c>
      <c r="T406" s="99">
        <v>4.9940941615173529</v>
      </c>
      <c r="U406" s="99">
        <v>4.9499335236200324</v>
      </c>
      <c r="V406" s="99">
        <v>2.0003366376981262</v>
      </c>
      <c r="W406" s="99">
        <v>0</v>
      </c>
      <c r="X406" s="99">
        <v>0</v>
      </c>
      <c r="Y406" s="99">
        <v>1.9003117970453047</v>
      </c>
      <c r="Z406" s="129">
        <v>0</v>
      </c>
      <c r="AA406" s="99">
        <v>0</v>
      </c>
      <c r="AB406" s="99">
        <v>3.745088513300443</v>
      </c>
      <c r="AC406" s="129">
        <v>4.709951446340388</v>
      </c>
      <c r="AD406" s="164">
        <v>4.4996626233778647</v>
      </c>
      <c r="AE406" s="128">
        <v>2.6346019566180434</v>
      </c>
      <c r="AF406" s="128">
        <v>3.8398513511536336</v>
      </c>
      <c r="AG406" s="128">
        <v>4.9898905929677921</v>
      </c>
    </row>
    <row r="407" spans="1:33" x14ac:dyDescent="0.2">
      <c r="A407" s="11" t="s">
        <v>1554</v>
      </c>
      <c r="B407" s="126" t="s">
        <v>614</v>
      </c>
      <c r="C407" s="126"/>
      <c r="D407" s="123" t="s">
        <v>615</v>
      </c>
      <c r="E407" s="38" t="s">
        <v>1088</v>
      </c>
      <c r="F407" s="3" t="s">
        <v>1081</v>
      </c>
      <c r="G407" s="3"/>
      <c r="H407" s="99" t="s">
        <v>886</v>
      </c>
      <c r="I407" s="99">
        <v>4.6815728042019202</v>
      </c>
      <c r="J407" s="99">
        <v>7.759717068241585</v>
      </c>
      <c r="K407" s="99">
        <v>5.5082211048776912</v>
      </c>
      <c r="L407" s="99">
        <v>5.9163346613545968</v>
      </c>
      <c r="M407" s="99">
        <v>8.9625439446767245</v>
      </c>
      <c r="N407" s="99">
        <v>6.7422592808965192</v>
      </c>
      <c r="O407" s="99">
        <v>10.621439410901303</v>
      </c>
      <c r="P407" s="99">
        <v>2.6221987338783066</v>
      </c>
      <c r="Q407" s="99">
        <v>4.8770065194762395</v>
      </c>
      <c r="R407" s="99">
        <v>4.4423084959672252</v>
      </c>
      <c r="S407" s="99">
        <v>4.9995998719590347</v>
      </c>
      <c r="T407" s="99">
        <v>4.6529352361717002</v>
      </c>
      <c r="U407" s="99">
        <v>4.5006827492034489</v>
      </c>
      <c r="V407" s="99">
        <v>2.2457619736223222</v>
      </c>
      <c r="W407" s="99">
        <v>0</v>
      </c>
      <c r="X407" s="99">
        <v>0</v>
      </c>
      <c r="Y407" s="99">
        <v>0</v>
      </c>
      <c r="Z407" s="129">
        <v>0</v>
      </c>
      <c r="AA407" s="99">
        <v>0</v>
      </c>
      <c r="AB407" s="99">
        <v>2.9896397778004902</v>
      </c>
      <c r="AC407" s="129">
        <v>4.990031518600957</v>
      </c>
      <c r="AD407" s="164">
        <v>3.9901349743524994</v>
      </c>
      <c r="AE407" s="128">
        <v>2.8997476833084512</v>
      </c>
      <c r="AF407" s="128">
        <v>3.8997378575005293</v>
      </c>
      <c r="AG407" s="128">
        <v>3.4897236002834875</v>
      </c>
    </row>
    <row r="408" spans="1:33" x14ac:dyDescent="0.2">
      <c r="A408" s="11" t="s">
        <v>1724</v>
      </c>
      <c r="B408" s="126" t="s">
        <v>616</v>
      </c>
      <c r="C408" s="126"/>
      <c r="D408" s="123" t="s">
        <v>617</v>
      </c>
      <c r="E408" s="38" t="s">
        <v>1088</v>
      </c>
      <c r="F408" s="3" t="s">
        <v>1077</v>
      </c>
      <c r="G408" s="3"/>
      <c r="H408" s="99" t="s">
        <v>886</v>
      </c>
      <c r="I408" s="99">
        <v>4.1363131250771801</v>
      </c>
      <c r="J408" s="99">
        <v>9.4419413485099994</v>
      </c>
      <c r="K408" s="99">
        <v>7.3435412227799617</v>
      </c>
      <c r="L408" s="99">
        <v>6.915170986896328</v>
      </c>
      <c r="M408" s="99">
        <v>6.8958464443045813</v>
      </c>
      <c r="N408" s="99">
        <v>12.900519553154851</v>
      </c>
      <c r="O408" s="99">
        <v>11.899671481462164</v>
      </c>
      <c r="P408" s="99">
        <v>5.700405424297486</v>
      </c>
      <c r="Q408" s="99">
        <v>3.5005345589613057</v>
      </c>
      <c r="R408" s="99">
        <v>4.9997337734944978</v>
      </c>
      <c r="S408" s="99">
        <v>-2.2931034482758719</v>
      </c>
      <c r="T408" s="99">
        <v>3.789742471896119</v>
      </c>
      <c r="U408" s="99">
        <v>2.7402740274027337</v>
      </c>
      <c r="V408" s="99">
        <v>0</v>
      </c>
      <c r="W408" s="99">
        <v>0</v>
      </c>
      <c r="X408" s="99">
        <v>0</v>
      </c>
      <c r="Y408" s="99">
        <v>0</v>
      </c>
      <c r="Z408" s="129">
        <v>0</v>
      </c>
      <c r="AA408" s="99">
        <v>0</v>
      </c>
      <c r="AB408" s="99">
        <v>5.2895940815730791</v>
      </c>
      <c r="AC408" s="129">
        <v>3.9893125254243378</v>
      </c>
      <c r="AD408" s="164">
        <v>5.989562496110401</v>
      </c>
      <c r="AE408" s="128">
        <v>3.9902362099047073</v>
      </c>
      <c r="AF408" s="128">
        <v>3.9903850031861809</v>
      </c>
      <c r="AG408" s="128">
        <v>4.9899162271175861</v>
      </c>
    </row>
    <row r="409" spans="1:33" x14ac:dyDescent="0.2">
      <c r="A409" s="11" t="s">
        <v>1555</v>
      </c>
      <c r="B409" s="126" t="s">
        <v>1265</v>
      </c>
      <c r="C409" s="126"/>
      <c r="D409" s="123" t="s">
        <v>1274</v>
      </c>
      <c r="E409" s="38" t="s">
        <v>1088</v>
      </c>
      <c r="F409" s="123" t="s">
        <v>1076</v>
      </c>
      <c r="G409" s="3"/>
      <c r="H409" s="99" t="s">
        <v>886</v>
      </c>
      <c r="I409" s="99" t="s">
        <v>886</v>
      </c>
      <c r="J409" s="99" t="s">
        <v>886</v>
      </c>
      <c r="K409" s="99" t="s">
        <v>886</v>
      </c>
      <c r="L409" s="99" t="s">
        <v>886</v>
      </c>
      <c r="M409" s="99" t="s">
        <v>886</v>
      </c>
      <c r="N409" s="99" t="s">
        <v>886</v>
      </c>
      <c r="O409" s="99" t="s">
        <v>886</v>
      </c>
      <c r="P409" s="99" t="s">
        <v>886</v>
      </c>
      <c r="Q409" s="99" t="s">
        <v>886</v>
      </c>
      <c r="R409" s="99" t="s">
        <v>886</v>
      </c>
      <c r="S409" s="99" t="s">
        <v>886</v>
      </c>
      <c r="T409" s="99" t="s">
        <v>886</v>
      </c>
      <c r="U409" s="99" t="s">
        <v>886</v>
      </c>
      <c r="V409" s="99" t="s">
        <v>886</v>
      </c>
      <c r="W409" s="99" t="s">
        <v>886</v>
      </c>
      <c r="X409" s="99" t="s">
        <v>886</v>
      </c>
      <c r="Y409" s="99" t="s">
        <v>886</v>
      </c>
      <c r="Z409" s="129" t="s">
        <v>886</v>
      </c>
      <c r="AA409" s="99" t="s">
        <v>886</v>
      </c>
      <c r="AB409" s="99" t="s">
        <v>886</v>
      </c>
      <c r="AC409" s="129" t="s">
        <v>886</v>
      </c>
      <c r="AD409" s="164" t="s">
        <v>886</v>
      </c>
      <c r="AE409" s="128" t="s">
        <v>886</v>
      </c>
      <c r="AF409" s="128">
        <v>3.4579966171772281</v>
      </c>
      <c r="AG409" s="128">
        <v>3.0275507114744173</v>
      </c>
    </row>
    <row r="410" spans="1:33" x14ac:dyDescent="0.2">
      <c r="A410" s="11" t="s">
        <v>1690</v>
      </c>
      <c r="B410" s="126" t="s">
        <v>618</v>
      </c>
      <c r="C410" s="126"/>
      <c r="D410" s="123" t="s">
        <v>619</v>
      </c>
      <c r="E410" s="38" t="s">
        <v>1089</v>
      </c>
      <c r="F410" s="3" t="s">
        <v>1076</v>
      </c>
      <c r="G410" s="3"/>
      <c r="H410" s="99" t="s">
        <v>886</v>
      </c>
      <c r="I410" s="99">
        <v>3.090265054354461</v>
      </c>
      <c r="J410" s="99">
        <v>19.135071090047376</v>
      </c>
      <c r="K410" s="99">
        <v>7.0810542018896001</v>
      </c>
      <c r="L410" s="99">
        <v>4.9038729451100522</v>
      </c>
      <c r="M410" s="99">
        <v>5.2235502434705694</v>
      </c>
      <c r="N410" s="99">
        <v>4.8969289019772759</v>
      </c>
      <c r="O410" s="99">
        <v>4.2993502847517391</v>
      </c>
      <c r="P410" s="99">
        <v>4.8988694916557733</v>
      </c>
      <c r="Q410" s="99">
        <v>4.8900293255131828</v>
      </c>
      <c r="R410" s="99">
        <v>4.5082826588383398</v>
      </c>
      <c r="S410" s="99">
        <v>2.9895666131621255</v>
      </c>
      <c r="T410" s="99">
        <v>2.9872069614909975</v>
      </c>
      <c r="U410" s="99" t="s">
        <v>886</v>
      </c>
      <c r="V410" s="99" t="s">
        <v>886</v>
      </c>
      <c r="W410" s="99" t="s">
        <v>886</v>
      </c>
      <c r="X410" s="99" t="s">
        <v>886</v>
      </c>
      <c r="Y410" s="99" t="s">
        <v>886</v>
      </c>
      <c r="Z410" s="129" t="s">
        <v>886</v>
      </c>
      <c r="AA410" s="99" t="s">
        <v>886</v>
      </c>
      <c r="AB410" s="99" t="s">
        <v>886</v>
      </c>
      <c r="AC410" s="129" t="s">
        <v>886</v>
      </c>
      <c r="AD410" s="164" t="s">
        <v>886</v>
      </c>
      <c r="AE410" s="128" t="s">
        <v>886</v>
      </c>
      <c r="AF410" s="128" t="s">
        <v>886</v>
      </c>
      <c r="AG410" s="128" t="s">
        <v>886</v>
      </c>
    </row>
    <row r="411" spans="1:33" x14ac:dyDescent="0.2">
      <c r="A411" s="11" t="s">
        <v>1751</v>
      </c>
      <c r="B411" s="126" t="s">
        <v>620</v>
      </c>
      <c r="C411" s="126"/>
      <c r="D411" s="123" t="s">
        <v>621</v>
      </c>
      <c r="E411" s="38" t="s">
        <v>1089</v>
      </c>
      <c r="F411" s="3" t="s">
        <v>1076</v>
      </c>
      <c r="G411" s="3"/>
      <c r="H411" s="99" t="s">
        <v>886</v>
      </c>
      <c r="I411" s="99">
        <v>13.021868787276333</v>
      </c>
      <c r="J411" s="99">
        <v>125.5057167985928</v>
      </c>
      <c r="K411" s="99">
        <v>2.5481019240769456</v>
      </c>
      <c r="L411" s="99">
        <v>7.7712981744421938</v>
      </c>
      <c r="M411" s="99">
        <v>7.3167862604399403</v>
      </c>
      <c r="N411" s="99">
        <v>9.898059848733979</v>
      </c>
      <c r="O411" s="99">
        <v>2.5034909235986333</v>
      </c>
      <c r="P411" s="99">
        <v>9.4872044370925437</v>
      </c>
      <c r="Q411" s="99">
        <v>5.0124422324919919</v>
      </c>
      <c r="R411" s="99">
        <v>4.857819905213276</v>
      </c>
      <c r="S411" s="99">
        <v>4.035512510088779</v>
      </c>
      <c r="T411" s="99">
        <v>4.7323506594259044</v>
      </c>
      <c r="U411" s="99">
        <v>3.8148148148148238</v>
      </c>
      <c r="V411" s="99">
        <v>2.0335354976810578</v>
      </c>
      <c r="W411" s="99">
        <v>0</v>
      </c>
      <c r="X411" s="99">
        <v>0</v>
      </c>
      <c r="Y411" s="99">
        <v>0</v>
      </c>
      <c r="Z411" s="129">
        <v>0</v>
      </c>
      <c r="AA411" s="99">
        <v>0</v>
      </c>
      <c r="AB411" s="99">
        <v>3.4965034965035002</v>
      </c>
      <c r="AC411" s="129">
        <v>3.3783783783783772</v>
      </c>
      <c r="AD411" s="164">
        <v>3.2679738562091609</v>
      </c>
      <c r="AE411" s="128">
        <v>3.1645569620253111</v>
      </c>
      <c r="AF411" s="128" t="s">
        <v>886</v>
      </c>
      <c r="AG411" s="128" t="s">
        <v>886</v>
      </c>
    </row>
    <row r="412" spans="1:33" x14ac:dyDescent="0.2">
      <c r="A412" s="11" t="s">
        <v>1556</v>
      </c>
      <c r="B412" s="126" t="s">
        <v>622</v>
      </c>
      <c r="C412" s="126"/>
      <c r="D412" s="123" t="s">
        <v>623</v>
      </c>
      <c r="E412" s="38" t="s">
        <v>1088</v>
      </c>
      <c r="F412" s="3" t="s">
        <v>1076</v>
      </c>
      <c r="G412" s="3"/>
      <c r="H412" s="99" t="s">
        <v>886</v>
      </c>
      <c r="I412" s="99" t="s">
        <v>886</v>
      </c>
      <c r="J412" s="99" t="s">
        <v>886</v>
      </c>
      <c r="K412" s="99" t="s">
        <v>886</v>
      </c>
      <c r="L412" s="99">
        <v>0</v>
      </c>
      <c r="M412" s="99">
        <v>0</v>
      </c>
      <c r="N412" s="99">
        <v>40</v>
      </c>
      <c r="O412" s="99">
        <v>0</v>
      </c>
      <c r="P412" s="99">
        <v>0</v>
      </c>
      <c r="Q412" s="99">
        <v>32.757142857142867</v>
      </c>
      <c r="R412" s="99">
        <v>4.8961583987947819</v>
      </c>
      <c r="S412" s="99">
        <v>4.9035699630693586</v>
      </c>
      <c r="T412" s="99">
        <v>4.8992763543907643</v>
      </c>
      <c r="U412" s="99">
        <v>4.5026568472079873</v>
      </c>
      <c r="V412" s="99">
        <v>2.9973238180196233</v>
      </c>
      <c r="W412" s="99">
        <v>0</v>
      </c>
      <c r="X412" s="99">
        <v>0</v>
      </c>
      <c r="Y412" s="99">
        <v>4.3305040706738396</v>
      </c>
      <c r="Z412" s="129">
        <v>1.9923626099950242</v>
      </c>
      <c r="AA412" s="99">
        <v>1.9941396711704362</v>
      </c>
      <c r="AB412" s="99">
        <v>3.990104540738959</v>
      </c>
      <c r="AC412" s="129">
        <v>3.8370040672243144</v>
      </c>
      <c r="AD412" s="164">
        <v>3.6952183874066957</v>
      </c>
      <c r="AE412" s="128">
        <v>3.5635378804076634</v>
      </c>
      <c r="AF412" s="128">
        <v>3.4409194136673316</v>
      </c>
      <c r="AG412" s="128">
        <v>3.3264586521189541</v>
      </c>
    </row>
    <row r="413" spans="1:33" x14ac:dyDescent="0.2">
      <c r="A413" s="11" t="s">
        <v>1557</v>
      </c>
      <c r="B413" s="126" t="s">
        <v>624</v>
      </c>
      <c r="C413" s="126"/>
      <c r="D413" s="123" t="s">
        <v>625</v>
      </c>
      <c r="E413" s="38" t="s">
        <v>1088</v>
      </c>
      <c r="F413" s="3" t="s">
        <v>1076</v>
      </c>
      <c r="G413" s="3"/>
      <c r="H413" s="99" t="s">
        <v>886</v>
      </c>
      <c r="I413" s="99">
        <v>8.7308616980893419</v>
      </c>
      <c r="J413" s="99">
        <v>5.3997439776562146</v>
      </c>
      <c r="K413" s="99">
        <v>4.4606381804129569</v>
      </c>
      <c r="L413" s="99">
        <v>9.4915970827608191</v>
      </c>
      <c r="M413" s="99">
        <v>8.1281977024809464</v>
      </c>
      <c r="N413" s="99">
        <v>3.9014373716632349</v>
      </c>
      <c r="O413" s="99">
        <v>3.4971644612476354</v>
      </c>
      <c r="P413" s="99">
        <v>5.0062266500622741</v>
      </c>
      <c r="Q413" s="99">
        <v>4.5145477545857062</v>
      </c>
      <c r="R413" s="99">
        <v>3.8807776685074487</v>
      </c>
      <c r="S413" s="99">
        <v>2.5997669676667527</v>
      </c>
      <c r="T413" s="99">
        <v>2.5055007452622533</v>
      </c>
      <c r="U413" s="99">
        <v>2.4996537875640428</v>
      </c>
      <c r="V413" s="99">
        <v>1.4996960075660297</v>
      </c>
      <c r="W413" s="99">
        <v>0</v>
      </c>
      <c r="X413" s="99">
        <v>0</v>
      </c>
      <c r="Y413" s="99">
        <v>0</v>
      </c>
      <c r="Z413" s="129">
        <v>0</v>
      </c>
      <c r="AA413" s="99">
        <v>0</v>
      </c>
      <c r="AB413" s="99">
        <v>1.9500831946755559</v>
      </c>
      <c r="AC413" s="129">
        <v>1.9519519519519468</v>
      </c>
      <c r="AD413" s="164">
        <v>1.9465966574886417</v>
      </c>
      <c r="AE413" s="128">
        <v>1.9471138747566119</v>
      </c>
      <c r="AF413" s="128">
        <v>1.9530528001971525</v>
      </c>
      <c r="AG413" s="128">
        <v>1.4986705342035402</v>
      </c>
    </row>
    <row r="414" spans="1:33" x14ac:dyDescent="0.2">
      <c r="A414" s="11" t="s">
        <v>1558</v>
      </c>
      <c r="B414" s="126" t="s">
        <v>626</v>
      </c>
      <c r="C414" s="126"/>
      <c r="D414" s="123" t="s">
        <v>627</v>
      </c>
      <c r="E414" s="38" t="s">
        <v>1088</v>
      </c>
      <c r="F414" s="3" t="s">
        <v>1082</v>
      </c>
      <c r="G414" s="3"/>
      <c r="H414" s="99" t="s">
        <v>886</v>
      </c>
      <c r="I414" s="99">
        <v>4.9470389985556267</v>
      </c>
      <c r="J414" s="99">
        <v>4.0338833090295338</v>
      </c>
      <c r="K414" s="99">
        <v>9.0180329159776278</v>
      </c>
      <c r="L414" s="99">
        <v>9.8048280146198437</v>
      </c>
      <c r="M414" s="99">
        <v>5.3704873171244998</v>
      </c>
      <c r="N414" s="99">
        <v>12.40104882007742</v>
      </c>
      <c r="O414" s="99">
        <v>6.099620092866175</v>
      </c>
      <c r="P414" s="99">
        <v>2.405955210285498</v>
      </c>
      <c r="Q414" s="99">
        <v>3.7991636932451343</v>
      </c>
      <c r="R414" s="99">
        <v>4.9907906271238147</v>
      </c>
      <c r="S414" s="99">
        <v>4.979642381372301</v>
      </c>
      <c r="T414" s="99">
        <v>4.489642723096992</v>
      </c>
      <c r="U414" s="99">
        <v>3.9024682277680114</v>
      </c>
      <c r="V414" s="99">
        <v>2.4948760793158158</v>
      </c>
      <c r="W414" s="99">
        <v>0</v>
      </c>
      <c r="X414" s="99">
        <v>0</v>
      </c>
      <c r="Y414" s="99">
        <v>0</v>
      </c>
      <c r="Z414" s="129">
        <v>0</v>
      </c>
      <c r="AA414" s="99">
        <v>0</v>
      </c>
      <c r="AB414" s="99">
        <v>3.9993575329264397</v>
      </c>
      <c r="AC414" s="129">
        <v>4.9899613899613726</v>
      </c>
      <c r="AD414" s="164">
        <v>5.9906444447713314</v>
      </c>
      <c r="AE414" s="128">
        <v>2.9894453426967615</v>
      </c>
      <c r="AF414" s="128">
        <v>3.9901627194016687</v>
      </c>
      <c r="AG414" s="128">
        <v>4.9903781983581519</v>
      </c>
    </row>
    <row r="415" spans="1:33" x14ac:dyDescent="0.2">
      <c r="A415" s="11" t="s">
        <v>1559</v>
      </c>
      <c r="B415" s="126" t="s">
        <v>628</v>
      </c>
      <c r="C415" s="126"/>
      <c r="D415" s="123" t="s">
        <v>629</v>
      </c>
      <c r="E415" s="38" t="s">
        <v>1088</v>
      </c>
      <c r="F415" s="3" t="s">
        <v>1076</v>
      </c>
      <c r="G415" s="3"/>
      <c r="H415" s="99" t="s">
        <v>886</v>
      </c>
      <c r="I415" s="99">
        <v>9.8066490471553749</v>
      </c>
      <c r="J415" s="99">
        <v>8.512794527489234</v>
      </c>
      <c r="K415" s="99">
        <v>2.696707915012837</v>
      </c>
      <c r="L415" s="99">
        <v>0.95487097874276117</v>
      </c>
      <c r="M415" s="99">
        <v>2.8487782907330228</v>
      </c>
      <c r="N415" s="99">
        <v>5.846288592073563</v>
      </c>
      <c r="O415" s="99">
        <v>8.4919321472900293</v>
      </c>
      <c r="P415" s="99">
        <v>4.8717704261607366</v>
      </c>
      <c r="Q415" s="99">
        <v>4.4181818181818073</v>
      </c>
      <c r="R415" s="99">
        <v>4.7884380985547637</v>
      </c>
      <c r="S415" s="99">
        <v>3.8883349950149579</v>
      </c>
      <c r="T415" s="99">
        <v>4.4945617402431139</v>
      </c>
      <c r="U415" s="99">
        <v>0</v>
      </c>
      <c r="V415" s="99">
        <v>2.9542323587938171</v>
      </c>
      <c r="W415" s="99">
        <v>0</v>
      </c>
      <c r="X415" s="99">
        <v>2.4977698483496908</v>
      </c>
      <c r="Y415" s="99">
        <v>3.503046127067023</v>
      </c>
      <c r="Z415" s="129">
        <v>1.8989559246023191</v>
      </c>
      <c r="AA415" s="99">
        <v>0</v>
      </c>
      <c r="AB415" s="99">
        <v>3.4383166001925369</v>
      </c>
      <c r="AC415" s="129">
        <v>3.3240260603643046</v>
      </c>
      <c r="AD415" s="164">
        <v>3.2170891777119959</v>
      </c>
      <c r="AE415" s="128">
        <v>3.1168183518264447</v>
      </c>
      <c r="AF415" s="128">
        <v>3.0226091161891011</v>
      </c>
      <c r="AG415" s="128">
        <v>2.9339279427297265</v>
      </c>
    </row>
    <row r="416" spans="1:33" x14ac:dyDescent="0.2">
      <c r="A416" s="11" t="s">
        <v>886</v>
      </c>
      <c r="B416" s="122" t="s">
        <v>936</v>
      </c>
      <c r="C416" s="122"/>
      <c r="D416" s="123" t="s">
        <v>880</v>
      </c>
      <c r="E416" s="38" t="s">
        <v>1089</v>
      </c>
      <c r="F416" s="3" t="s">
        <v>1076</v>
      </c>
      <c r="G416" s="3"/>
      <c r="H416" s="99" t="s">
        <v>886</v>
      </c>
      <c r="I416" s="99" t="s">
        <v>886</v>
      </c>
      <c r="J416" s="99" t="s">
        <v>886</v>
      </c>
      <c r="K416" s="99" t="s">
        <v>886</v>
      </c>
      <c r="L416" s="99" t="s">
        <v>886</v>
      </c>
      <c r="M416" s="99" t="s">
        <v>886</v>
      </c>
      <c r="N416" s="99" t="s">
        <v>886</v>
      </c>
      <c r="O416" s="99" t="s">
        <v>886</v>
      </c>
      <c r="P416" s="99" t="s">
        <v>886</v>
      </c>
      <c r="Q416" s="99" t="s">
        <v>886</v>
      </c>
      <c r="R416" s="99" t="s">
        <v>886</v>
      </c>
      <c r="S416" s="99" t="s">
        <v>886</v>
      </c>
      <c r="T416" s="99" t="s">
        <v>886</v>
      </c>
      <c r="U416" s="99" t="s">
        <v>886</v>
      </c>
      <c r="V416" s="99" t="s">
        <v>886</v>
      </c>
      <c r="W416" s="99" t="s">
        <v>886</v>
      </c>
      <c r="X416" s="99" t="s">
        <v>886</v>
      </c>
      <c r="Y416" s="99" t="s">
        <v>886</v>
      </c>
      <c r="Z416" s="129" t="s">
        <v>886</v>
      </c>
      <c r="AA416" s="99" t="s">
        <v>886</v>
      </c>
      <c r="AB416" s="99" t="s">
        <v>886</v>
      </c>
      <c r="AC416" s="129" t="s">
        <v>886</v>
      </c>
      <c r="AD416" s="164" t="s">
        <v>886</v>
      </c>
      <c r="AE416" s="128" t="s">
        <v>886</v>
      </c>
      <c r="AF416" s="128" t="s">
        <v>886</v>
      </c>
      <c r="AG416" s="128" t="s">
        <v>886</v>
      </c>
    </row>
    <row r="417" spans="1:33" x14ac:dyDescent="0.2">
      <c r="A417" s="11" t="s">
        <v>1560</v>
      </c>
      <c r="B417" s="126" t="s">
        <v>630</v>
      </c>
      <c r="C417" s="126"/>
      <c r="D417" s="123" t="s">
        <v>631</v>
      </c>
      <c r="E417" s="38" t="s">
        <v>1088</v>
      </c>
      <c r="F417" s="3" t="s">
        <v>1076</v>
      </c>
      <c r="G417" s="3"/>
      <c r="H417" s="99" t="s">
        <v>886</v>
      </c>
      <c r="I417" s="99">
        <v>10.711909514304722</v>
      </c>
      <c r="J417" s="99">
        <v>-1.141826923076934</v>
      </c>
      <c r="K417" s="99">
        <v>2.370820668693014</v>
      </c>
      <c r="L417" s="99">
        <v>-0.2870150435471146</v>
      </c>
      <c r="M417" s="99">
        <v>9.6079404466501188</v>
      </c>
      <c r="N417" s="99">
        <v>8.6751788463279809</v>
      </c>
      <c r="O417" s="99">
        <v>5.9828347637696879</v>
      </c>
      <c r="P417" s="99">
        <v>5.4249547920434082</v>
      </c>
      <c r="Q417" s="99">
        <v>4.690879260198372</v>
      </c>
      <c r="R417" s="99">
        <v>4.2456190340504349</v>
      </c>
      <c r="S417" s="99">
        <v>3.519201858685264</v>
      </c>
      <c r="T417" s="99">
        <v>2.8186678988711975</v>
      </c>
      <c r="U417" s="99">
        <v>2.7927580893682773</v>
      </c>
      <c r="V417" s="99">
        <v>2.6981450252951049</v>
      </c>
      <c r="W417" s="99">
        <v>0</v>
      </c>
      <c r="X417" s="99">
        <v>-0.26150945691175309</v>
      </c>
      <c r="Y417" s="99">
        <v>-0.21341463414633211</v>
      </c>
      <c r="Z417" s="129">
        <v>-0.2994194928200522</v>
      </c>
      <c r="AA417" s="99">
        <v>-0.45967148810983627</v>
      </c>
      <c r="AB417" s="99">
        <v>3.0786281632904311</v>
      </c>
      <c r="AC417" s="129">
        <v>2.9866794098321492</v>
      </c>
      <c r="AD417" s="164">
        <v>2.9928658430485422</v>
      </c>
      <c r="AE417" s="128">
        <v>2.8157909556794536</v>
      </c>
      <c r="AF417" s="128">
        <v>2.7331982253382403</v>
      </c>
      <c r="AG417" s="128">
        <v>2.6658136063126463</v>
      </c>
    </row>
    <row r="418" spans="1:33" x14ac:dyDescent="0.2">
      <c r="A418" s="11" t="s">
        <v>1561</v>
      </c>
      <c r="B418" s="126" t="s">
        <v>632</v>
      </c>
      <c r="C418" s="126"/>
      <c r="D418" s="123" t="s">
        <v>633</v>
      </c>
      <c r="E418" s="38" t="s">
        <v>1088</v>
      </c>
      <c r="F418" s="3" t="s">
        <v>1076</v>
      </c>
      <c r="G418" s="3"/>
      <c r="H418" s="99" t="s">
        <v>886</v>
      </c>
      <c r="I418" s="99">
        <v>19.662058371735782</v>
      </c>
      <c r="J418" s="99">
        <v>5.5198973042362098</v>
      </c>
      <c r="K418" s="99">
        <v>1.1489591781562467</v>
      </c>
      <c r="L418" s="99">
        <v>0.38754510223174066</v>
      </c>
      <c r="M418" s="99">
        <v>4.233226837060684</v>
      </c>
      <c r="N418" s="99">
        <v>9.0676883780332247</v>
      </c>
      <c r="O418" s="99">
        <v>17.55269320843091</v>
      </c>
      <c r="P418" s="99">
        <v>6.6042434505428673</v>
      </c>
      <c r="Q418" s="99">
        <v>4.877592973276009</v>
      </c>
      <c r="R418" s="99">
        <v>4.6240199572345091</v>
      </c>
      <c r="S418" s="99">
        <v>4.8709869709614253</v>
      </c>
      <c r="T418" s="99">
        <v>4.4498578968737377</v>
      </c>
      <c r="U418" s="99">
        <v>3.451760864495057</v>
      </c>
      <c r="V418" s="99">
        <v>1.1948598482001955</v>
      </c>
      <c r="W418" s="99">
        <v>-2.2278330610419061E-2</v>
      </c>
      <c r="X418" s="99">
        <v>0</v>
      </c>
      <c r="Y418" s="99">
        <v>3.7064547277724245</v>
      </c>
      <c r="Z418" s="129">
        <v>0</v>
      </c>
      <c r="AA418" s="99">
        <v>0</v>
      </c>
      <c r="AB418" s="99">
        <v>3.5811488325454777</v>
      </c>
      <c r="AC418" s="129">
        <v>2.7658691743880581</v>
      </c>
      <c r="AD418" s="164">
        <v>3.3642847530614972</v>
      </c>
      <c r="AE418" s="128">
        <v>3.2547845332638881</v>
      </c>
      <c r="AF418" s="128">
        <v>3.1458832429706263</v>
      </c>
      <c r="AG418" s="128">
        <v>3.0438237271560356</v>
      </c>
    </row>
    <row r="419" spans="1:33" x14ac:dyDescent="0.2">
      <c r="A419" s="11" t="s">
        <v>1562</v>
      </c>
      <c r="B419" s="126" t="s">
        <v>634</v>
      </c>
      <c r="C419" s="126"/>
      <c r="D419" s="123" t="s">
        <v>635</v>
      </c>
      <c r="E419" s="38" t="s">
        <v>1088</v>
      </c>
      <c r="F419" s="3" t="s">
        <v>1076</v>
      </c>
      <c r="G419" s="3"/>
      <c r="H419" s="99" t="s">
        <v>886</v>
      </c>
      <c r="I419" s="99">
        <v>4.4211947350658107</v>
      </c>
      <c r="J419" s="99">
        <v>7.0458952811894022</v>
      </c>
      <c r="K419" s="99">
        <v>4.1062801932367137</v>
      </c>
      <c r="L419" s="99">
        <v>4.1569992266047961</v>
      </c>
      <c r="M419" s="99">
        <v>6.3578986448858501</v>
      </c>
      <c r="N419" s="99">
        <v>7.9239026093027292</v>
      </c>
      <c r="O419" s="99">
        <v>10.60079243147085</v>
      </c>
      <c r="P419" s="99">
        <v>3.9187015645562013</v>
      </c>
      <c r="Q419" s="99">
        <v>4.3689320388349557</v>
      </c>
      <c r="R419" s="99">
        <v>4.4624199528142867</v>
      </c>
      <c r="S419" s="99">
        <v>3.4909982577272984</v>
      </c>
      <c r="T419" s="99">
        <v>4.0279336575632811</v>
      </c>
      <c r="U419" s="99">
        <v>2.835051546391739</v>
      </c>
      <c r="V419" s="99">
        <v>2.8268345281809104</v>
      </c>
      <c r="W419" s="99">
        <v>0</v>
      </c>
      <c r="X419" s="99">
        <v>-0.44779503457657199</v>
      </c>
      <c r="Y419" s="99">
        <v>0</v>
      </c>
      <c r="Z419" s="129">
        <v>0</v>
      </c>
      <c r="AA419" s="99">
        <v>0</v>
      </c>
      <c r="AB419" s="99">
        <v>2.8468940386038755</v>
      </c>
      <c r="AC419" s="129">
        <v>2.768089464651502</v>
      </c>
      <c r="AD419" s="164">
        <v>2.6935301406022738</v>
      </c>
      <c r="AE419" s="128">
        <v>2.622882022766615</v>
      </c>
      <c r="AF419" s="128">
        <v>1.998670960486626</v>
      </c>
      <c r="AG419" s="128">
        <v>2.5057632554876217</v>
      </c>
    </row>
    <row r="420" spans="1:33" x14ac:dyDescent="0.2">
      <c r="A420" s="11" t="s">
        <v>1563</v>
      </c>
      <c r="B420" s="126" t="s">
        <v>636</v>
      </c>
      <c r="C420" s="126"/>
      <c r="D420" s="123" t="s">
        <v>637</v>
      </c>
      <c r="E420" s="38" t="s">
        <v>1088</v>
      </c>
      <c r="F420" s="3" t="s">
        <v>1076</v>
      </c>
      <c r="G420" s="3"/>
      <c r="H420" s="99" t="s">
        <v>886</v>
      </c>
      <c r="I420" s="99">
        <v>23.720842738901425</v>
      </c>
      <c r="J420" s="99">
        <v>18.260605139121182</v>
      </c>
      <c r="K420" s="99">
        <v>8.3311905374132209</v>
      </c>
      <c r="L420" s="99">
        <v>7.4175172086399215</v>
      </c>
      <c r="M420" s="99">
        <v>7.214672411888202</v>
      </c>
      <c r="N420" s="99">
        <v>9.5939818631492102</v>
      </c>
      <c r="O420" s="99">
        <v>2.0968500235073009</v>
      </c>
      <c r="P420" s="99">
        <v>6.9257690182353997</v>
      </c>
      <c r="Q420" s="99">
        <v>3.9018087855297239</v>
      </c>
      <c r="R420" s="99">
        <v>4.0122689214954903</v>
      </c>
      <c r="S420" s="99">
        <v>3.0684625806965755</v>
      </c>
      <c r="T420" s="99">
        <v>4.6396535725335752E-2</v>
      </c>
      <c r="U420" s="99">
        <v>2.3419384758077086</v>
      </c>
      <c r="V420" s="99">
        <v>-7.5522996752397376E-3</v>
      </c>
      <c r="W420" s="99">
        <v>-2.2658610271903967E-2</v>
      </c>
      <c r="X420" s="99">
        <v>-1.510916370779114E-2</v>
      </c>
      <c r="Y420" s="99">
        <v>-3.0222893842079657E-2</v>
      </c>
      <c r="Z420" s="129">
        <v>0</v>
      </c>
      <c r="AA420" s="99">
        <v>0</v>
      </c>
      <c r="AB420" s="99">
        <v>3.2650593303605202</v>
      </c>
      <c r="AC420" s="129">
        <v>3.6595184073775933</v>
      </c>
      <c r="AD420" s="164">
        <v>3.5303254960107333</v>
      </c>
      <c r="AE420" s="128">
        <v>2.4483393575666756</v>
      </c>
      <c r="AF420" s="128">
        <v>3.3284516043136758</v>
      </c>
      <c r="AG420" s="128">
        <v>3.1696946269810509</v>
      </c>
    </row>
    <row r="421" spans="1:33" x14ac:dyDescent="0.2">
      <c r="A421" s="11" t="s">
        <v>1564</v>
      </c>
      <c r="B421" s="126" t="s">
        <v>638</v>
      </c>
      <c r="C421" s="126"/>
      <c r="D421" s="123" t="s">
        <v>639</v>
      </c>
      <c r="E421" s="38" t="s">
        <v>1089</v>
      </c>
      <c r="F421" s="3" t="s">
        <v>1076</v>
      </c>
      <c r="G421" s="3"/>
      <c r="H421" s="99" t="s">
        <v>886</v>
      </c>
      <c r="I421" s="99">
        <v>9.3231467112331359</v>
      </c>
      <c r="J421" s="99">
        <v>9.0521948023585992</v>
      </c>
      <c r="K421" s="99">
        <v>4.8863522579353003</v>
      </c>
      <c r="L421" s="99">
        <v>2.4821002386634916</v>
      </c>
      <c r="M421" s="99">
        <v>2.431299487657185</v>
      </c>
      <c r="N421" s="99">
        <v>2.5100036376864239</v>
      </c>
      <c r="O421" s="99">
        <v>7.4964513839602631</v>
      </c>
      <c r="P421" s="99">
        <v>8.5004539077329326</v>
      </c>
      <c r="Q421" s="99">
        <v>3.8944245835551783</v>
      </c>
      <c r="R421" s="99">
        <v>4.9051907167435331</v>
      </c>
      <c r="S421" s="99">
        <v>4.8991555586572701</v>
      </c>
      <c r="T421" s="99">
        <v>4.9032000532233297</v>
      </c>
      <c r="U421" s="99">
        <v>4.902333840689991</v>
      </c>
      <c r="V421" s="99">
        <v>2.998609515748754</v>
      </c>
      <c r="W421" s="99">
        <v>0</v>
      </c>
      <c r="X421" s="99">
        <v>0</v>
      </c>
      <c r="Y421" s="99">
        <v>0</v>
      </c>
      <c r="Z421" s="129">
        <v>0</v>
      </c>
      <c r="AA421" s="99">
        <v>0</v>
      </c>
      <c r="AB421" s="99">
        <v>2.9347889886717216</v>
      </c>
      <c r="AC421" s="129">
        <v>2.8511147858812702</v>
      </c>
      <c r="AD421" s="164">
        <v>2.9993901424848923</v>
      </c>
      <c r="AE421" s="128">
        <v>2.9874044568845015</v>
      </c>
      <c r="AF421" s="128">
        <v>2.6132859457481894</v>
      </c>
      <c r="AG421" s="128" t="s">
        <v>886</v>
      </c>
    </row>
    <row r="422" spans="1:33" x14ac:dyDescent="0.2">
      <c r="A422" s="11" t="s">
        <v>1565</v>
      </c>
      <c r="B422" s="126" t="s">
        <v>640</v>
      </c>
      <c r="C422" s="126"/>
      <c r="D422" s="123" t="s">
        <v>641</v>
      </c>
      <c r="E422" s="38" t="s">
        <v>1088</v>
      </c>
      <c r="F422" s="3" t="s">
        <v>1076</v>
      </c>
      <c r="G422" s="3"/>
      <c r="H422" s="99" t="s">
        <v>886</v>
      </c>
      <c r="I422" s="99">
        <v>18.909215250470155</v>
      </c>
      <c r="J422" s="99">
        <v>13.342918763479503</v>
      </c>
      <c r="K422" s="99">
        <v>13.789166560953944</v>
      </c>
      <c r="L422" s="99">
        <v>1.1036789297658771</v>
      </c>
      <c r="M422" s="99">
        <v>6.009482853677369</v>
      </c>
      <c r="N422" s="99">
        <v>7.6971083836072438</v>
      </c>
      <c r="O422" s="99">
        <v>6.6834073787907897</v>
      </c>
      <c r="P422" s="99">
        <v>2.5982256020278953</v>
      </c>
      <c r="Q422" s="99">
        <v>2.4971322685961326</v>
      </c>
      <c r="R422" s="99">
        <v>8.608815426995875E-3</v>
      </c>
      <c r="S422" s="99">
        <v>0</v>
      </c>
      <c r="T422" s="99">
        <v>3.5034862701213569</v>
      </c>
      <c r="U422" s="99">
        <v>2.9025282767797904</v>
      </c>
      <c r="V422" s="99">
        <v>0</v>
      </c>
      <c r="W422" s="99">
        <v>0</v>
      </c>
      <c r="X422" s="99">
        <v>-2.4973733128586417</v>
      </c>
      <c r="Y422" s="99">
        <v>-2.5033156498673605</v>
      </c>
      <c r="Z422" s="129">
        <v>-2.4995749022275082</v>
      </c>
      <c r="AA422" s="99">
        <v>-2.9996512033484635</v>
      </c>
      <c r="AB422" s="99">
        <v>0</v>
      </c>
      <c r="AC422" s="129">
        <v>0</v>
      </c>
      <c r="AD422" s="164">
        <v>4.4947860481840962</v>
      </c>
      <c r="AE422" s="128">
        <v>4.3014452856159568</v>
      </c>
      <c r="AF422" s="128">
        <v>4.1240514681623264</v>
      </c>
      <c r="AG422" s="128">
        <v>3.960709759188858</v>
      </c>
    </row>
    <row r="423" spans="1:33" x14ac:dyDescent="0.2">
      <c r="A423" s="11" t="s">
        <v>1566</v>
      </c>
      <c r="B423" s="126" t="s">
        <v>642</v>
      </c>
      <c r="C423" s="126"/>
      <c r="D423" s="123" t="s">
        <v>643</v>
      </c>
      <c r="E423" s="38" t="s">
        <v>1088</v>
      </c>
      <c r="F423" s="3" t="s">
        <v>1076</v>
      </c>
      <c r="G423" s="3"/>
      <c r="H423" s="99" t="s">
        <v>886</v>
      </c>
      <c r="I423" s="99">
        <v>2.3195876288659889</v>
      </c>
      <c r="J423" s="99">
        <v>8.8619189374856973</v>
      </c>
      <c r="K423" s="99">
        <v>4.1438788388725243</v>
      </c>
      <c r="L423" s="99">
        <v>4.7768127650979579</v>
      </c>
      <c r="M423" s="99">
        <v>4.5301204819277103</v>
      </c>
      <c r="N423" s="99">
        <v>21.005071461502993</v>
      </c>
      <c r="O423" s="99">
        <v>19.088623028270987</v>
      </c>
      <c r="P423" s="99">
        <v>9.0030714102892233</v>
      </c>
      <c r="Q423" s="99">
        <v>4.9134135603169966</v>
      </c>
      <c r="R423" s="99">
        <v>3.4914950760966974</v>
      </c>
      <c r="S423" s="99">
        <v>2.8979238754325252</v>
      </c>
      <c r="T423" s="99">
        <v>3.7988650693568786</v>
      </c>
      <c r="U423" s="99">
        <v>2.9106555302454922</v>
      </c>
      <c r="V423" s="99">
        <v>0</v>
      </c>
      <c r="W423" s="99">
        <v>0</v>
      </c>
      <c r="X423" s="99">
        <v>2.4987702902115103</v>
      </c>
      <c r="Y423" s="99">
        <v>0</v>
      </c>
      <c r="Z423" s="129">
        <v>0</v>
      </c>
      <c r="AA423" s="99">
        <v>0</v>
      </c>
      <c r="AB423" s="99">
        <v>0</v>
      </c>
      <c r="AC423" s="129">
        <v>0</v>
      </c>
      <c r="AD423" s="164">
        <v>2.9897303004127185</v>
      </c>
      <c r="AE423" s="128">
        <v>1.9896556544429345</v>
      </c>
      <c r="AF423" s="128">
        <v>1.9919590643274976</v>
      </c>
      <c r="AG423" s="128">
        <v>0</v>
      </c>
    </row>
    <row r="424" spans="1:33" x14ac:dyDescent="0.2">
      <c r="A424" s="11" t="s">
        <v>1691</v>
      </c>
      <c r="B424" s="126" t="s">
        <v>644</v>
      </c>
      <c r="C424" s="126"/>
      <c r="D424" s="123" t="s">
        <v>645</v>
      </c>
      <c r="E424" s="38" t="s">
        <v>1089</v>
      </c>
      <c r="F424" s="3" t="s">
        <v>1076</v>
      </c>
      <c r="G424" s="3"/>
      <c r="H424" s="99" t="s">
        <v>886</v>
      </c>
      <c r="I424" s="99">
        <v>0</v>
      </c>
      <c r="J424" s="99">
        <v>14.772727272727266</v>
      </c>
      <c r="K424" s="99">
        <v>5</v>
      </c>
      <c r="L424" s="99">
        <v>3.6869401225836782</v>
      </c>
      <c r="M424" s="99">
        <v>14.459803564932699</v>
      </c>
      <c r="N424" s="99">
        <v>21.444462100746861</v>
      </c>
      <c r="O424" s="99">
        <v>9.1331370624795625</v>
      </c>
      <c r="P424" s="99">
        <v>7.919189497032562</v>
      </c>
      <c r="Q424" s="99">
        <v>3.5940451060993297</v>
      </c>
      <c r="R424" s="99">
        <v>0</v>
      </c>
      <c r="S424" s="99">
        <v>3.5980481527159611</v>
      </c>
      <c r="T424" s="99">
        <v>2.5000000000000142</v>
      </c>
      <c r="U424" s="99" t="s">
        <v>886</v>
      </c>
      <c r="V424" s="99" t="s">
        <v>886</v>
      </c>
      <c r="W424" s="99" t="s">
        <v>886</v>
      </c>
      <c r="X424" s="99" t="s">
        <v>886</v>
      </c>
      <c r="Y424" s="99" t="s">
        <v>886</v>
      </c>
      <c r="Z424" s="129" t="s">
        <v>886</v>
      </c>
      <c r="AA424" s="99" t="s">
        <v>886</v>
      </c>
      <c r="AB424" s="99" t="s">
        <v>886</v>
      </c>
      <c r="AC424" s="129" t="s">
        <v>886</v>
      </c>
      <c r="AD424" s="164" t="s">
        <v>886</v>
      </c>
      <c r="AE424" s="128" t="s">
        <v>886</v>
      </c>
      <c r="AF424" s="128" t="s">
        <v>886</v>
      </c>
      <c r="AG424" s="128" t="s">
        <v>886</v>
      </c>
    </row>
    <row r="425" spans="1:33" x14ac:dyDescent="0.2">
      <c r="A425" s="11" t="s">
        <v>1567</v>
      </c>
      <c r="B425" s="126" t="s">
        <v>646</v>
      </c>
      <c r="C425" s="126"/>
      <c r="D425" s="123" t="s">
        <v>647</v>
      </c>
      <c r="E425" s="38" t="s">
        <v>1088</v>
      </c>
      <c r="F425" s="3" t="s">
        <v>1076</v>
      </c>
      <c r="G425" s="3"/>
      <c r="H425" s="99" t="s">
        <v>886</v>
      </c>
      <c r="I425" s="99">
        <v>2.3455173234908813</v>
      </c>
      <c r="J425" s="99">
        <v>9.38808748255002</v>
      </c>
      <c r="K425" s="99">
        <v>4.4985642879932044</v>
      </c>
      <c r="L425" s="99">
        <v>3.9995929167514674</v>
      </c>
      <c r="M425" s="99">
        <v>3.0042078481260432</v>
      </c>
      <c r="N425" s="99">
        <v>3.0020900627018676</v>
      </c>
      <c r="O425" s="99">
        <v>9.2049437373178336</v>
      </c>
      <c r="P425" s="99">
        <v>4.9999999999999858</v>
      </c>
      <c r="Q425" s="99">
        <v>3.0083655083655145</v>
      </c>
      <c r="R425" s="99">
        <v>2.9907855692644034</v>
      </c>
      <c r="S425" s="99">
        <v>3.002502085070887</v>
      </c>
      <c r="T425" s="99">
        <v>4.8509385351490693</v>
      </c>
      <c r="U425" s="99">
        <v>3.748946925021059</v>
      </c>
      <c r="V425" s="99">
        <v>2.0029773988361086</v>
      </c>
      <c r="W425" s="99">
        <v>0</v>
      </c>
      <c r="X425" s="99">
        <v>0</v>
      </c>
      <c r="Y425" s="99">
        <v>0</v>
      </c>
      <c r="Z425" s="129">
        <v>0</v>
      </c>
      <c r="AA425" s="99">
        <v>-1.9835478307018817</v>
      </c>
      <c r="AB425" s="99">
        <v>3.2013536379018603</v>
      </c>
      <c r="AC425" s="129">
        <v>3.2791185729275973</v>
      </c>
      <c r="AD425" s="164">
        <v>3.1750063500127101</v>
      </c>
      <c r="AE425" s="128">
        <v>2.8495814869522462</v>
      </c>
      <c r="AF425" s="128">
        <v>2.9920411704865035</v>
      </c>
      <c r="AG425" s="128">
        <v>2.9051188193597115</v>
      </c>
    </row>
    <row r="426" spans="1:33" x14ac:dyDescent="0.2">
      <c r="A426" s="11" t="s">
        <v>1568</v>
      </c>
      <c r="B426" s="126" t="s">
        <v>648</v>
      </c>
      <c r="C426" s="126"/>
      <c r="D426" s="123" t="s">
        <v>649</v>
      </c>
      <c r="E426" s="38" t="s">
        <v>1088</v>
      </c>
      <c r="F426" s="3" t="s">
        <v>1076</v>
      </c>
      <c r="G426" s="3"/>
      <c r="H426" s="99" t="s">
        <v>886</v>
      </c>
      <c r="I426" s="99" t="s">
        <v>886</v>
      </c>
      <c r="J426" s="99" t="s">
        <v>886</v>
      </c>
      <c r="K426" s="99" t="s">
        <v>886</v>
      </c>
      <c r="L426" s="99" t="s">
        <v>886</v>
      </c>
      <c r="M426" s="99" t="s">
        <v>886</v>
      </c>
      <c r="N426" s="99">
        <v>116.7878158532364</v>
      </c>
      <c r="O426" s="99">
        <v>20.261855340890932</v>
      </c>
      <c r="P426" s="99">
        <v>4.992033988316507</v>
      </c>
      <c r="Q426" s="99">
        <v>3.9959534648457122</v>
      </c>
      <c r="R426" s="99">
        <v>3.0034046692607035</v>
      </c>
      <c r="S426" s="99">
        <v>2.9866603706764323</v>
      </c>
      <c r="T426" s="99">
        <v>3.0032095369096936</v>
      </c>
      <c r="U426" s="99">
        <v>3.0046739372357081</v>
      </c>
      <c r="V426" s="99">
        <v>3.0034572169403759</v>
      </c>
      <c r="W426" s="99">
        <v>0</v>
      </c>
      <c r="X426" s="99">
        <v>0</v>
      </c>
      <c r="Y426" s="99">
        <v>0</v>
      </c>
      <c r="Z426" s="129">
        <v>0</v>
      </c>
      <c r="AA426" s="99">
        <v>0</v>
      </c>
      <c r="AB426" s="99">
        <v>5.2443885043004013</v>
      </c>
      <c r="AC426" s="129">
        <v>4.9830576041459018</v>
      </c>
      <c r="AD426" s="164">
        <v>4.7465350294285225</v>
      </c>
      <c r="AE426" s="128">
        <v>4.531448250860981</v>
      </c>
      <c r="AF426" s="128">
        <v>4.3350095370209729</v>
      </c>
      <c r="AG426" s="128">
        <v>4.154894465680572</v>
      </c>
    </row>
    <row r="427" spans="1:33" x14ac:dyDescent="0.2">
      <c r="A427" s="11" t="s">
        <v>1569</v>
      </c>
      <c r="B427" s="126" t="s">
        <v>650</v>
      </c>
      <c r="C427" s="126"/>
      <c r="D427" s="123" t="s">
        <v>651</v>
      </c>
      <c r="E427" s="38" t="s">
        <v>1088</v>
      </c>
      <c r="F427" s="3" t="s">
        <v>1081</v>
      </c>
      <c r="G427" s="3"/>
      <c r="H427" s="99" t="s">
        <v>886</v>
      </c>
      <c r="I427" s="99">
        <v>6.9486735060351918</v>
      </c>
      <c r="J427" s="99">
        <v>11.118249113022145</v>
      </c>
      <c r="K427" s="99">
        <v>4.4175229285470294</v>
      </c>
      <c r="L427" s="99">
        <v>4.5590678008758232</v>
      </c>
      <c r="M427" s="99">
        <v>4.2411332153903487</v>
      </c>
      <c r="N427" s="99">
        <v>8.1383132251919363</v>
      </c>
      <c r="O427" s="99">
        <v>7.3037666552784373</v>
      </c>
      <c r="P427" s="99">
        <v>4.9490075120640853</v>
      </c>
      <c r="Q427" s="99">
        <v>4.8929170735407155</v>
      </c>
      <c r="R427" s="99">
        <v>3.7689804772234083</v>
      </c>
      <c r="S427" s="99">
        <v>3.3019771796881798</v>
      </c>
      <c r="T427" s="99">
        <v>2.9502280756485959</v>
      </c>
      <c r="U427" s="99">
        <v>2.8984438984439151</v>
      </c>
      <c r="V427" s="99">
        <v>2.7969022357707445</v>
      </c>
      <c r="W427" s="99">
        <v>0</v>
      </c>
      <c r="X427" s="99">
        <v>0</v>
      </c>
      <c r="Y427" s="99">
        <v>0</v>
      </c>
      <c r="Z427" s="129">
        <v>0</v>
      </c>
      <c r="AA427" s="99">
        <v>1.9496256378094268</v>
      </c>
      <c r="AB427" s="99">
        <v>3.9499965823909688</v>
      </c>
      <c r="AC427" s="129">
        <v>4.9498801800222036</v>
      </c>
      <c r="AD427" s="164">
        <v>4.9503296274896025</v>
      </c>
      <c r="AE427" s="128">
        <v>3.950039135568284</v>
      </c>
      <c r="AF427" s="128">
        <v>3.9498956691531584</v>
      </c>
      <c r="AG427" s="128">
        <v>3.9502034953315861</v>
      </c>
    </row>
    <row r="428" spans="1:33" x14ac:dyDescent="0.2">
      <c r="A428" s="11" t="s">
        <v>886</v>
      </c>
      <c r="B428" s="122" t="s">
        <v>937</v>
      </c>
      <c r="C428" s="122"/>
      <c r="D428" s="123" t="s">
        <v>881</v>
      </c>
      <c r="E428" s="38" t="s">
        <v>1089</v>
      </c>
      <c r="F428" s="3" t="s">
        <v>1076</v>
      </c>
      <c r="G428" s="3"/>
      <c r="H428" s="99" t="s">
        <v>886</v>
      </c>
      <c r="I428" s="99" t="s">
        <v>886</v>
      </c>
      <c r="J428" s="99" t="s">
        <v>886</v>
      </c>
      <c r="K428" s="99" t="s">
        <v>886</v>
      </c>
      <c r="L428" s="99" t="s">
        <v>886</v>
      </c>
      <c r="M428" s="99" t="s">
        <v>886</v>
      </c>
      <c r="N428" s="99" t="s">
        <v>886</v>
      </c>
      <c r="O428" s="99" t="s">
        <v>886</v>
      </c>
      <c r="P428" s="99" t="s">
        <v>886</v>
      </c>
      <c r="Q428" s="99" t="s">
        <v>886</v>
      </c>
      <c r="R428" s="99" t="s">
        <v>886</v>
      </c>
      <c r="S428" s="99" t="s">
        <v>886</v>
      </c>
      <c r="T428" s="99" t="s">
        <v>886</v>
      </c>
      <c r="U428" s="99" t="s">
        <v>886</v>
      </c>
      <c r="V428" s="99" t="s">
        <v>886</v>
      </c>
      <c r="W428" s="99" t="s">
        <v>886</v>
      </c>
      <c r="X428" s="99" t="s">
        <v>886</v>
      </c>
      <c r="Y428" s="99" t="s">
        <v>886</v>
      </c>
      <c r="Z428" s="129" t="s">
        <v>886</v>
      </c>
      <c r="AA428" s="99" t="s">
        <v>886</v>
      </c>
      <c r="AB428" s="99" t="s">
        <v>886</v>
      </c>
      <c r="AC428" s="129" t="s">
        <v>886</v>
      </c>
      <c r="AD428" s="164" t="s">
        <v>886</v>
      </c>
      <c r="AE428" s="128" t="s">
        <v>886</v>
      </c>
      <c r="AF428" s="128" t="s">
        <v>886</v>
      </c>
      <c r="AG428" s="128" t="s">
        <v>886</v>
      </c>
    </row>
    <row r="429" spans="1:33" x14ac:dyDescent="0.2">
      <c r="A429" s="11" t="s">
        <v>1570</v>
      </c>
      <c r="B429" s="126" t="s">
        <v>652</v>
      </c>
      <c r="C429" s="126"/>
      <c r="D429" s="123" t="s">
        <v>653</v>
      </c>
      <c r="E429" s="38" t="s">
        <v>1088</v>
      </c>
      <c r="F429" s="3" t="s">
        <v>1085</v>
      </c>
      <c r="G429" s="3"/>
      <c r="H429" s="99" t="s">
        <v>886</v>
      </c>
      <c r="I429" s="99">
        <v>6.0016556291390799</v>
      </c>
      <c r="J429" s="99">
        <v>3.4752049980476301</v>
      </c>
      <c r="K429" s="99">
        <v>9.5094339622641542</v>
      </c>
      <c r="L429" s="99">
        <v>14.782908339076513</v>
      </c>
      <c r="M429" s="99">
        <v>6.0042029420594361</v>
      </c>
      <c r="N429" s="99">
        <v>14.981591617105636</v>
      </c>
      <c r="O429" s="99">
        <v>8.1527093596059075</v>
      </c>
      <c r="P429" s="99">
        <v>5.9895240264176834</v>
      </c>
      <c r="Q429" s="99">
        <v>4.9419853889127694</v>
      </c>
      <c r="R429" s="99">
        <v>4.9959049959049935</v>
      </c>
      <c r="S429" s="99">
        <v>4.972698907956314</v>
      </c>
      <c r="T429" s="99">
        <v>4.6999814229983201</v>
      </c>
      <c r="U429" s="99">
        <v>3.7437899219304569</v>
      </c>
      <c r="V429" s="99">
        <v>2.9074739182486837</v>
      </c>
      <c r="W429" s="99">
        <v>0</v>
      </c>
      <c r="X429" s="99">
        <v>3.9388399534651768</v>
      </c>
      <c r="Y429" s="99">
        <v>1.9827310521266526</v>
      </c>
      <c r="Z429" s="129">
        <v>1.9755409219190945</v>
      </c>
      <c r="AA429" s="99">
        <v>1.9680196801967753</v>
      </c>
      <c r="AB429" s="99">
        <v>1.9752714113389747</v>
      </c>
      <c r="AC429" s="129">
        <v>1.9665828774212635</v>
      </c>
      <c r="AD429" s="164">
        <v>2.9727378190255394</v>
      </c>
      <c r="AE429" s="128">
        <v>2.9854950007041081</v>
      </c>
      <c r="AF429" s="128">
        <v>1.9964446875427422</v>
      </c>
      <c r="AG429" s="128">
        <v>1.9841801850113818</v>
      </c>
    </row>
    <row r="430" spans="1:33" x14ac:dyDescent="0.2">
      <c r="A430" s="11" t="s">
        <v>1571</v>
      </c>
      <c r="B430" s="126" t="s">
        <v>1200</v>
      </c>
      <c r="C430" s="126"/>
      <c r="D430" s="123" t="s">
        <v>655</v>
      </c>
      <c r="E430" s="38" t="s">
        <v>1088</v>
      </c>
      <c r="F430" s="3" t="s">
        <v>1174</v>
      </c>
      <c r="G430" s="3"/>
      <c r="H430" s="99" t="s">
        <v>886</v>
      </c>
      <c r="I430" s="99">
        <v>16.353711790393021</v>
      </c>
      <c r="J430" s="99">
        <v>1.8577594295365003</v>
      </c>
      <c r="K430" s="99">
        <v>4.495210022107571</v>
      </c>
      <c r="L430" s="99">
        <v>4.4781382228490827</v>
      </c>
      <c r="M430" s="99">
        <v>5.9568005399932531</v>
      </c>
      <c r="N430" s="99">
        <v>17.996496257365834</v>
      </c>
      <c r="O430" s="99">
        <v>27.277635308408676</v>
      </c>
      <c r="P430" s="99">
        <v>9.0031813361612052</v>
      </c>
      <c r="Q430" s="99">
        <v>4.9518435645490797</v>
      </c>
      <c r="R430" s="99">
        <v>4.9962921764924033</v>
      </c>
      <c r="S430" s="99">
        <v>4.9880815749977927</v>
      </c>
      <c r="T430" s="99">
        <v>4.7426841574167469</v>
      </c>
      <c r="U430" s="99">
        <v>3.2434168272318544</v>
      </c>
      <c r="V430" s="99">
        <v>2.9004665629860114</v>
      </c>
      <c r="W430" s="99">
        <v>0</v>
      </c>
      <c r="X430" s="99">
        <v>3.9446837451824877</v>
      </c>
      <c r="Y430" s="99">
        <v>3.6350418029807372</v>
      </c>
      <c r="Z430" s="129">
        <v>1.9501929147667463</v>
      </c>
      <c r="AA430" s="99">
        <v>1.9472923690910138</v>
      </c>
      <c r="AB430" s="99">
        <v>3.3747300215982712</v>
      </c>
      <c r="AC430" s="129">
        <v>3.2645599373204437</v>
      </c>
      <c r="AD430" s="164">
        <v>7.587253414264028</v>
      </c>
      <c r="AE430" s="128">
        <v>14.104372355430183</v>
      </c>
      <c r="AF430" s="128">
        <v>1.9983518747424878</v>
      </c>
      <c r="AG430" s="128">
        <v>7.5742274288022617</v>
      </c>
    </row>
    <row r="431" spans="1:33" x14ac:dyDescent="0.2">
      <c r="A431" s="11" t="s">
        <v>886</v>
      </c>
      <c r="B431" s="18" t="s">
        <v>1031</v>
      </c>
      <c r="C431" s="18"/>
      <c r="D431" s="35" t="s">
        <v>997</v>
      </c>
      <c r="E431" s="38" t="s">
        <v>1089</v>
      </c>
      <c r="F431" s="3" t="s">
        <v>1076</v>
      </c>
      <c r="G431" s="3"/>
      <c r="H431" s="99" t="s">
        <v>886</v>
      </c>
      <c r="I431" s="99" t="s">
        <v>886</v>
      </c>
      <c r="J431" s="99" t="s">
        <v>886</v>
      </c>
      <c r="K431" s="99" t="s">
        <v>886</v>
      </c>
      <c r="L431" s="99" t="s">
        <v>886</v>
      </c>
      <c r="M431" s="99" t="s">
        <v>886</v>
      </c>
      <c r="N431" s="99" t="s">
        <v>886</v>
      </c>
      <c r="O431" s="99" t="s">
        <v>886</v>
      </c>
      <c r="P431" s="99" t="s">
        <v>886</v>
      </c>
      <c r="Q431" s="99" t="s">
        <v>886</v>
      </c>
      <c r="R431" s="99" t="s">
        <v>886</v>
      </c>
      <c r="S431" s="99" t="s">
        <v>886</v>
      </c>
      <c r="T431" s="99" t="s">
        <v>886</v>
      </c>
      <c r="U431" s="99" t="s">
        <v>886</v>
      </c>
      <c r="V431" s="99" t="s">
        <v>886</v>
      </c>
      <c r="W431" s="99" t="s">
        <v>886</v>
      </c>
      <c r="X431" s="99" t="s">
        <v>886</v>
      </c>
      <c r="Y431" s="99" t="s">
        <v>886</v>
      </c>
      <c r="Z431" s="129" t="s">
        <v>886</v>
      </c>
      <c r="AA431" s="99" t="s">
        <v>886</v>
      </c>
      <c r="AB431" s="99" t="s">
        <v>886</v>
      </c>
      <c r="AC431" s="129" t="s">
        <v>886</v>
      </c>
      <c r="AD431" s="164" t="s">
        <v>886</v>
      </c>
      <c r="AE431" s="128" t="s">
        <v>886</v>
      </c>
      <c r="AF431" s="128" t="s">
        <v>886</v>
      </c>
      <c r="AG431" s="128" t="s">
        <v>886</v>
      </c>
    </row>
    <row r="432" spans="1:33" x14ac:dyDescent="0.2">
      <c r="A432" s="11" t="s">
        <v>1572</v>
      </c>
      <c r="B432" s="126" t="s">
        <v>656</v>
      </c>
      <c r="C432" s="126"/>
      <c r="D432" s="123" t="s">
        <v>657</v>
      </c>
      <c r="E432" s="38" t="s">
        <v>1088</v>
      </c>
      <c r="F432" s="3" t="s">
        <v>1082</v>
      </c>
      <c r="G432" s="3"/>
      <c r="H432" s="99" t="s">
        <v>886</v>
      </c>
      <c r="I432" s="99" t="s">
        <v>886</v>
      </c>
      <c r="J432" s="99">
        <v>11.306035812122417</v>
      </c>
      <c r="K432" s="99">
        <v>6.7673952373967126</v>
      </c>
      <c r="L432" s="99">
        <v>6.3491336539195515</v>
      </c>
      <c r="M432" s="99">
        <v>10.941088654111169</v>
      </c>
      <c r="N432" s="99">
        <v>7.8034831664208042</v>
      </c>
      <c r="O432" s="99">
        <v>18.556837140079452</v>
      </c>
      <c r="P432" s="99">
        <v>2.9348640385510976</v>
      </c>
      <c r="Q432" s="99">
        <v>3.9900862535283181</v>
      </c>
      <c r="R432" s="99">
        <v>3.8946791003839962</v>
      </c>
      <c r="S432" s="99">
        <v>3.30353566616904</v>
      </c>
      <c r="T432" s="99">
        <v>3.4948581700901684</v>
      </c>
      <c r="U432" s="99">
        <v>2.9374952106056469</v>
      </c>
      <c r="V432" s="99">
        <v>2.5013027618551433</v>
      </c>
      <c r="W432" s="99">
        <v>0</v>
      </c>
      <c r="X432" s="99">
        <v>0</v>
      </c>
      <c r="Y432" s="99">
        <v>1.9028251870143009</v>
      </c>
      <c r="Z432" s="129">
        <v>1.9884541372674924</v>
      </c>
      <c r="AA432" s="99">
        <v>1.991614255765195</v>
      </c>
      <c r="AB432" s="99">
        <v>1.9999238704274669</v>
      </c>
      <c r="AC432" s="129">
        <v>4.9902225672105338</v>
      </c>
      <c r="AD432" s="164">
        <v>5.9899906162026895</v>
      </c>
      <c r="AE432" s="128">
        <v>2.9900599621715207</v>
      </c>
      <c r="AF432" s="128">
        <v>1.9967177242888434</v>
      </c>
      <c r="AG432" s="128">
        <v>4.9936788874841991</v>
      </c>
    </row>
    <row r="433" spans="1:33" x14ac:dyDescent="0.2">
      <c r="A433" s="11" t="s">
        <v>886</v>
      </c>
      <c r="B433" s="18" t="s">
        <v>1010</v>
      </c>
      <c r="C433" s="18"/>
      <c r="D433" s="145" t="s">
        <v>1011</v>
      </c>
      <c r="E433" s="38" t="s">
        <v>1089</v>
      </c>
      <c r="F433" s="3" t="s">
        <v>1076</v>
      </c>
      <c r="G433" s="3"/>
      <c r="H433" s="99" t="s">
        <v>886</v>
      </c>
      <c r="I433" s="99" t="s">
        <v>886</v>
      </c>
      <c r="J433" s="99" t="s">
        <v>886</v>
      </c>
      <c r="K433" s="99" t="s">
        <v>886</v>
      </c>
      <c r="L433" s="99" t="s">
        <v>886</v>
      </c>
      <c r="M433" s="99" t="s">
        <v>886</v>
      </c>
      <c r="N433" s="99" t="s">
        <v>886</v>
      </c>
      <c r="O433" s="99" t="s">
        <v>886</v>
      </c>
      <c r="P433" s="99" t="s">
        <v>886</v>
      </c>
      <c r="Q433" s="99" t="s">
        <v>886</v>
      </c>
      <c r="R433" s="99" t="s">
        <v>886</v>
      </c>
      <c r="S433" s="99" t="s">
        <v>886</v>
      </c>
      <c r="T433" s="99" t="s">
        <v>886</v>
      </c>
      <c r="U433" s="99" t="s">
        <v>886</v>
      </c>
      <c r="V433" s="99" t="s">
        <v>886</v>
      </c>
      <c r="W433" s="99" t="s">
        <v>886</v>
      </c>
      <c r="X433" s="99" t="s">
        <v>886</v>
      </c>
      <c r="Y433" s="99" t="s">
        <v>886</v>
      </c>
      <c r="Z433" s="129" t="s">
        <v>886</v>
      </c>
      <c r="AA433" s="99" t="s">
        <v>886</v>
      </c>
      <c r="AB433" s="99" t="s">
        <v>886</v>
      </c>
      <c r="AC433" s="129" t="s">
        <v>886</v>
      </c>
      <c r="AD433" s="164" t="s">
        <v>886</v>
      </c>
      <c r="AE433" s="128" t="s">
        <v>886</v>
      </c>
      <c r="AF433" s="128" t="s">
        <v>886</v>
      </c>
      <c r="AG433" s="128" t="s">
        <v>886</v>
      </c>
    </row>
    <row r="434" spans="1:33" x14ac:dyDescent="0.2">
      <c r="A434" s="11" t="s">
        <v>1573</v>
      </c>
      <c r="B434" s="126" t="s">
        <v>658</v>
      </c>
      <c r="C434" s="126"/>
      <c r="D434" s="123" t="s">
        <v>659</v>
      </c>
      <c r="E434" s="38" t="s">
        <v>1088</v>
      </c>
      <c r="F434" s="3" t="s">
        <v>1082</v>
      </c>
      <c r="G434" s="3"/>
      <c r="H434" s="99" t="s">
        <v>886</v>
      </c>
      <c r="I434" s="99" t="s">
        <v>886</v>
      </c>
      <c r="J434" s="99" t="s">
        <v>886</v>
      </c>
      <c r="K434" s="99">
        <v>4.2507425996107742</v>
      </c>
      <c r="L434" s="99">
        <v>9.0178162048863726</v>
      </c>
      <c r="M434" s="99">
        <v>5.045437476530239</v>
      </c>
      <c r="N434" s="99">
        <v>4.9117739583035558</v>
      </c>
      <c r="O434" s="99">
        <v>15.706906186536543</v>
      </c>
      <c r="P434" s="99">
        <v>1.1261234730778824</v>
      </c>
      <c r="Q434" s="99">
        <v>5.2545748931263034</v>
      </c>
      <c r="R434" s="99">
        <v>4.949092518813643</v>
      </c>
      <c r="S434" s="99">
        <v>4.9540239581575776</v>
      </c>
      <c r="T434" s="99">
        <v>4.9502662513814926</v>
      </c>
      <c r="U434" s="99">
        <v>3.9518653608662078</v>
      </c>
      <c r="V434" s="99">
        <v>2.9506837961044567</v>
      </c>
      <c r="W434" s="99">
        <v>0</v>
      </c>
      <c r="X434" s="99">
        <v>0</v>
      </c>
      <c r="Y434" s="99">
        <v>1.747041301022449</v>
      </c>
      <c r="Z434" s="129">
        <v>0</v>
      </c>
      <c r="AA434" s="99">
        <v>1.9465105238170466</v>
      </c>
      <c r="AB434" s="99">
        <v>3.9894442719652368</v>
      </c>
      <c r="AC434" s="129">
        <v>4.9858187789222352</v>
      </c>
      <c r="AD434" s="164">
        <v>4.4931039385752713</v>
      </c>
      <c r="AE434" s="128">
        <v>4.4904068580759349</v>
      </c>
      <c r="AF434" s="128">
        <v>3.9914051308764131</v>
      </c>
      <c r="AG434" s="128">
        <v>3.9884791184020982</v>
      </c>
    </row>
    <row r="435" spans="1:33" x14ac:dyDescent="0.2">
      <c r="A435" s="11" t="s">
        <v>1574</v>
      </c>
      <c r="B435" s="126" t="s">
        <v>660</v>
      </c>
      <c r="C435" s="126"/>
      <c r="D435" s="123" t="s">
        <v>661</v>
      </c>
      <c r="E435" s="38" t="s">
        <v>1088</v>
      </c>
      <c r="F435" s="3" t="s">
        <v>1083</v>
      </c>
      <c r="G435" s="3"/>
      <c r="H435" s="99" t="s">
        <v>886</v>
      </c>
      <c r="I435" s="99">
        <v>0.79612376530708673</v>
      </c>
      <c r="J435" s="99">
        <v>4.0187334806868904</v>
      </c>
      <c r="K435" s="99">
        <v>2.2943073242492176</v>
      </c>
      <c r="L435" s="99">
        <v>2.499963684432231</v>
      </c>
      <c r="M435" s="99">
        <v>6.0939315779031205</v>
      </c>
      <c r="N435" s="99">
        <v>3.67075418770537</v>
      </c>
      <c r="O435" s="99">
        <v>4.3396469527122719</v>
      </c>
      <c r="P435" s="99">
        <v>2.3994171256390757</v>
      </c>
      <c r="Q435" s="99">
        <v>1.8005089181268801</v>
      </c>
      <c r="R435" s="99">
        <v>0</v>
      </c>
      <c r="S435" s="99">
        <v>3.8998270429075603</v>
      </c>
      <c r="T435" s="99">
        <v>3.9997263585159573</v>
      </c>
      <c r="U435" s="99">
        <v>0</v>
      </c>
      <c r="V435" s="99">
        <v>0</v>
      </c>
      <c r="W435" s="99">
        <v>0</v>
      </c>
      <c r="X435" s="99">
        <v>0</v>
      </c>
      <c r="Y435" s="99">
        <v>0</v>
      </c>
      <c r="Z435" s="129">
        <v>0</v>
      </c>
      <c r="AA435" s="99">
        <v>0</v>
      </c>
      <c r="AB435" s="99">
        <v>1.9996930295787863</v>
      </c>
      <c r="AC435" s="129">
        <v>4.9893591865689313</v>
      </c>
      <c r="AD435" s="164">
        <v>5.989967239967231</v>
      </c>
      <c r="AE435" s="128">
        <v>2.9904086698669952</v>
      </c>
      <c r="AF435" s="128">
        <v>3.9896086357114058</v>
      </c>
      <c r="AG435" s="128">
        <v>4.99003436116198</v>
      </c>
    </row>
    <row r="436" spans="1:33" x14ac:dyDescent="0.2">
      <c r="A436" s="11" t="s">
        <v>1575</v>
      </c>
      <c r="B436" s="126" t="s">
        <v>662</v>
      </c>
      <c r="C436" s="126"/>
      <c r="D436" s="123" t="s">
        <v>663</v>
      </c>
      <c r="E436" s="38" t="s">
        <v>1088</v>
      </c>
      <c r="F436" s="3" t="s">
        <v>1076</v>
      </c>
      <c r="G436" s="3"/>
      <c r="H436" s="99" t="s">
        <v>886</v>
      </c>
      <c r="I436" s="99">
        <v>4.8327594687653743</v>
      </c>
      <c r="J436" s="99">
        <v>13.137829912023463</v>
      </c>
      <c r="K436" s="99">
        <v>2.498703991705554</v>
      </c>
      <c r="L436" s="99">
        <v>2.1950232652235684</v>
      </c>
      <c r="M436" s="99">
        <v>4.493714738196573</v>
      </c>
      <c r="N436" s="99">
        <v>5.9960215970446171</v>
      </c>
      <c r="O436" s="99">
        <v>5.9964253798033837</v>
      </c>
      <c r="P436" s="99">
        <v>13.152348031363289</v>
      </c>
      <c r="Q436" s="99">
        <v>5.0145294687430066</v>
      </c>
      <c r="R436" s="99">
        <v>4.9808429118773887</v>
      </c>
      <c r="S436" s="99">
        <v>3.9470127061368032</v>
      </c>
      <c r="T436" s="99">
        <v>3.9011703511053355</v>
      </c>
      <c r="U436" s="99">
        <v>4.6933667083854687</v>
      </c>
      <c r="V436" s="99">
        <v>0</v>
      </c>
      <c r="W436" s="99">
        <v>0</v>
      </c>
      <c r="X436" s="99">
        <v>2.9408248655110611</v>
      </c>
      <c r="Y436" s="99">
        <v>1.9393798629659784</v>
      </c>
      <c r="Z436" s="129">
        <v>1.9423558897243121</v>
      </c>
      <c r="AA436" s="99">
        <v>1.9388724367212395</v>
      </c>
      <c r="AB436" s="99">
        <v>2.7406270554702905</v>
      </c>
      <c r="AC436" s="129">
        <v>2.667520273154067</v>
      </c>
      <c r="AD436" s="164">
        <v>2.5982124298482567</v>
      </c>
      <c r="AE436" s="128">
        <v>2.5324149108590044</v>
      </c>
      <c r="AF436" s="128">
        <v>1.2892708950800413</v>
      </c>
      <c r="AG436" s="128">
        <v>0</v>
      </c>
    </row>
    <row r="437" spans="1:33" x14ac:dyDescent="0.2">
      <c r="A437" s="11" t="s">
        <v>1576</v>
      </c>
      <c r="B437" s="126" t="s">
        <v>664</v>
      </c>
      <c r="C437" s="126"/>
      <c r="D437" s="123" t="s">
        <v>665</v>
      </c>
      <c r="E437" s="38" t="s">
        <v>1088</v>
      </c>
      <c r="F437" s="3" t="s">
        <v>1076</v>
      </c>
      <c r="G437" s="3"/>
      <c r="H437" s="99" t="s">
        <v>886</v>
      </c>
      <c r="I437" s="99">
        <v>18.586554407449924</v>
      </c>
      <c r="J437" s="99">
        <v>7.6699655765920909</v>
      </c>
      <c r="K437" s="99">
        <v>5.1753421920271734</v>
      </c>
      <c r="L437" s="99">
        <v>3.0683005604635696</v>
      </c>
      <c r="M437" s="99">
        <v>5.8433179723502207</v>
      </c>
      <c r="N437" s="99">
        <v>15.848136537791689</v>
      </c>
      <c r="O437" s="99">
        <v>7.7269993986770942</v>
      </c>
      <c r="P437" s="99">
        <v>4.1655037677923445</v>
      </c>
      <c r="Q437" s="99">
        <v>4.7491459575323347</v>
      </c>
      <c r="R437" s="99">
        <v>2.2509272285458479</v>
      </c>
      <c r="S437" s="99">
        <v>3.2520325203252014</v>
      </c>
      <c r="T437" s="99">
        <v>3.5009085402786297</v>
      </c>
      <c r="U437" s="99">
        <v>0</v>
      </c>
      <c r="V437" s="99">
        <v>-0.38623595505617914</v>
      </c>
      <c r="W437" s="99">
        <v>-0.88708729878980819</v>
      </c>
      <c r="X437" s="99">
        <v>-0.25487522968407461</v>
      </c>
      <c r="Y437" s="99">
        <v>0</v>
      </c>
      <c r="Z437" s="129">
        <v>0</v>
      </c>
      <c r="AA437" s="99">
        <v>0</v>
      </c>
      <c r="AB437" s="99">
        <v>0</v>
      </c>
      <c r="AC437" s="129">
        <v>0.99833610648918381</v>
      </c>
      <c r="AD437" s="164">
        <v>1.6533301953400859</v>
      </c>
      <c r="AE437" s="128">
        <v>2.3846732650344205</v>
      </c>
      <c r="AF437" s="128">
        <v>2.8266154107072117</v>
      </c>
      <c r="AG437" s="128">
        <v>1.9352355819451372</v>
      </c>
    </row>
    <row r="438" spans="1:33" x14ac:dyDescent="0.2">
      <c r="A438" s="11" t="s">
        <v>1692</v>
      </c>
      <c r="B438" s="126" t="s">
        <v>666</v>
      </c>
      <c r="C438" s="126"/>
      <c r="D438" s="123" t="s">
        <v>667</v>
      </c>
      <c r="E438" s="38" t="s">
        <v>1089</v>
      </c>
      <c r="F438" s="3" t="s">
        <v>1076</v>
      </c>
      <c r="G438" s="3"/>
      <c r="H438" s="99" t="s">
        <v>886</v>
      </c>
      <c r="I438" s="99">
        <v>10.034602076124571</v>
      </c>
      <c r="J438" s="99">
        <v>5.8700209643606058</v>
      </c>
      <c r="K438" s="99">
        <v>3.3663366336633516</v>
      </c>
      <c r="L438" s="99">
        <v>8.3333333333333428</v>
      </c>
      <c r="M438" s="99">
        <v>9.8143236074270419</v>
      </c>
      <c r="N438" s="99">
        <v>14.89533011272141</v>
      </c>
      <c r="O438" s="99">
        <v>9.880868955851426</v>
      </c>
      <c r="P438" s="99">
        <v>6.5051020408163396</v>
      </c>
      <c r="Q438" s="99">
        <v>3.9055222887558045</v>
      </c>
      <c r="R438" s="99">
        <v>3.5025933277838135</v>
      </c>
      <c r="S438" s="99">
        <v>2.8953229398663893</v>
      </c>
      <c r="T438" s="99">
        <v>3.4090909090909207</v>
      </c>
      <c r="U438" s="99">
        <v>0</v>
      </c>
      <c r="V438" s="99">
        <v>1.8838304552590159</v>
      </c>
      <c r="W438" s="99">
        <v>0</v>
      </c>
      <c r="X438" s="99">
        <v>0</v>
      </c>
      <c r="Y438" s="99">
        <v>0</v>
      </c>
      <c r="Z438" s="129">
        <v>0</v>
      </c>
      <c r="AA438" s="99">
        <v>0</v>
      </c>
      <c r="AB438" s="99">
        <v>1.9517205957884087</v>
      </c>
      <c r="AC438" s="129">
        <v>1.9647355163727953</v>
      </c>
      <c r="AD438" s="164">
        <v>0</v>
      </c>
      <c r="AE438" s="128" t="s">
        <v>886</v>
      </c>
      <c r="AF438" s="128" t="s">
        <v>886</v>
      </c>
      <c r="AG438" s="128" t="s">
        <v>886</v>
      </c>
    </row>
    <row r="439" spans="1:33" x14ac:dyDescent="0.2">
      <c r="A439" s="11" t="s">
        <v>1577</v>
      </c>
      <c r="B439" s="126" t="s">
        <v>668</v>
      </c>
      <c r="C439" s="126"/>
      <c r="D439" s="123" t="s">
        <v>669</v>
      </c>
      <c r="E439" s="38" t="s">
        <v>1088</v>
      </c>
      <c r="F439" s="3" t="s">
        <v>1081</v>
      </c>
      <c r="G439" s="3"/>
      <c r="H439" s="99" t="s">
        <v>886</v>
      </c>
      <c r="I439" s="99">
        <v>13.218876614102086</v>
      </c>
      <c r="J439" s="99">
        <v>7.0258997991864476</v>
      </c>
      <c r="K439" s="99">
        <v>1.947270934064619</v>
      </c>
      <c r="L439" s="99">
        <v>4.513868406460503</v>
      </c>
      <c r="M439" s="99">
        <v>5.9918498199510282</v>
      </c>
      <c r="N439" s="99">
        <v>2.4996006177112662</v>
      </c>
      <c r="O439" s="99">
        <v>2.4999480476299425</v>
      </c>
      <c r="P439" s="99">
        <v>2.4997972589408732</v>
      </c>
      <c r="Q439" s="99">
        <v>2.503115295606932</v>
      </c>
      <c r="R439" s="99">
        <v>2.4998793960152312</v>
      </c>
      <c r="S439" s="99">
        <v>2.5000941300501012</v>
      </c>
      <c r="T439" s="99">
        <v>2.4997244976674153</v>
      </c>
      <c r="U439" s="99">
        <v>2.4996864192663963</v>
      </c>
      <c r="V439" s="99">
        <v>0.49998251809377336</v>
      </c>
      <c r="W439" s="99">
        <v>0</v>
      </c>
      <c r="X439" s="99">
        <v>2.0004174784302791</v>
      </c>
      <c r="Y439" s="99">
        <v>-0.53634162147412212</v>
      </c>
      <c r="Z439" s="129">
        <v>1.9897639887866747</v>
      </c>
      <c r="AA439" s="99">
        <v>1.9896106516037904</v>
      </c>
      <c r="AB439" s="99">
        <v>3.9897803601598891</v>
      </c>
      <c r="AC439" s="129">
        <v>4.9898554400202855</v>
      </c>
      <c r="AD439" s="164">
        <v>5.9899450449906411</v>
      </c>
      <c r="AE439" s="128">
        <v>2.9898794219661351</v>
      </c>
      <c r="AF439" s="128">
        <v>3.9901801459147457</v>
      </c>
      <c r="AG439" s="128">
        <v>4.9895261845386516</v>
      </c>
    </row>
    <row r="440" spans="1:33" x14ac:dyDescent="0.2">
      <c r="A440" s="11" t="s">
        <v>1578</v>
      </c>
      <c r="B440" s="126" t="s">
        <v>670</v>
      </c>
      <c r="C440" s="126"/>
      <c r="D440" s="123" t="s">
        <v>671</v>
      </c>
      <c r="E440" s="38" t="s">
        <v>1088</v>
      </c>
      <c r="F440" s="3" t="s">
        <v>1076</v>
      </c>
      <c r="G440" s="3"/>
      <c r="H440" s="99" t="s">
        <v>886</v>
      </c>
      <c r="I440" s="99">
        <v>14.865039390417138</v>
      </c>
      <c r="J440" s="99">
        <v>6.9709916797841203</v>
      </c>
      <c r="K440" s="99">
        <v>4.372503678789144</v>
      </c>
      <c r="L440" s="99">
        <v>5.9919436052366564</v>
      </c>
      <c r="M440" s="99">
        <v>5.5296912114014134</v>
      </c>
      <c r="N440" s="99">
        <v>5.8251553074637741</v>
      </c>
      <c r="O440" s="99">
        <v>5.9979581419091375</v>
      </c>
      <c r="P440" s="99">
        <v>2.6968456537442904</v>
      </c>
      <c r="Q440" s="99">
        <v>2.993356779992169</v>
      </c>
      <c r="R440" s="99">
        <v>2.4434663833662142</v>
      </c>
      <c r="S440" s="99">
        <v>2.8888888888888999</v>
      </c>
      <c r="T440" s="99">
        <v>3.9020878329733506</v>
      </c>
      <c r="U440" s="99">
        <v>2.8963414634146432</v>
      </c>
      <c r="V440" s="99">
        <v>1.5016835016834875</v>
      </c>
      <c r="W440" s="99">
        <v>0</v>
      </c>
      <c r="X440" s="99">
        <v>0</v>
      </c>
      <c r="Y440" s="99">
        <v>0</v>
      </c>
      <c r="Z440" s="129">
        <v>-1.9969481854972382</v>
      </c>
      <c r="AA440" s="99">
        <v>0</v>
      </c>
      <c r="AB440" s="99">
        <v>0</v>
      </c>
      <c r="AC440" s="129">
        <v>1.9022474952613111</v>
      </c>
      <c r="AD440" s="164">
        <v>1.8999534976416488</v>
      </c>
      <c r="AE440" s="128">
        <v>1.8971249755525221</v>
      </c>
      <c r="AF440" s="128">
        <v>1.9001919385796429</v>
      </c>
      <c r="AG440" s="128">
        <v>1.9024298361273315</v>
      </c>
    </row>
    <row r="441" spans="1:33" x14ac:dyDescent="0.2">
      <c r="A441" s="11" t="s">
        <v>1725</v>
      </c>
      <c r="B441" s="126" t="s">
        <v>672</v>
      </c>
      <c r="C441" s="126"/>
      <c r="D441" s="123" t="s">
        <v>673</v>
      </c>
      <c r="E441" s="38" t="s">
        <v>1088</v>
      </c>
      <c r="F441" s="3" t="s">
        <v>1077</v>
      </c>
      <c r="G441" s="3"/>
      <c r="H441" s="99" t="s">
        <v>886</v>
      </c>
      <c r="I441" s="99">
        <v>6.4446902654867273</v>
      </c>
      <c r="J441" s="99">
        <v>10.040945274665901</v>
      </c>
      <c r="K441" s="99">
        <v>8.8961922030824923</v>
      </c>
      <c r="L441" s="99">
        <v>5.9007180768029883</v>
      </c>
      <c r="M441" s="99">
        <v>8.9033018867924483</v>
      </c>
      <c r="N441" s="99">
        <v>6.9497082355772193</v>
      </c>
      <c r="O441" s="99">
        <v>14.908666488546388</v>
      </c>
      <c r="P441" s="99">
        <v>0.72936425380898129</v>
      </c>
      <c r="Q441" s="99">
        <v>4.5145849278954273</v>
      </c>
      <c r="R441" s="99">
        <v>4.9496088437351204</v>
      </c>
      <c r="S441" s="99">
        <v>4.9498809326023121</v>
      </c>
      <c r="T441" s="99">
        <v>3.9998311416932495</v>
      </c>
      <c r="U441" s="99">
        <v>2.4527114791362123</v>
      </c>
      <c r="V441" s="99">
        <v>1.9017244282445631</v>
      </c>
      <c r="W441" s="99">
        <v>0</v>
      </c>
      <c r="X441" s="99">
        <v>0</v>
      </c>
      <c r="Y441" s="99">
        <v>-0.15163149658341979</v>
      </c>
      <c r="Z441" s="129">
        <v>0</v>
      </c>
      <c r="AA441" s="99">
        <v>1.9498661474811385</v>
      </c>
      <c r="AB441" s="99">
        <v>3.9502329844931738</v>
      </c>
      <c r="AC441" s="129">
        <v>4.9501676388187033</v>
      </c>
      <c r="AD441" s="164">
        <v>5.9499010975545774</v>
      </c>
      <c r="AE441" s="128">
        <v>2.9499719128969426</v>
      </c>
      <c r="AF441" s="128">
        <v>3.9896327323206915</v>
      </c>
      <c r="AG441" s="128">
        <v>4.990161657471341</v>
      </c>
    </row>
    <row r="442" spans="1:33" x14ac:dyDescent="0.2">
      <c r="A442" s="11" t="s">
        <v>1579</v>
      </c>
      <c r="B442" s="143" t="s">
        <v>984</v>
      </c>
      <c r="C442" s="143"/>
      <c r="D442" s="144" t="s">
        <v>1269</v>
      </c>
      <c r="E442" s="38" t="s">
        <v>1088</v>
      </c>
      <c r="F442" s="3" t="s">
        <v>1079</v>
      </c>
      <c r="G442" s="3"/>
      <c r="H442" s="99" t="s">
        <v>886</v>
      </c>
      <c r="I442" s="99" t="s">
        <v>886</v>
      </c>
      <c r="J442" s="99" t="s">
        <v>886</v>
      </c>
      <c r="K442" s="99" t="s">
        <v>886</v>
      </c>
      <c r="L442" s="99" t="s">
        <v>886</v>
      </c>
      <c r="M442" s="99" t="s">
        <v>886</v>
      </c>
      <c r="N442" s="99" t="s">
        <v>886</v>
      </c>
      <c r="O442" s="99" t="s">
        <v>886</v>
      </c>
      <c r="P442" s="99" t="s">
        <v>886</v>
      </c>
      <c r="Q442" s="99">
        <v>4.8495303814452626</v>
      </c>
      <c r="R442" s="99">
        <v>4.9360146252284949</v>
      </c>
      <c r="S442" s="99">
        <v>5</v>
      </c>
      <c r="T442" s="99">
        <v>4.9278247884519715</v>
      </c>
      <c r="U442" s="99">
        <v>3.9373814041745732</v>
      </c>
      <c r="V442" s="99">
        <v>2.9058268674882157</v>
      </c>
      <c r="W442" s="99">
        <v>0</v>
      </c>
      <c r="X442" s="99">
        <v>0</v>
      </c>
      <c r="Y442" s="99">
        <v>0</v>
      </c>
      <c r="Z442" s="129">
        <v>0</v>
      </c>
      <c r="AA442" s="99">
        <v>1.951507983441747</v>
      </c>
      <c r="AB442" s="99">
        <v>1.9866589327146134</v>
      </c>
      <c r="AC442" s="129">
        <v>1.7488980520403929</v>
      </c>
      <c r="AD442" s="164">
        <v>2.7529346003353883</v>
      </c>
      <c r="AE442" s="128">
        <v>2.9919760641914817</v>
      </c>
      <c r="AF442" s="128">
        <v>1.9939257889871831</v>
      </c>
      <c r="AG442" s="128">
        <v>1.9937856033143531</v>
      </c>
    </row>
    <row r="443" spans="1:33" x14ac:dyDescent="0.2">
      <c r="A443" s="11" t="s">
        <v>1580</v>
      </c>
      <c r="B443" s="126" t="s">
        <v>674</v>
      </c>
      <c r="C443" s="126"/>
      <c r="D443" s="123" t="s">
        <v>675</v>
      </c>
      <c r="E443" s="38" t="s">
        <v>1088</v>
      </c>
      <c r="F443" s="3" t="s">
        <v>1076</v>
      </c>
      <c r="G443" s="3"/>
      <c r="H443" s="99" t="s">
        <v>886</v>
      </c>
      <c r="I443" s="99">
        <v>29.826845462830363</v>
      </c>
      <c r="J443" s="99">
        <v>9.9378259125551409</v>
      </c>
      <c r="K443" s="99">
        <v>3.7580954118398182</v>
      </c>
      <c r="L443" s="99">
        <v>4.5186813186813168</v>
      </c>
      <c r="M443" s="99">
        <v>2.481285221633442</v>
      </c>
      <c r="N443" s="99">
        <v>2.9136572554169504</v>
      </c>
      <c r="O443" s="99">
        <v>2.5679878778211958</v>
      </c>
      <c r="P443" s="99">
        <v>4.0510069201461647</v>
      </c>
      <c r="Q443" s="99">
        <v>2.9143625765954368</v>
      </c>
      <c r="R443" s="99">
        <v>1.8152773743828021</v>
      </c>
      <c r="S443" s="99">
        <v>2.6672371986877721</v>
      </c>
      <c r="T443" s="99">
        <v>2.7646568491247479</v>
      </c>
      <c r="U443" s="99">
        <v>2.1292415844261399</v>
      </c>
      <c r="V443" s="99">
        <v>-2.6474286848880979E-2</v>
      </c>
      <c r="W443" s="99">
        <v>0</v>
      </c>
      <c r="X443" s="99">
        <v>0</v>
      </c>
      <c r="Y443" s="99">
        <v>-0.27143330023172041</v>
      </c>
      <c r="Z443" s="129">
        <v>0</v>
      </c>
      <c r="AA443" s="99">
        <v>2.655337227830401E-2</v>
      </c>
      <c r="AB443" s="99">
        <v>-6.6365808335633325E-3</v>
      </c>
      <c r="AC443" s="129">
        <v>1.9579212849273331</v>
      </c>
      <c r="AD443" s="164">
        <v>2.9162869418044357</v>
      </c>
      <c r="AE443" s="128">
        <v>2.9095509171410461</v>
      </c>
      <c r="AF443" s="128">
        <v>1.8869084204056641</v>
      </c>
      <c r="AG443" s="128">
        <v>3.0041623936779813</v>
      </c>
    </row>
    <row r="444" spans="1:33" x14ac:dyDescent="0.2">
      <c r="A444" s="11" t="s">
        <v>1581</v>
      </c>
      <c r="B444" s="126" t="s">
        <v>1201</v>
      </c>
      <c r="C444" s="126"/>
      <c r="D444" s="123" t="s">
        <v>677</v>
      </c>
      <c r="E444" s="38" t="s">
        <v>1088</v>
      </c>
      <c r="F444" s="3" t="s">
        <v>1174</v>
      </c>
      <c r="G444" s="3"/>
      <c r="H444" s="99" t="s">
        <v>886</v>
      </c>
      <c r="I444" s="99">
        <v>13.686396677050894</v>
      </c>
      <c r="J444" s="99">
        <v>32.298136645962728</v>
      </c>
      <c r="K444" s="99">
        <v>8.8925711129522256</v>
      </c>
      <c r="L444" s="99">
        <v>5.7950798884098589</v>
      </c>
      <c r="M444" s="99">
        <v>13.112789164569108</v>
      </c>
      <c r="N444" s="99">
        <v>6.9513616615449791</v>
      </c>
      <c r="O444" s="99">
        <v>25.334390171405914</v>
      </c>
      <c r="P444" s="99">
        <v>9.4387351778656239</v>
      </c>
      <c r="Q444" s="99">
        <v>4.9407685639988586</v>
      </c>
      <c r="R444" s="99">
        <v>4.99036343612336</v>
      </c>
      <c r="S444" s="99">
        <v>4.9957385432374082</v>
      </c>
      <c r="T444" s="99">
        <v>3.7527318139244414</v>
      </c>
      <c r="U444" s="99">
        <v>3.9419836302359244</v>
      </c>
      <c r="V444" s="99">
        <v>2.8371258178449494</v>
      </c>
      <c r="W444" s="99">
        <v>0</v>
      </c>
      <c r="X444" s="99">
        <v>0</v>
      </c>
      <c r="Y444" s="99">
        <v>0</v>
      </c>
      <c r="Z444" s="129">
        <v>0</v>
      </c>
      <c r="AA444" s="99">
        <v>0</v>
      </c>
      <c r="AB444" s="99">
        <v>0</v>
      </c>
      <c r="AC444" s="129">
        <v>1.9987613310061381</v>
      </c>
      <c r="AD444" s="164">
        <v>6.2927798631044363</v>
      </c>
      <c r="AE444" s="128">
        <v>12.463647694225166</v>
      </c>
      <c r="AF444" s="128">
        <v>3.9388622090875458</v>
      </c>
      <c r="AG444" s="128">
        <v>5.9887156248611619</v>
      </c>
    </row>
    <row r="445" spans="1:33" x14ac:dyDescent="0.2">
      <c r="A445" s="11" t="s">
        <v>1582</v>
      </c>
      <c r="B445" s="126" t="s">
        <v>678</v>
      </c>
      <c r="C445" s="126"/>
      <c r="D445" s="123" t="s">
        <v>679</v>
      </c>
      <c r="E445" s="38" t="s">
        <v>1088</v>
      </c>
      <c r="F445" s="3" t="s">
        <v>1076</v>
      </c>
      <c r="G445" s="3"/>
      <c r="H445" s="99" t="s">
        <v>886</v>
      </c>
      <c r="I445" s="99">
        <v>1.7870957759554358</v>
      </c>
      <c r="J445" s="99">
        <v>-11.073953028805946</v>
      </c>
      <c r="K445" s="99">
        <v>0</v>
      </c>
      <c r="L445" s="99">
        <v>0</v>
      </c>
      <c r="M445" s="99">
        <v>9.0000000000000142</v>
      </c>
      <c r="N445" s="99">
        <v>9.5036462008938969</v>
      </c>
      <c r="O445" s="99">
        <v>9.0010741138560633</v>
      </c>
      <c r="P445" s="99">
        <v>4.9993430561030152</v>
      </c>
      <c r="Q445" s="99">
        <v>4.0167678158042861</v>
      </c>
      <c r="R445" s="99">
        <v>2.4781954887218092</v>
      </c>
      <c r="S445" s="99">
        <v>2.5004402183483023</v>
      </c>
      <c r="T445" s="99">
        <v>3.899673595602124</v>
      </c>
      <c r="U445" s="99">
        <v>3.9021164021164196</v>
      </c>
      <c r="V445" s="99">
        <v>0</v>
      </c>
      <c r="W445" s="99">
        <v>0</v>
      </c>
      <c r="X445" s="99">
        <v>0</v>
      </c>
      <c r="Y445" s="99">
        <v>0</v>
      </c>
      <c r="Z445" s="129">
        <v>0</v>
      </c>
      <c r="AA445" s="99">
        <v>0</v>
      </c>
      <c r="AB445" s="99">
        <v>2.6522384892849526</v>
      </c>
      <c r="AC445" s="129">
        <v>2.5837122778007426</v>
      </c>
      <c r="AD445" s="164">
        <v>2.9921418496876795</v>
      </c>
      <c r="AE445" s="128">
        <v>2.9883595813361863</v>
      </c>
      <c r="AF445" s="128">
        <v>2.374507289737382</v>
      </c>
      <c r="AG445" s="128">
        <v>2.3194322029967065</v>
      </c>
    </row>
    <row r="446" spans="1:33" x14ac:dyDescent="0.2">
      <c r="A446" s="11" t="s">
        <v>1583</v>
      </c>
      <c r="B446" s="126" t="s">
        <v>680</v>
      </c>
      <c r="C446" s="126"/>
      <c r="D446" s="123" t="s">
        <v>681</v>
      </c>
      <c r="E446" s="38" t="s">
        <v>1088</v>
      </c>
      <c r="F446" s="3" t="s">
        <v>1081</v>
      </c>
      <c r="G446" s="3"/>
      <c r="H446" s="99" t="s">
        <v>886</v>
      </c>
      <c r="I446" s="99">
        <v>3.5452472936262041</v>
      </c>
      <c r="J446" s="99">
        <v>3.8457481872115977</v>
      </c>
      <c r="K446" s="99">
        <v>5.057955742887259</v>
      </c>
      <c r="L446" s="99">
        <v>3.9588645454435607</v>
      </c>
      <c r="M446" s="99">
        <v>7.3058458390970316</v>
      </c>
      <c r="N446" s="99">
        <v>5.9223069590085657</v>
      </c>
      <c r="O446" s="99">
        <v>4.1849476881538976</v>
      </c>
      <c r="P446" s="99">
        <v>3.6968322682608346</v>
      </c>
      <c r="Q446" s="99">
        <v>4.3005765025511948</v>
      </c>
      <c r="R446" s="99">
        <v>4.9900163369032526</v>
      </c>
      <c r="S446" s="99">
        <v>4.7502550182402956</v>
      </c>
      <c r="T446" s="99">
        <v>4.5001774322662698</v>
      </c>
      <c r="U446" s="99">
        <v>4.2503119422551379</v>
      </c>
      <c r="V446" s="99">
        <v>3.2498030422398756</v>
      </c>
      <c r="W446" s="99">
        <v>0</v>
      </c>
      <c r="X446" s="99">
        <v>0</v>
      </c>
      <c r="Y446" s="99">
        <v>2.4996698410835023</v>
      </c>
      <c r="Z446" s="129">
        <v>0</v>
      </c>
      <c r="AA446" s="99">
        <v>0</v>
      </c>
      <c r="AB446" s="99">
        <v>3.7500447371246581</v>
      </c>
      <c r="AC446" s="129">
        <v>4.9902031129263724</v>
      </c>
      <c r="AD446" s="164">
        <v>4.9902416265270144</v>
      </c>
      <c r="AE446" s="128">
        <v>2.75018620400449</v>
      </c>
      <c r="AF446" s="128">
        <v>2.9896750220814283</v>
      </c>
      <c r="AG446" s="128">
        <v>3.4996717394261698</v>
      </c>
    </row>
    <row r="447" spans="1:33" x14ac:dyDescent="0.2">
      <c r="A447" s="11" t="s">
        <v>886</v>
      </c>
      <c r="B447" s="18" t="s">
        <v>1046</v>
      </c>
      <c r="C447" s="18"/>
      <c r="D447" s="123" t="s">
        <v>1045</v>
      </c>
      <c r="E447" s="38" t="s">
        <v>1089</v>
      </c>
      <c r="F447" s="3" t="s">
        <v>1076</v>
      </c>
      <c r="G447" s="3"/>
      <c r="H447" s="99" t="s">
        <v>886</v>
      </c>
      <c r="I447" s="99" t="s">
        <v>886</v>
      </c>
      <c r="J447" s="99" t="s">
        <v>886</v>
      </c>
      <c r="K447" s="99" t="s">
        <v>886</v>
      </c>
      <c r="L447" s="99" t="s">
        <v>886</v>
      </c>
      <c r="M447" s="99" t="s">
        <v>886</v>
      </c>
      <c r="N447" s="99" t="s">
        <v>886</v>
      </c>
      <c r="O447" s="99" t="s">
        <v>886</v>
      </c>
      <c r="P447" s="99" t="s">
        <v>886</v>
      </c>
      <c r="Q447" s="99" t="s">
        <v>886</v>
      </c>
      <c r="R447" s="99" t="s">
        <v>886</v>
      </c>
      <c r="S447" s="99" t="s">
        <v>886</v>
      </c>
      <c r="T447" s="99" t="s">
        <v>886</v>
      </c>
      <c r="U447" s="99" t="s">
        <v>886</v>
      </c>
      <c r="V447" s="99" t="s">
        <v>886</v>
      </c>
      <c r="W447" s="99" t="s">
        <v>886</v>
      </c>
      <c r="X447" s="99" t="s">
        <v>886</v>
      </c>
      <c r="Y447" s="99" t="s">
        <v>886</v>
      </c>
      <c r="Z447" s="129" t="s">
        <v>886</v>
      </c>
      <c r="AA447" s="99" t="s">
        <v>886</v>
      </c>
      <c r="AB447" s="99" t="s">
        <v>886</v>
      </c>
      <c r="AC447" s="129" t="s">
        <v>886</v>
      </c>
      <c r="AD447" s="164" t="s">
        <v>886</v>
      </c>
      <c r="AE447" s="128" t="s">
        <v>886</v>
      </c>
      <c r="AF447" s="128" t="s">
        <v>886</v>
      </c>
      <c r="AG447" s="128" t="s">
        <v>886</v>
      </c>
    </row>
    <row r="448" spans="1:33" x14ac:dyDescent="0.2">
      <c r="A448" s="11" t="s">
        <v>1584</v>
      </c>
      <c r="B448" s="126" t="s">
        <v>682</v>
      </c>
      <c r="C448" s="126"/>
      <c r="D448" s="123" t="s">
        <v>683</v>
      </c>
      <c r="E448" s="38" t="s">
        <v>1088</v>
      </c>
      <c r="F448" s="3" t="s">
        <v>1082</v>
      </c>
      <c r="G448" s="3"/>
      <c r="H448" s="99" t="s">
        <v>886</v>
      </c>
      <c r="I448" s="99">
        <v>6.138483735946636</v>
      </c>
      <c r="J448" s="99">
        <v>1.403806293574533</v>
      </c>
      <c r="K448" s="99">
        <v>4.4663596182689389</v>
      </c>
      <c r="L448" s="99">
        <v>5.9538027596371279</v>
      </c>
      <c r="M448" s="99">
        <v>5.4189850345356803</v>
      </c>
      <c r="N448" s="99">
        <v>4.5034182298006016</v>
      </c>
      <c r="O448" s="99">
        <v>4.9004027430064241</v>
      </c>
      <c r="P448" s="99">
        <v>1.0666998713319202</v>
      </c>
      <c r="Q448" s="99">
        <v>3.9014373716632349</v>
      </c>
      <c r="R448" s="99">
        <v>4.4990118577075151</v>
      </c>
      <c r="S448" s="99">
        <v>3.8996529649277107</v>
      </c>
      <c r="T448" s="99">
        <v>4.4995767995121838</v>
      </c>
      <c r="U448" s="99">
        <v>4.2997361109901533</v>
      </c>
      <c r="V448" s="99">
        <v>1.9998663972344133</v>
      </c>
      <c r="W448" s="99">
        <v>0</v>
      </c>
      <c r="X448" s="99">
        <v>3.4898856352279637</v>
      </c>
      <c r="Y448" s="99">
        <v>1.9000759397544584</v>
      </c>
      <c r="Z448" s="129">
        <v>1.9003555403747985</v>
      </c>
      <c r="AA448" s="99">
        <v>1.8999588621577468</v>
      </c>
      <c r="AB448" s="99">
        <v>3.9002691387559851</v>
      </c>
      <c r="AC448" s="129">
        <v>4.9000913820272274</v>
      </c>
      <c r="AD448" s="164">
        <v>5.8997029913504084</v>
      </c>
      <c r="AE448" s="128">
        <v>2.8998367748788834</v>
      </c>
      <c r="AF448" s="128">
        <v>3.9001668082963459</v>
      </c>
      <c r="AG448" s="128">
        <v>3.8997703879172017</v>
      </c>
    </row>
    <row r="449" spans="1:33" x14ac:dyDescent="0.2">
      <c r="A449" s="11" t="s">
        <v>886</v>
      </c>
      <c r="B449" s="18" t="s">
        <v>1032</v>
      </c>
      <c r="C449" s="18"/>
      <c r="D449" s="35" t="s">
        <v>1071</v>
      </c>
      <c r="E449" s="38" t="s">
        <v>1089</v>
      </c>
      <c r="F449" s="3" t="s">
        <v>1076</v>
      </c>
      <c r="G449" s="3"/>
      <c r="H449" s="99" t="s">
        <v>886</v>
      </c>
      <c r="I449" s="99" t="s">
        <v>886</v>
      </c>
      <c r="J449" s="99" t="s">
        <v>886</v>
      </c>
      <c r="K449" s="99" t="s">
        <v>886</v>
      </c>
      <c r="L449" s="99" t="s">
        <v>886</v>
      </c>
      <c r="M449" s="99" t="s">
        <v>886</v>
      </c>
      <c r="N449" s="99" t="s">
        <v>886</v>
      </c>
      <c r="O449" s="99" t="s">
        <v>886</v>
      </c>
      <c r="P449" s="99" t="s">
        <v>886</v>
      </c>
      <c r="Q449" s="99" t="s">
        <v>886</v>
      </c>
      <c r="R449" s="99" t="s">
        <v>886</v>
      </c>
      <c r="S449" s="99" t="s">
        <v>886</v>
      </c>
      <c r="T449" s="99" t="s">
        <v>886</v>
      </c>
      <c r="U449" s="99" t="s">
        <v>886</v>
      </c>
      <c r="V449" s="99" t="s">
        <v>886</v>
      </c>
      <c r="W449" s="99" t="s">
        <v>886</v>
      </c>
      <c r="X449" s="99" t="s">
        <v>886</v>
      </c>
      <c r="Y449" s="99" t="s">
        <v>886</v>
      </c>
      <c r="Z449" s="129" t="s">
        <v>886</v>
      </c>
      <c r="AA449" s="99" t="s">
        <v>886</v>
      </c>
      <c r="AB449" s="99" t="s">
        <v>886</v>
      </c>
      <c r="AC449" s="129" t="s">
        <v>886</v>
      </c>
      <c r="AD449" s="164" t="s">
        <v>886</v>
      </c>
      <c r="AE449" s="128" t="s">
        <v>886</v>
      </c>
      <c r="AF449" s="128" t="s">
        <v>886</v>
      </c>
      <c r="AG449" s="128" t="s">
        <v>886</v>
      </c>
    </row>
    <row r="450" spans="1:33" x14ac:dyDescent="0.2">
      <c r="A450" s="11" t="s">
        <v>1585</v>
      </c>
      <c r="B450" s="126" t="s">
        <v>684</v>
      </c>
      <c r="C450" s="126"/>
      <c r="D450" s="123" t="s">
        <v>685</v>
      </c>
      <c r="E450" s="38" t="s">
        <v>1088</v>
      </c>
      <c r="F450" s="3" t="s">
        <v>1082</v>
      </c>
      <c r="G450" s="3"/>
      <c r="H450" s="99" t="s">
        <v>886</v>
      </c>
      <c r="I450" s="99" t="s">
        <v>886</v>
      </c>
      <c r="J450" s="99">
        <v>7.6080691642651317</v>
      </c>
      <c r="K450" s="99">
        <v>5.8807775922366829</v>
      </c>
      <c r="L450" s="99">
        <v>4.7209534153635673</v>
      </c>
      <c r="M450" s="99">
        <v>7.7915435326210343</v>
      </c>
      <c r="N450" s="99">
        <v>7.4972320345863892</v>
      </c>
      <c r="O450" s="99">
        <v>10.674873706410338</v>
      </c>
      <c r="P450" s="99">
        <v>-7.6444129312449149E-2</v>
      </c>
      <c r="Q450" s="99">
        <v>4.9050369762620107</v>
      </c>
      <c r="R450" s="99">
        <v>4.8986968515171867</v>
      </c>
      <c r="S450" s="99">
        <v>4.8996493773425271</v>
      </c>
      <c r="T450" s="99">
        <v>2.6989386735820915</v>
      </c>
      <c r="U450" s="99">
        <v>3.9494973111994511</v>
      </c>
      <c r="V450" s="99">
        <v>2.8853420664339353</v>
      </c>
      <c r="W450" s="99">
        <v>0</v>
      </c>
      <c r="X450" s="99">
        <v>3.4900091819334449</v>
      </c>
      <c r="Y450" s="99">
        <v>0</v>
      </c>
      <c r="Z450" s="129">
        <v>0</v>
      </c>
      <c r="AA450" s="99">
        <v>0</v>
      </c>
      <c r="AB450" s="99">
        <v>0</v>
      </c>
      <c r="AC450" s="129">
        <v>2.9996789076098818</v>
      </c>
      <c r="AD450" s="164">
        <v>4.0001312594342808</v>
      </c>
      <c r="AE450" s="128">
        <v>2.9896191588047794</v>
      </c>
      <c r="AF450" s="128">
        <v>3.9896754032566983</v>
      </c>
      <c r="AG450" s="128">
        <v>4.9900199600798407</v>
      </c>
    </row>
    <row r="451" spans="1:33" x14ac:dyDescent="0.2">
      <c r="A451" s="11" t="s">
        <v>1586</v>
      </c>
      <c r="B451" s="126" t="s">
        <v>686</v>
      </c>
      <c r="C451" s="126"/>
      <c r="D451" s="123" t="s">
        <v>687</v>
      </c>
      <c r="E451" s="38" t="s">
        <v>1088</v>
      </c>
      <c r="F451" s="3" t="s">
        <v>1076</v>
      </c>
      <c r="G451" s="3"/>
      <c r="H451" s="99" t="s">
        <v>886</v>
      </c>
      <c r="I451" s="99">
        <v>-3.6931367887145399</v>
      </c>
      <c r="J451" s="99">
        <v>-5.0032916392363376</v>
      </c>
      <c r="K451" s="99">
        <v>0</v>
      </c>
      <c r="L451" s="99">
        <v>1.7325017325006797E-2</v>
      </c>
      <c r="M451" s="99">
        <v>9.7003291183093836</v>
      </c>
      <c r="N451" s="99">
        <v>3.0001579030475227</v>
      </c>
      <c r="O451" s="99">
        <v>58.270734324697202</v>
      </c>
      <c r="P451" s="99">
        <v>3.448275862068968</v>
      </c>
      <c r="Q451" s="99">
        <v>3.726591760299641</v>
      </c>
      <c r="R451" s="99">
        <v>3.7461635674309548</v>
      </c>
      <c r="S451" s="99">
        <v>3.5238841033672657</v>
      </c>
      <c r="T451" s="99">
        <v>3.4795763993948441</v>
      </c>
      <c r="U451" s="99">
        <v>3.5006497725796066</v>
      </c>
      <c r="V451" s="99">
        <v>1.4988621203798118</v>
      </c>
      <c r="W451" s="99">
        <v>0</v>
      </c>
      <c r="X451" s="99">
        <v>-0.99737126952219057</v>
      </c>
      <c r="Y451" s="99">
        <v>0</v>
      </c>
      <c r="Z451" s="129">
        <v>0</v>
      </c>
      <c r="AA451" s="99">
        <v>0</v>
      </c>
      <c r="AB451" s="99">
        <v>3.9047247169074595</v>
      </c>
      <c r="AC451" s="129">
        <v>1.9992484028560575</v>
      </c>
      <c r="AD451" s="164">
        <v>1.0021369095866151</v>
      </c>
      <c r="AE451" s="128">
        <v>1.4955861968337425</v>
      </c>
      <c r="AF451" s="128">
        <v>3.5940195514663653</v>
      </c>
      <c r="AG451" s="128">
        <v>3.469331112961421</v>
      </c>
    </row>
    <row r="452" spans="1:33" x14ac:dyDescent="0.2">
      <c r="A452" s="11" t="s">
        <v>1587</v>
      </c>
      <c r="B452" s="126" t="s">
        <v>688</v>
      </c>
      <c r="C452" s="126"/>
      <c r="D452" s="123" t="s">
        <v>689</v>
      </c>
      <c r="E452" s="38" t="s">
        <v>1088</v>
      </c>
      <c r="F452" s="3" t="s">
        <v>1076</v>
      </c>
      <c r="G452" s="3"/>
      <c r="H452" s="99" t="s">
        <v>886</v>
      </c>
      <c r="I452" s="99">
        <v>6.1448366875618774</v>
      </c>
      <c r="J452" s="99">
        <v>5.1829979019349111</v>
      </c>
      <c r="K452" s="99">
        <v>4.4917257683215155</v>
      </c>
      <c r="L452" s="99">
        <v>3.365384615384599</v>
      </c>
      <c r="M452" s="99">
        <v>1.4979480164158758</v>
      </c>
      <c r="N452" s="99">
        <v>2.5001684749646387</v>
      </c>
      <c r="O452" s="99">
        <v>2.9980276134122334</v>
      </c>
      <c r="P452" s="99">
        <v>2.5022341376228923</v>
      </c>
      <c r="Q452" s="99">
        <v>2.4847428073234425</v>
      </c>
      <c r="R452" s="99">
        <v>2.5095703955763611</v>
      </c>
      <c r="S452" s="99">
        <v>2.5014819205690486</v>
      </c>
      <c r="T452" s="99">
        <v>2.4982650936849637</v>
      </c>
      <c r="U452" s="99">
        <v>3.4980816971338129</v>
      </c>
      <c r="V452" s="99">
        <v>1.902529437418238</v>
      </c>
      <c r="W452" s="99">
        <v>0</v>
      </c>
      <c r="X452" s="99">
        <v>0</v>
      </c>
      <c r="Y452" s="99">
        <v>0</v>
      </c>
      <c r="Z452" s="129">
        <v>0</v>
      </c>
      <c r="AA452" s="99">
        <v>0</v>
      </c>
      <c r="AB452" s="99">
        <v>1.990049751243772</v>
      </c>
      <c r="AC452" s="129">
        <v>2.6226068712299933</v>
      </c>
      <c r="AD452" s="164">
        <v>2.9900332225913484</v>
      </c>
      <c r="AE452" s="128">
        <v>2.9875930521091831</v>
      </c>
      <c r="AF452" s="128">
        <v>2.4094063222821926</v>
      </c>
      <c r="AG452" s="128">
        <v>2.3527197440240917</v>
      </c>
    </row>
    <row r="453" spans="1:33" x14ac:dyDescent="0.2">
      <c r="A453" s="11" t="s">
        <v>1726</v>
      </c>
      <c r="B453" s="126" t="s">
        <v>690</v>
      </c>
      <c r="C453" s="126"/>
      <c r="D453" s="123" t="s">
        <v>691</v>
      </c>
      <c r="E453" s="38" t="s">
        <v>1088</v>
      </c>
      <c r="F453" s="3" t="s">
        <v>1077</v>
      </c>
      <c r="G453" s="3"/>
      <c r="H453" s="99" t="s">
        <v>886</v>
      </c>
      <c r="I453" s="99">
        <v>5.2692530399536679</v>
      </c>
      <c r="J453" s="99">
        <v>9.9926659332599854</v>
      </c>
      <c r="K453" s="99">
        <v>8.4014002333722431</v>
      </c>
      <c r="L453" s="99">
        <v>7.2581885283715195</v>
      </c>
      <c r="M453" s="99">
        <v>6.9247311827957105</v>
      </c>
      <c r="N453" s="99">
        <v>11.946902654867245</v>
      </c>
      <c r="O453" s="99">
        <v>18.481255240148514</v>
      </c>
      <c r="P453" s="99">
        <v>3.8414880711686124</v>
      </c>
      <c r="Q453" s="99">
        <v>2.5408878504672856</v>
      </c>
      <c r="R453" s="99">
        <v>4.5001424095699321</v>
      </c>
      <c r="S453" s="99">
        <v>4.4971381847914955</v>
      </c>
      <c r="T453" s="99">
        <v>3.738480264301856</v>
      </c>
      <c r="U453" s="99">
        <v>2.4472008045591593</v>
      </c>
      <c r="V453" s="99">
        <v>2.3969240837696191</v>
      </c>
      <c r="W453" s="99">
        <v>0</v>
      </c>
      <c r="X453" s="99">
        <v>0</v>
      </c>
      <c r="Y453" s="99">
        <v>0</v>
      </c>
      <c r="Z453" s="129">
        <v>0</v>
      </c>
      <c r="AA453" s="99">
        <v>0</v>
      </c>
      <c r="AB453" s="99">
        <v>1.9972836941759109</v>
      </c>
      <c r="AC453" s="129">
        <v>2.9999216730633771</v>
      </c>
      <c r="AD453" s="164">
        <v>4.9885931558935281</v>
      </c>
      <c r="AE453" s="128">
        <v>3.991018397798074</v>
      </c>
      <c r="AF453" s="128">
        <v>3.9841192449675988</v>
      </c>
      <c r="AG453" s="128">
        <v>3.9855315158416644</v>
      </c>
    </row>
    <row r="454" spans="1:33" x14ac:dyDescent="0.2">
      <c r="A454" s="11" t="s">
        <v>1693</v>
      </c>
      <c r="B454" s="126" t="s">
        <v>692</v>
      </c>
      <c r="C454" s="126"/>
      <c r="D454" s="123" t="s">
        <v>693</v>
      </c>
      <c r="E454" s="38" t="s">
        <v>1089</v>
      </c>
      <c r="F454" s="3" t="s">
        <v>1076</v>
      </c>
      <c r="G454" s="3"/>
      <c r="H454" s="99" t="s">
        <v>886</v>
      </c>
      <c r="I454" s="99">
        <v>2.2123893805309649</v>
      </c>
      <c r="J454" s="99">
        <v>5.0865800865800992</v>
      </c>
      <c r="K454" s="99">
        <v>4.1194644696189471</v>
      </c>
      <c r="L454" s="99">
        <v>2.2749752720079357</v>
      </c>
      <c r="M454" s="99">
        <v>4.7388781431334479</v>
      </c>
      <c r="N454" s="99">
        <v>8.86426592797784</v>
      </c>
      <c r="O454" s="99">
        <v>7.7184054283290919</v>
      </c>
      <c r="P454" s="99">
        <v>4.881889763779526</v>
      </c>
      <c r="Q454" s="99">
        <v>4.9716383049716484</v>
      </c>
      <c r="R454" s="99">
        <v>4.9189446916719533</v>
      </c>
      <c r="S454" s="99">
        <v>2.9311520109066151</v>
      </c>
      <c r="T454" s="99">
        <v>3.9072847682119232</v>
      </c>
      <c r="U454" s="99">
        <v>2.8680688336520035</v>
      </c>
      <c r="V454" s="99">
        <v>2.850061957868661</v>
      </c>
      <c r="W454" s="99">
        <v>0</v>
      </c>
      <c r="X454" s="99">
        <v>0</v>
      </c>
      <c r="Y454" s="99">
        <v>0</v>
      </c>
      <c r="Z454" s="129">
        <v>0</v>
      </c>
      <c r="AA454" s="99">
        <v>0</v>
      </c>
      <c r="AB454" s="99">
        <v>1.9879518072289049</v>
      </c>
      <c r="AC454" s="129">
        <v>3.2486709982279871</v>
      </c>
      <c r="AD454" s="164">
        <v>3.1464530892448606</v>
      </c>
      <c r="AE454" s="128" t="s">
        <v>886</v>
      </c>
      <c r="AF454" s="128" t="s">
        <v>886</v>
      </c>
      <c r="AG454" s="128" t="s">
        <v>886</v>
      </c>
    </row>
    <row r="455" spans="1:33" x14ac:dyDescent="0.2">
      <c r="A455" s="11" t="s">
        <v>1588</v>
      </c>
      <c r="B455" s="126" t="s">
        <v>1202</v>
      </c>
      <c r="C455" s="126"/>
      <c r="D455" s="123" t="s">
        <v>695</v>
      </c>
      <c r="E455" s="38" t="s">
        <v>1088</v>
      </c>
      <c r="F455" s="3" t="s">
        <v>1174</v>
      </c>
      <c r="G455" s="3"/>
      <c r="H455" s="99" t="s">
        <v>886</v>
      </c>
      <c r="I455" s="99">
        <v>13.972055888223551</v>
      </c>
      <c r="J455" s="99">
        <v>1.9264448336252258</v>
      </c>
      <c r="K455" s="99">
        <v>7.2164948453608275</v>
      </c>
      <c r="L455" s="99">
        <v>8.8141025641025834</v>
      </c>
      <c r="M455" s="99">
        <v>9.8674521354933802</v>
      </c>
      <c r="N455" s="99">
        <v>22.252010723860579</v>
      </c>
      <c r="O455" s="99">
        <v>33.223684210526301</v>
      </c>
      <c r="P455" s="99">
        <v>9.4650205761317068</v>
      </c>
      <c r="Q455" s="99">
        <v>4.4360902255639019</v>
      </c>
      <c r="R455" s="99">
        <v>4.6796256299496122</v>
      </c>
      <c r="S455" s="99">
        <v>4.9518569463548658</v>
      </c>
      <c r="T455" s="99">
        <v>8.9777195281782269</v>
      </c>
      <c r="U455" s="99">
        <v>4.2693926638605006</v>
      </c>
      <c r="V455" s="99">
        <v>2.9988465974625171</v>
      </c>
      <c r="W455" s="99">
        <v>0</v>
      </c>
      <c r="X455" s="99">
        <v>3.7513997760358251</v>
      </c>
      <c r="Y455" s="99">
        <v>0</v>
      </c>
      <c r="Z455" s="129">
        <v>0</v>
      </c>
      <c r="AA455" s="99">
        <v>1.9967620075552972</v>
      </c>
      <c r="AB455" s="99">
        <v>1.9576719576719581</v>
      </c>
      <c r="AC455" s="129">
        <v>1.9719771665801744</v>
      </c>
      <c r="AD455" s="164">
        <v>6.7684478371501378</v>
      </c>
      <c r="AE455" s="128">
        <v>12.678741658722604</v>
      </c>
      <c r="AF455" s="128">
        <v>4.695431472081224</v>
      </c>
      <c r="AG455" s="128">
        <v>6.7070707070707059</v>
      </c>
    </row>
    <row r="456" spans="1:33" x14ac:dyDescent="0.2">
      <c r="A456" s="11" t="s">
        <v>1589</v>
      </c>
      <c r="B456" s="126" t="s">
        <v>696</v>
      </c>
      <c r="C456" s="126"/>
      <c r="D456" s="123" t="s">
        <v>697</v>
      </c>
      <c r="E456" s="38" t="s">
        <v>1088</v>
      </c>
      <c r="F456" s="3" t="s">
        <v>1081</v>
      </c>
      <c r="G456" s="3"/>
      <c r="H456" s="99" t="s">
        <v>886</v>
      </c>
      <c r="I456" s="99">
        <v>7.1713556738985318</v>
      </c>
      <c r="J456" s="99">
        <v>9.1856136258328291</v>
      </c>
      <c r="K456" s="99">
        <v>6.0992741746663626</v>
      </c>
      <c r="L456" s="99">
        <v>4.467339732980264</v>
      </c>
      <c r="M456" s="99">
        <v>6.2738470881797781</v>
      </c>
      <c r="N456" s="99">
        <v>7.0004348096154985</v>
      </c>
      <c r="O456" s="99">
        <v>7.500290258910951</v>
      </c>
      <c r="P456" s="99">
        <v>4.9000972027216818</v>
      </c>
      <c r="Q456" s="99">
        <v>4.7999011603364607</v>
      </c>
      <c r="R456" s="99">
        <v>4.599711167218473</v>
      </c>
      <c r="S456" s="99">
        <v>3.4995444768998141</v>
      </c>
      <c r="T456" s="99">
        <v>3.3485485085800804</v>
      </c>
      <c r="U456" s="99">
        <v>2.9002432235461555</v>
      </c>
      <c r="V456" s="99">
        <v>1.1997610717638025</v>
      </c>
      <c r="W456" s="99">
        <v>0</v>
      </c>
      <c r="X456" s="99">
        <v>0</v>
      </c>
      <c r="Y456" s="99">
        <v>0</v>
      </c>
      <c r="Z456" s="129">
        <v>0</v>
      </c>
      <c r="AA456" s="99">
        <v>0</v>
      </c>
      <c r="AB456" s="99">
        <v>3.9900165266956611</v>
      </c>
      <c r="AC456" s="129">
        <v>4.9899455111572344</v>
      </c>
      <c r="AD456" s="164">
        <v>4.9898827636273957</v>
      </c>
      <c r="AE456" s="128">
        <v>3.990643137197214</v>
      </c>
      <c r="AF456" s="128">
        <v>3.9902948333427446</v>
      </c>
      <c r="AG456" s="128">
        <v>4.989490439360865</v>
      </c>
    </row>
    <row r="457" spans="1:33" x14ac:dyDescent="0.2">
      <c r="A457" s="11" t="s">
        <v>1727</v>
      </c>
      <c r="B457" s="126" t="s">
        <v>698</v>
      </c>
      <c r="C457" s="126"/>
      <c r="D457" s="123" t="s">
        <v>699</v>
      </c>
      <c r="E457" s="38" t="s">
        <v>1088</v>
      </c>
      <c r="F457" s="3" t="s">
        <v>1077</v>
      </c>
      <c r="G457" s="3"/>
      <c r="H457" s="99" t="s">
        <v>886</v>
      </c>
      <c r="I457" s="99">
        <v>6.0570535365377225</v>
      </c>
      <c r="J457" s="99">
        <v>10.593220338983045</v>
      </c>
      <c r="K457" s="99">
        <v>8.2958520739630188</v>
      </c>
      <c r="L457" s="99">
        <v>5.9375480695277787</v>
      </c>
      <c r="M457" s="99">
        <v>4.5447945404385024</v>
      </c>
      <c r="N457" s="99">
        <v>11.416666666666671</v>
      </c>
      <c r="O457" s="99">
        <v>17.938170032410866</v>
      </c>
      <c r="P457" s="99">
        <v>4.4498467392453165</v>
      </c>
      <c r="Q457" s="99">
        <v>3.5215543412264765</v>
      </c>
      <c r="R457" s="99">
        <v>4.9951124144672576</v>
      </c>
      <c r="S457" s="99">
        <v>4.4409272879620119</v>
      </c>
      <c r="T457" s="99">
        <v>4.7958637903369663</v>
      </c>
      <c r="U457" s="99">
        <v>2.9431779516842624</v>
      </c>
      <c r="V457" s="99">
        <v>2.4954552966451615</v>
      </c>
      <c r="W457" s="99">
        <v>0</v>
      </c>
      <c r="X457" s="99">
        <v>2.9829087391164393</v>
      </c>
      <c r="Y457" s="99">
        <v>1.9884139658681477</v>
      </c>
      <c r="Z457" s="129">
        <v>1.9880257906048415</v>
      </c>
      <c r="AA457" s="99">
        <v>1.9944306464965811</v>
      </c>
      <c r="AB457" s="99">
        <v>3.9846517119244362</v>
      </c>
      <c r="AC457" s="129">
        <v>4.9886460403065547</v>
      </c>
      <c r="AD457" s="164">
        <v>5.9885096316323105</v>
      </c>
      <c r="AE457" s="128">
        <v>2.9908806836298707</v>
      </c>
      <c r="AF457" s="128">
        <v>3.9876160990712117</v>
      </c>
      <c r="AG457" s="128">
        <v>2.4889841610098773</v>
      </c>
    </row>
    <row r="458" spans="1:33" x14ac:dyDescent="0.2">
      <c r="A458" s="11" t="s">
        <v>1590</v>
      </c>
      <c r="B458" s="126" t="s">
        <v>700</v>
      </c>
      <c r="C458" s="126"/>
      <c r="D458" s="123" t="s">
        <v>701</v>
      </c>
      <c r="E458" s="38" t="s">
        <v>1088</v>
      </c>
      <c r="F458" s="3" t="s">
        <v>1076</v>
      </c>
      <c r="G458" s="3"/>
      <c r="H458" s="99" t="s">
        <v>886</v>
      </c>
      <c r="I458" s="99">
        <v>-1.2281994595923607E-2</v>
      </c>
      <c r="J458" s="99">
        <v>10.686647831961665</v>
      </c>
      <c r="K458" s="99">
        <v>1.4870713572300502</v>
      </c>
      <c r="L458" s="99">
        <v>4.7457627118644155</v>
      </c>
      <c r="M458" s="99">
        <v>10.627414135087164</v>
      </c>
      <c r="N458" s="99">
        <v>16.740586958573161</v>
      </c>
      <c r="O458" s="99">
        <v>15.051329722738686</v>
      </c>
      <c r="P458" s="99">
        <v>5.5715590529052008</v>
      </c>
      <c r="Q458" s="99">
        <v>4.8449354452282876</v>
      </c>
      <c r="R458" s="99">
        <v>4.887647581566597</v>
      </c>
      <c r="S458" s="99">
        <v>2.3117889130960947</v>
      </c>
      <c r="T458" s="99">
        <v>4.8207736898142599</v>
      </c>
      <c r="U458" s="99">
        <v>4.8247841543930861</v>
      </c>
      <c r="V458" s="99">
        <v>2.4224806201550422</v>
      </c>
      <c r="W458" s="99">
        <v>0</v>
      </c>
      <c r="X458" s="99">
        <v>-3.1535793125200939E-2</v>
      </c>
      <c r="Y458" s="99">
        <v>1.8296529968454252</v>
      </c>
      <c r="Z458" s="129">
        <v>1.8897149938042146</v>
      </c>
      <c r="AA458" s="99">
        <v>1.910408432147559</v>
      </c>
      <c r="AB458" s="99">
        <v>2.4663119685744084</v>
      </c>
      <c r="AC458" s="129">
        <v>2.4020963750182034</v>
      </c>
      <c r="AD458" s="164">
        <v>2.9381101317410563</v>
      </c>
      <c r="AE458" s="128">
        <v>2.900285424914828</v>
      </c>
      <c r="AF458" s="128">
        <v>2.2100930565497556</v>
      </c>
      <c r="AG458" s="128">
        <v>2.1885669263766085</v>
      </c>
    </row>
    <row r="459" spans="1:33" x14ac:dyDescent="0.2">
      <c r="A459" s="11" t="s">
        <v>1591</v>
      </c>
      <c r="B459" s="126" t="s">
        <v>1212</v>
      </c>
      <c r="C459" s="126"/>
      <c r="D459" s="146" t="s">
        <v>1054</v>
      </c>
      <c r="E459" s="38" t="s">
        <v>1088</v>
      </c>
      <c r="F459" s="3" t="s">
        <v>1174</v>
      </c>
      <c r="G459" s="3"/>
      <c r="H459" s="99" t="s">
        <v>886</v>
      </c>
      <c r="I459" s="99">
        <v>3.9832285115303847</v>
      </c>
      <c r="J459" s="99">
        <v>47.98387096774195</v>
      </c>
      <c r="K459" s="99">
        <v>13.896457765667563</v>
      </c>
      <c r="L459" s="99">
        <v>5.5422647527910698</v>
      </c>
      <c r="M459" s="99">
        <v>4.6215841833522404</v>
      </c>
      <c r="N459" s="99">
        <v>16.080885893115067</v>
      </c>
      <c r="O459" s="99">
        <v>40.076731646619663</v>
      </c>
      <c r="P459" s="99">
        <v>8.8607594936708836</v>
      </c>
      <c r="Q459" s="99">
        <v>4.8959608323133352</v>
      </c>
      <c r="R459" s="99">
        <v>5.8343057176195998</v>
      </c>
      <c r="S459" s="99">
        <v>4.9062844542447692</v>
      </c>
      <c r="T459" s="99">
        <v>9.721492380451906</v>
      </c>
      <c r="U459" s="99">
        <v>3.160919540229898</v>
      </c>
      <c r="V459" s="99">
        <v>2.4141132776230165</v>
      </c>
      <c r="W459" s="99">
        <v>0</v>
      </c>
      <c r="X459" s="99">
        <v>2.4932003626473289</v>
      </c>
      <c r="Y459" s="99">
        <v>1.9951840385276967</v>
      </c>
      <c r="Z459" s="129">
        <v>1.9898819561551484</v>
      </c>
      <c r="AA459" s="99">
        <v>1.9888510959939376</v>
      </c>
      <c r="AB459" s="99">
        <v>1.9917550604474643</v>
      </c>
      <c r="AC459" s="129">
        <v>1.9891911530950601</v>
      </c>
      <c r="AD459" s="164">
        <v>5.343545442401032</v>
      </c>
      <c r="AE459" s="128">
        <v>10.144988798241528</v>
      </c>
      <c r="AF459" s="128">
        <v>3.8377403384886932</v>
      </c>
      <c r="AG459" s="128">
        <v>5.5438518682780797</v>
      </c>
    </row>
    <row r="460" spans="1:33" x14ac:dyDescent="0.2">
      <c r="A460" s="11" t="s">
        <v>1592</v>
      </c>
      <c r="B460" s="126" t="s">
        <v>1203</v>
      </c>
      <c r="C460" s="126"/>
      <c r="D460" s="123" t="s">
        <v>704</v>
      </c>
      <c r="E460" s="38" t="s">
        <v>1088</v>
      </c>
      <c r="F460" s="3" t="s">
        <v>1174</v>
      </c>
      <c r="G460" s="3"/>
      <c r="H460" s="99" t="s">
        <v>886</v>
      </c>
      <c r="I460" s="99">
        <v>12.328767123287648</v>
      </c>
      <c r="J460" s="99">
        <v>-1.3937282229965149</v>
      </c>
      <c r="K460" s="99">
        <v>4.4169611307420524</v>
      </c>
      <c r="L460" s="99">
        <v>4.3993231810490698</v>
      </c>
      <c r="M460" s="99">
        <v>6.482982171799037</v>
      </c>
      <c r="N460" s="99">
        <v>18.112633181126327</v>
      </c>
      <c r="O460" s="99">
        <v>39.948453608247405</v>
      </c>
      <c r="P460" s="99">
        <v>7.550644567219166</v>
      </c>
      <c r="Q460" s="99">
        <v>4.8801369863013662</v>
      </c>
      <c r="R460" s="99">
        <v>4.9795918367346843</v>
      </c>
      <c r="S460" s="99">
        <v>5.9875583203732532</v>
      </c>
      <c r="T460" s="99">
        <v>4.9156272927366018</v>
      </c>
      <c r="U460" s="99">
        <v>4.6853146853146797</v>
      </c>
      <c r="V460" s="99">
        <v>2.7388109552438209</v>
      </c>
      <c r="W460" s="99">
        <v>0</v>
      </c>
      <c r="X460" s="99">
        <v>0</v>
      </c>
      <c r="Y460" s="99">
        <v>0</v>
      </c>
      <c r="Z460" s="129">
        <v>1.9505851755526882</v>
      </c>
      <c r="AA460" s="99">
        <v>1.9770408163265252</v>
      </c>
      <c r="AB460" s="99">
        <v>3.4743937182961648</v>
      </c>
      <c r="AC460" s="129">
        <v>3.3577328587737654</v>
      </c>
      <c r="AD460" s="164">
        <v>7.7967643427977462</v>
      </c>
      <c r="AE460" s="128">
        <v>14.465674160689534</v>
      </c>
      <c r="AF460" s="128">
        <v>5.2656521510189069</v>
      </c>
      <c r="AG460" s="128">
        <v>7.5033765194337452</v>
      </c>
    </row>
    <row r="461" spans="1:33" x14ac:dyDescent="0.2">
      <c r="A461" s="11" t="s">
        <v>1593</v>
      </c>
      <c r="B461" s="126" t="s">
        <v>705</v>
      </c>
      <c r="C461" s="126"/>
      <c r="D461" s="123" t="s">
        <v>706</v>
      </c>
      <c r="E461" s="38" t="s">
        <v>1088</v>
      </c>
      <c r="F461" s="3" t="s">
        <v>1080</v>
      </c>
      <c r="G461" s="3"/>
      <c r="H461" s="99" t="s">
        <v>886</v>
      </c>
      <c r="I461" s="99">
        <v>4.7540392246207404</v>
      </c>
      <c r="J461" s="99">
        <v>9.7254191209786995</v>
      </c>
      <c r="K461" s="99">
        <v>6.3097735418972292</v>
      </c>
      <c r="L461" s="99">
        <v>4.5011730706483633</v>
      </c>
      <c r="M461" s="99">
        <v>7.3121413066103571</v>
      </c>
      <c r="N461" s="99">
        <v>8.2354245178452743</v>
      </c>
      <c r="O461" s="99">
        <v>11.897081413210444</v>
      </c>
      <c r="P461" s="99">
        <v>7.4015603907840983</v>
      </c>
      <c r="Q461" s="99">
        <v>4.7963444250351301</v>
      </c>
      <c r="R461" s="99">
        <v>3.8999054753168707</v>
      </c>
      <c r="S461" s="99">
        <v>4.8980669901392986</v>
      </c>
      <c r="T461" s="99">
        <v>3.39920358851451</v>
      </c>
      <c r="U461" s="99">
        <v>2.8978318121144468</v>
      </c>
      <c r="V461" s="99">
        <v>0</v>
      </c>
      <c r="W461" s="99">
        <v>0</v>
      </c>
      <c r="X461" s="99">
        <v>0</v>
      </c>
      <c r="Y461" s="99">
        <v>0</v>
      </c>
      <c r="Z461" s="129">
        <v>0</v>
      </c>
      <c r="AA461" s="99">
        <v>1.9905512363154854</v>
      </c>
      <c r="AB461" s="99">
        <v>3.9902028188380845</v>
      </c>
      <c r="AC461" s="129">
        <v>3.9899837194119048</v>
      </c>
      <c r="AD461" s="164">
        <v>3.9902726673077371</v>
      </c>
      <c r="AE461" s="128">
        <v>4.9896065784244659</v>
      </c>
      <c r="AF461" s="128">
        <v>3.9896346656378867</v>
      </c>
      <c r="AG461" s="128">
        <v>4.4994470188013755</v>
      </c>
    </row>
    <row r="462" spans="1:33" x14ac:dyDescent="0.2">
      <c r="A462" s="11" t="s">
        <v>1594</v>
      </c>
      <c r="B462" s="126" t="s">
        <v>707</v>
      </c>
      <c r="C462" s="126"/>
      <c r="D462" s="123" t="s">
        <v>708</v>
      </c>
      <c r="E462" s="38" t="s">
        <v>1088</v>
      </c>
      <c r="F462" s="3" t="s">
        <v>1076</v>
      </c>
      <c r="G462" s="3"/>
      <c r="H462" s="99" t="s">
        <v>886</v>
      </c>
      <c r="I462" s="99">
        <v>49.837133550488602</v>
      </c>
      <c r="J462" s="99">
        <v>13.768115942028984</v>
      </c>
      <c r="K462" s="99">
        <v>4.1401273885350349</v>
      </c>
      <c r="L462" s="99">
        <v>7.6085626911315103</v>
      </c>
      <c r="M462" s="99">
        <v>25.042628168693867</v>
      </c>
      <c r="N462" s="99">
        <v>8.5363636363636317</v>
      </c>
      <c r="O462" s="99">
        <v>-3.3001088868414428</v>
      </c>
      <c r="P462" s="99">
        <v>8.2546556951061092</v>
      </c>
      <c r="Q462" s="99">
        <v>4.8967834853576448</v>
      </c>
      <c r="R462" s="99">
        <v>4.9961861174675875</v>
      </c>
      <c r="S462" s="99">
        <v>2.978568833999276</v>
      </c>
      <c r="T462" s="99">
        <v>4.952380952380949</v>
      </c>
      <c r="U462" s="99">
        <v>4.9001814882032591</v>
      </c>
      <c r="V462" s="99">
        <v>2.4798154555940073</v>
      </c>
      <c r="W462" s="99">
        <v>0</v>
      </c>
      <c r="X462" s="99">
        <v>0</v>
      </c>
      <c r="Y462" s="99">
        <v>0</v>
      </c>
      <c r="Z462" s="129">
        <v>0</v>
      </c>
      <c r="AA462" s="99">
        <v>0</v>
      </c>
      <c r="AB462" s="99">
        <v>0</v>
      </c>
      <c r="AC462" s="129">
        <v>3.095104108047253</v>
      </c>
      <c r="AD462" s="164">
        <v>3.0021834061135566</v>
      </c>
      <c r="AE462" s="128">
        <v>2.7027027027026973</v>
      </c>
      <c r="AF462" s="128">
        <v>2.8379772961816485</v>
      </c>
      <c r="AG462" s="128">
        <v>2.759658805820365</v>
      </c>
    </row>
    <row r="463" spans="1:33" x14ac:dyDescent="0.2">
      <c r="A463" s="11" t="s">
        <v>1595</v>
      </c>
      <c r="B463" s="126" t="s">
        <v>709</v>
      </c>
      <c r="C463" s="126"/>
      <c r="D463" s="123" t="s">
        <v>710</v>
      </c>
      <c r="E463" s="38" t="s">
        <v>1088</v>
      </c>
      <c r="F463" s="3" t="s">
        <v>1082</v>
      </c>
      <c r="G463" s="3"/>
      <c r="H463" s="99" t="s">
        <v>886</v>
      </c>
      <c r="I463" s="99" t="s">
        <v>886</v>
      </c>
      <c r="J463" s="99">
        <v>4.021832271524886</v>
      </c>
      <c r="K463" s="99">
        <v>9.9299797639727245</v>
      </c>
      <c r="L463" s="99">
        <v>5.5224318248460378</v>
      </c>
      <c r="M463" s="99">
        <v>6.7988143756946897</v>
      </c>
      <c r="N463" s="99">
        <v>15.498699045967058</v>
      </c>
      <c r="O463" s="99">
        <v>15.012139871342399</v>
      </c>
      <c r="P463" s="99">
        <v>2.4385997366617005</v>
      </c>
      <c r="Q463" s="99">
        <v>2.9998512821602219</v>
      </c>
      <c r="R463" s="99">
        <v>4.8008498174542495</v>
      </c>
      <c r="S463" s="99">
        <v>3.3990375626125768</v>
      </c>
      <c r="T463" s="99">
        <v>3.5004901447592545</v>
      </c>
      <c r="U463" s="99">
        <v>3.543940633936856</v>
      </c>
      <c r="V463" s="99">
        <v>1.7832562187508216</v>
      </c>
      <c r="W463" s="99">
        <v>0</v>
      </c>
      <c r="X463" s="99">
        <v>0</v>
      </c>
      <c r="Y463" s="99">
        <v>-1.7450331992563406E-3</v>
      </c>
      <c r="Z463" s="129">
        <v>0</v>
      </c>
      <c r="AA463" s="99">
        <v>0</v>
      </c>
      <c r="AB463" s="99">
        <v>3.9900880384612147</v>
      </c>
      <c r="AC463" s="129">
        <v>4.9898474601869358</v>
      </c>
      <c r="AD463" s="164">
        <v>4.9900502681232917</v>
      </c>
      <c r="AE463" s="128">
        <v>3.9901654068948744</v>
      </c>
      <c r="AF463" s="128">
        <v>3.9900450170186286</v>
      </c>
      <c r="AG463" s="128">
        <v>4.9899342559092164</v>
      </c>
    </row>
    <row r="464" spans="1:33" x14ac:dyDescent="0.2">
      <c r="A464" s="11" t="s">
        <v>1596</v>
      </c>
      <c r="B464" s="126" t="s">
        <v>711</v>
      </c>
      <c r="C464" s="126"/>
      <c r="D464" s="123" t="s">
        <v>712</v>
      </c>
      <c r="E464" s="38" t="s">
        <v>1088</v>
      </c>
      <c r="F464" s="3" t="s">
        <v>1081</v>
      </c>
      <c r="G464" s="3"/>
      <c r="H464" s="99" t="s">
        <v>886</v>
      </c>
      <c r="I464" s="99">
        <v>7.1191883804102076</v>
      </c>
      <c r="J464" s="99">
        <v>6.1064021149600762</v>
      </c>
      <c r="K464" s="99">
        <v>3.9068620525795268</v>
      </c>
      <c r="L464" s="99">
        <v>4.5238242383042007</v>
      </c>
      <c r="M464" s="99">
        <v>5.5070064447466365</v>
      </c>
      <c r="N464" s="99">
        <v>3.4229225975656306</v>
      </c>
      <c r="O464" s="99">
        <v>3.7842992760847949</v>
      </c>
      <c r="P464" s="99">
        <v>2.5937682733271998</v>
      </c>
      <c r="Q464" s="99">
        <v>4.7490127427431474</v>
      </c>
      <c r="R464" s="99">
        <v>2.7322722944479949</v>
      </c>
      <c r="S464" s="99">
        <v>2.7277026387969556</v>
      </c>
      <c r="T464" s="99">
        <v>2.4158948201889388</v>
      </c>
      <c r="U464" s="99">
        <v>3.1500026969201116</v>
      </c>
      <c r="V464" s="99">
        <v>1.8598246500845335</v>
      </c>
      <c r="W464" s="99">
        <v>0</v>
      </c>
      <c r="X464" s="99">
        <v>0</v>
      </c>
      <c r="Y464" s="99">
        <v>3.5002909066018617</v>
      </c>
      <c r="Z464" s="129">
        <v>0</v>
      </c>
      <c r="AA464" s="99">
        <v>1.8996916514421258</v>
      </c>
      <c r="AB464" s="99">
        <v>3.9897781203098948</v>
      </c>
      <c r="AC464" s="129">
        <v>4.9897412293361976</v>
      </c>
      <c r="AD464" s="164">
        <v>4.9896343411676591</v>
      </c>
      <c r="AE464" s="128">
        <v>3.9895536965476097</v>
      </c>
      <c r="AF464" s="128">
        <v>3.9896277844702732</v>
      </c>
      <c r="AG464" s="128">
        <v>4.9897573841733589</v>
      </c>
    </row>
    <row r="465" spans="1:33" x14ac:dyDescent="0.2">
      <c r="A465" s="11" t="s">
        <v>1597</v>
      </c>
      <c r="B465" s="126" t="s">
        <v>713</v>
      </c>
      <c r="C465" s="126"/>
      <c r="D465" s="123" t="s">
        <v>714</v>
      </c>
      <c r="E465" s="38" t="s">
        <v>1088</v>
      </c>
      <c r="F465" s="3" t="s">
        <v>1076</v>
      </c>
      <c r="G465" s="3"/>
      <c r="H465" s="99" t="s">
        <v>886</v>
      </c>
      <c r="I465" s="99">
        <v>0</v>
      </c>
      <c r="J465" s="99">
        <v>4.9936699957799959</v>
      </c>
      <c r="K465" s="99">
        <v>7.998392282958207</v>
      </c>
      <c r="L465" s="99">
        <v>5.9421907951867183</v>
      </c>
      <c r="M465" s="99">
        <v>9.5081967213114638</v>
      </c>
      <c r="N465" s="99">
        <v>6.8969204448246444</v>
      </c>
      <c r="O465" s="99">
        <v>6.9020706211863541</v>
      </c>
      <c r="P465" s="99">
        <v>7.4857303265649904</v>
      </c>
      <c r="Q465" s="99">
        <v>5.0317750500565808</v>
      </c>
      <c r="R465" s="99">
        <v>4.915043514297551</v>
      </c>
      <c r="S465" s="99">
        <v>4.8980881655869837</v>
      </c>
      <c r="T465" s="99">
        <v>4.8953155595722393</v>
      </c>
      <c r="U465" s="99">
        <v>4.5017231476163175</v>
      </c>
      <c r="V465" s="99">
        <v>2.7481964960494736</v>
      </c>
      <c r="W465" s="99">
        <v>0</v>
      </c>
      <c r="X465" s="99">
        <v>0</v>
      </c>
      <c r="Y465" s="99">
        <v>1.9725844199264486</v>
      </c>
      <c r="Z465" s="129">
        <v>1.9672131147540961</v>
      </c>
      <c r="AA465" s="99">
        <v>1.9935691318327953</v>
      </c>
      <c r="AB465" s="99">
        <v>1.9861286254728938</v>
      </c>
      <c r="AC465" s="129">
        <v>3.0911901081916549</v>
      </c>
      <c r="AD465" s="164">
        <v>2.998500749625177</v>
      </c>
      <c r="AE465" s="128">
        <v>2.9927219796215265</v>
      </c>
      <c r="AF465" s="128">
        <v>2.8266154107072117</v>
      </c>
      <c r="AG465" s="128">
        <v>2.748914178899335</v>
      </c>
    </row>
    <row r="466" spans="1:33" x14ac:dyDescent="0.2">
      <c r="A466" s="11" t="s">
        <v>1598</v>
      </c>
      <c r="B466" s="126" t="s">
        <v>715</v>
      </c>
      <c r="C466" s="126"/>
      <c r="D466" s="123" t="s">
        <v>716</v>
      </c>
      <c r="E466" s="38" t="s">
        <v>1088</v>
      </c>
      <c r="F466" s="3" t="s">
        <v>1076</v>
      </c>
      <c r="G466" s="3"/>
      <c r="H466" s="99" t="s">
        <v>886</v>
      </c>
      <c r="I466" s="99">
        <v>7.1267985611510767</v>
      </c>
      <c r="J466" s="99">
        <v>5.8027282266526896</v>
      </c>
      <c r="K466" s="99">
        <v>4.5026281860557305</v>
      </c>
      <c r="L466" s="99">
        <v>-9.4903672772232994E-3</v>
      </c>
      <c r="M466" s="99">
        <v>9.7949886104783559</v>
      </c>
      <c r="N466" s="99">
        <v>9.7942600276625029</v>
      </c>
      <c r="O466" s="99">
        <v>13.880796787654504</v>
      </c>
      <c r="P466" s="99">
        <v>4.5768805309734546</v>
      </c>
      <c r="Q466" s="99">
        <v>4.8393494644982269</v>
      </c>
      <c r="R466" s="99">
        <v>4.8934291840080562</v>
      </c>
      <c r="S466" s="99">
        <v>4.4006252254418712</v>
      </c>
      <c r="T466" s="99">
        <v>3.9041805827479124</v>
      </c>
      <c r="U466" s="99">
        <v>4.7051651518510482</v>
      </c>
      <c r="V466" s="99">
        <v>2.4824008892182263</v>
      </c>
      <c r="W466" s="99">
        <v>0</v>
      </c>
      <c r="X466" s="99">
        <v>0</v>
      </c>
      <c r="Y466" s="99">
        <v>0</v>
      </c>
      <c r="Z466" s="129">
        <v>0</v>
      </c>
      <c r="AA466" s="99">
        <v>0</v>
      </c>
      <c r="AB466" s="99">
        <v>2.5823778535275288</v>
      </c>
      <c r="AC466" s="129">
        <v>2.5173698519786569</v>
      </c>
      <c r="AD466" s="164">
        <v>2.9908653373931893</v>
      </c>
      <c r="AE466" s="128">
        <v>2.9898431166849315</v>
      </c>
      <c r="AF466" s="128">
        <v>2.315029169367544</v>
      </c>
      <c r="AG466" s="128">
        <v>2.2626482034573265</v>
      </c>
    </row>
    <row r="467" spans="1:33" x14ac:dyDescent="0.2">
      <c r="A467" s="11" t="s">
        <v>1694</v>
      </c>
      <c r="B467" s="126" t="s">
        <v>717</v>
      </c>
      <c r="C467" s="126"/>
      <c r="D467" s="123" t="s">
        <v>718</v>
      </c>
      <c r="E467" s="38" t="s">
        <v>1089</v>
      </c>
      <c r="F467" s="3" t="s">
        <v>1076</v>
      </c>
      <c r="G467" s="3"/>
      <c r="H467" s="99" t="s">
        <v>886</v>
      </c>
      <c r="I467" s="99">
        <v>5.9836808703535667</v>
      </c>
      <c r="J467" s="99">
        <v>25.249500998003981</v>
      </c>
      <c r="K467" s="99">
        <v>3.505976095617541</v>
      </c>
      <c r="L467" s="99">
        <v>1.5396458814472567</v>
      </c>
      <c r="M467" s="99">
        <v>5.8919094552149858</v>
      </c>
      <c r="N467" s="99">
        <v>10.02352459854761</v>
      </c>
      <c r="O467" s="99">
        <v>2.4170307706609719</v>
      </c>
      <c r="P467" s="99">
        <v>6.4718162839248379</v>
      </c>
      <c r="Q467" s="99">
        <v>4.492753623188392</v>
      </c>
      <c r="R467" s="99">
        <v>2.9860487884474338</v>
      </c>
      <c r="S467" s="99">
        <v>1.9963558583538088</v>
      </c>
      <c r="T467" s="99">
        <v>3.0058252427184442</v>
      </c>
      <c r="U467" s="99">
        <v>2.2621022470218577E-2</v>
      </c>
      <c r="V467" s="99">
        <v>2.7892951375800834</v>
      </c>
      <c r="W467" s="99">
        <v>0</v>
      </c>
      <c r="X467" s="99">
        <v>-7.3340667400003667E-3</v>
      </c>
      <c r="Y467" s="99">
        <v>-2.9338418659236254E-2</v>
      </c>
      <c r="Z467" s="129">
        <v>1.9809244314013208</v>
      </c>
      <c r="AA467" s="99">
        <v>0</v>
      </c>
      <c r="AB467" s="99">
        <v>4.8417266187050334</v>
      </c>
      <c r="AC467" s="129">
        <v>3.4241405338639952</v>
      </c>
      <c r="AD467" s="164">
        <v>3.31740976645436</v>
      </c>
      <c r="AE467" s="128" t="s">
        <v>886</v>
      </c>
      <c r="AF467" s="128" t="s">
        <v>886</v>
      </c>
      <c r="AG467" s="128" t="s">
        <v>886</v>
      </c>
    </row>
    <row r="468" spans="1:33" x14ac:dyDescent="0.2">
      <c r="A468" s="11" t="s">
        <v>1695</v>
      </c>
      <c r="B468" s="126" t="s">
        <v>719</v>
      </c>
      <c r="C468" s="126"/>
      <c r="D468" s="123" t="s">
        <v>720</v>
      </c>
      <c r="E468" s="38" t="s">
        <v>1089</v>
      </c>
      <c r="F468" s="3" t="s">
        <v>1076</v>
      </c>
      <c r="G468" s="3"/>
      <c r="H468" s="99" t="s">
        <v>886</v>
      </c>
      <c r="I468" s="99">
        <v>4.4276552754107144</v>
      </c>
      <c r="J468" s="99">
        <v>-3.9623117691595837</v>
      </c>
      <c r="K468" s="99">
        <v>4.3447792571829069</v>
      </c>
      <c r="L468" s="99">
        <v>8.0087306917394159</v>
      </c>
      <c r="M468" s="99">
        <v>6.1402145188870065</v>
      </c>
      <c r="N468" s="99">
        <v>11.599297012302287</v>
      </c>
      <c r="O468" s="99">
        <v>5.9973753280839759</v>
      </c>
      <c r="P468" s="99">
        <v>9.8922867401262948</v>
      </c>
      <c r="Q468" s="99">
        <v>4.8783235691753077</v>
      </c>
      <c r="R468" s="99">
        <v>2.8574497797829963</v>
      </c>
      <c r="S468" s="99">
        <v>4.8981723237597947</v>
      </c>
      <c r="T468" s="99">
        <v>0</v>
      </c>
      <c r="U468" s="99" t="s">
        <v>886</v>
      </c>
      <c r="V468" s="99" t="s">
        <v>886</v>
      </c>
      <c r="W468" s="99" t="s">
        <v>886</v>
      </c>
      <c r="X468" s="99" t="s">
        <v>886</v>
      </c>
      <c r="Y468" s="99" t="s">
        <v>886</v>
      </c>
      <c r="Z468" s="129" t="s">
        <v>886</v>
      </c>
      <c r="AA468" s="99" t="s">
        <v>886</v>
      </c>
      <c r="AB468" s="99" t="s">
        <v>886</v>
      </c>
      <c r="AC468" s="129" t="s">
        <v>886</v>
      </c>
      <c r="AD468" s="164" t="s">
        <v>886</v>
      </c>
      <c r="AE468" s="128" t="s">
        <v>886</v>
      </c>
      <c r="AF468" s="128" t="s">
        <v>886</v>
      </c>
      <c r="AG468" s="128" t="s">
        <v>886</v>
      </c>
    </row>
    <row r="469" spans="1:33" x14ac:dyDescent="0.2">
      <c r="A469" s="11" t="s">
        <v>1599</v>
      </c>
      <c r="B469" s="126" t="s">
        <v>1238</v>
      </c>
      <c r="C469" s="126"/>
      <c r="D469" s="123" t="s">
        <v>1237</v>
      </c>
      <c r="E469" s="38" t="s">
        <v>1088</v>
      </c>
      <c r="F469" s="123" t="s">
        <v>1235</v>
      </c>
      <c r="G469" s="3"/>
      <c r="H469" s="99" t="s">
        <v>886</v>
      </c>
      <c r="I469" s="99" t="s">
        <v>886</v>
      </c>
      <c r="J469" s="99" t="s">
        <v>886</v>
      </c>
      <c r="K469" s="99" t="s">
        <v>886</v>
      </c>
      <c r="L469" s="99" t="s">
        <v>886</v>
      </c>
      <c r="M469" s="99" t="s">
        <v>886</v>
      </c>
      <c r="N469" s="99" t="s">
        <v>886</v>
      </c>
      <c r="O469" s="99" t="s">
        <v>886</v>
      </c>
      <c r="P469" s="99" t="s">
        <v>886</v>
      </c>
      <c r="Q469" s="99" t="s">
        <v>886</v>
      </c>
      <c r="R469" s="99" t="s">
        <v>886</v>
      </c>
      <c r="S469" s="99" t="s">
        <v>886</v>
      </c>
      <c r="T469" s="99" t="s">
        <v>886</v>
      </c>
      <c r="U469" s="99" t="s">
        <v>886</v>
      </c>
      <c r="V469" s="99" t="s">
        <v>886</v>
      </c>
      <c r="W469" s="99" t="s">
        <v>886</v>
      </c>
      <c r="X469" s="99" t="s">
        <v>886</v>
      </c>
      <c r="Y469" s="99" t="s">
        <v>886</v>
      </c>
      <c r="Z469" s="99" t="s">
        <v>886</v>
      </c>
      <c r="AA469" s="99" t="s">
        <v>886</v>
      </c>
      <c r="AB469" s="99" t="s">
        <v>886</v>
      </c>
      <c r="AC469" s="99" t="s">
        <v>886</v>
      </c>
      <c r="AD469" s="164" t="s">
        <v>886</v>
      </c>
      <c r="AE469" s="128" t="s">
        <v>886</v>
      </c>
      <c r="AF469" s="128" t="s">
        <v>886</v>
      </c>
      <c r="AG469" s="128" t="s">
        <v>886</v>
      </c>
    </row>
    <row r="470" spans="1:33" x14ac:dyDescent="0.2">
      <c r="A470" s="11" t="s">
        <v>1600</v>
      </c>
      <c r="B470" s="126" t="s">
        <v>721</v>
      </c>
      <c r="C470" s="126"/>
      <c r="D470" s="123" t="s">
        <v>722</v>
      </c>
      <c r="E470" s="38" t="s">
        <v>1088</v>
      </c>
      <c r="F470" s="3" t="s">
        <v>1076</v>
      </c>
      <c r="G470" s="3"/>
      <c r="H470" s="99" t="s">
        <v>886</v>
      </c>
      <c r="I470" s="99">
        <v>12.55252100840336</v>
      </c>
      <c r="J470" s="99">
        <v>6.4162389174055079</v>
      </c>
      <c r="K470" s="99">
        <v>4.3740407805305921</v>
      </c>
      <c r="L470" s="99">
        <v>4.5268354164478524</v>
      </c>
      <c r="M470" s="99">
        <v>5.9987942122186553</v>
      </c>
      <c r="N470" s="99">
        <v>9.8966726703953185</v>
      </c>
      <c r="O470" s="99">
        <v>8.7984128353316464</v>
      </c>
      <c r="P470" s="99">
        <v>2.188218504717355</v>
      </c>
      <c r="Q470" s="99">
        <v>2.3275661416704452E-2</v>
      </c>
      <c r="R470" s="99">
        <v>2.4433757368911131</v>
      </c>
      <c r="S470" s="99">
        <v>2.7031119860679809</v>
      </c>
      <c r="T470" s="99">
        <v>4.9026835741669288</v>
      </c>
      <c r="U470" s="99">
        <v>3.499894581488519</v>
      </c>
      <c r="V470" s="99">
        <v>1.9691722686222306</v>
      </c>
      <c r="W470" s="99">
        <v>0</v>
      </c>
      <c r="X470" s="99">
        <v>0</v>
      </c>
      <c r="Y470" s="99">
        <v>0</v>
      </c>
      <c r="Z470" s="129">
        <v>0</v>
      </c>
      <c r="AA470" s="99">
        <v>0</v>
      </c>
      <c r="AB470" s="99">
        <v>3.3295598321901876</v>
      </c>
      <c r="AC470" s="129">
        <v>3.2222723464587322</v>
      </c>
      <c r="AD470" s="164">
        <v>3.121683211587678</v>
      </c>
      <c r="AE470" s="128">
        <v>3.0271841133377775</v>
      </c>
      <c r="AF470" s="128">
        <v>2.9382382323558831</v>
      </c>
      <c r="AG470" s="128">
        <v>2.8543700405320545</v>
      </c>
    </row>
    <row r="471" spans="1:33" x14ac:dyDescent="0.2">
      <c r="A471" s="11" t="s">
        <v>1601</v>
      </c>
      <c r="B471" s="126" t="s">
        <v>723</v>
      </c>
      <c r="C471" s="126"/>
      <c r="D471" s="123" t="s">
        <v>724</v>
      </c>
      <c r="E471" s="38" t="s">
        <v>1088</v>
      </c>
      <c r="F471" s="3" t="s">
        <v>1082</v>
      </c>
      <c r="G471" s="3"/>
      <c r="H471" s="99" t="s">
        <v>886</v>
      </c>
      <c r="I471" s="99" t="s">
        <v>886</v>
      </c>
      <c r="J471" s="99" t="s">
        <v>886</v>
      </c>
      <c r="K471" s="99">
        <v>9.9215303270130875</v>
      </c>
      <c r="L471" s="99">
        <v>4.598792855173258</v>
      </c>
      <c r="M471" s="99">
        <v>13.996777973052147</v>
      </c>
      <c r="N471" s="99">
        <v>7.9486619474029112</v>
      </c>
      <c r="O471" s="99">
        <v>4.8997905360373011</v>
      </c>
      <c r="P471" s="99">
        <v>1.5214258971420804</v>
      </c>
      <c r="Q471" s="99">
        <v>4.4198833284906414</v>
      </c>
      <c r="R471" s="99">
        <v>4.8920663120605354</v>
      </c>
      <c r="S471" s="99">
        <v>2.8997632846298131</v>
      </c>
      <c r="T471" s="99">
        <v>4.2974714923153243</v>
      </c>
      <c r="U471" s="99">
        <v>2.5003802859750834</v>
      </c>
      <c r="V471" s="99">
        <v>1.8995677741294941</v>
      </c>
      <c r="W471" s="99">
        <v>0</v>
      </c>
      <c r="X471" s="99">
        <v>2.5004096047769053</v>
      </c>
      <c r="Y471" s="99">
        <v>1.9003809642213412</v>
      </c>
      <c r="Z471" s="129">
        <v>0</v>
      </c>
      <c r="AA471" s="99">
        <v>0</v>
      </c>
      <c r="AB471" s="99">
        <v>3.2000278869532606</v>
      </c>
      <c r="AC471" s="129">
        <v>3.199601422045073</v>
      </c>
      <c r="AD471" s="164">
        <v>3.1994108501759433</v>
      </c>
      <c r="AE471" s="128">
        <v>3.1993339676498422</v>
      </c>
      <c r="AF471" s="128">
        <v>3.9898582459375387</v>
      </c>
      <c r="AG471" s="128">
        <v>4.9900995951177674</v>
      </c>
    </row>
    <row r="472" spans="1:33" x14ac:dyDescent="0.2">
      <c r="A472" s="11" t="s">
        <v>1602</v>
      </c>
      <c r="B472" s="126" t="s">
        <v>725</v>
      </c>
      <c r="C472" s="126"/>
      <c r="D472" s="123" t="s">
        <v>726</v>
      </c>
      <c r="E472" s="38" t="s">
        <v>1088</v>
      </c>
      <c r="F472" s="3" t="s">
        <v>1076</v>
      </c>
      <c r="G472" s="3"/>
      <c r="H472" s="99" t="s">
        <v>886</v>
      </c>
      <c r="I472" s="99">
        <v>5.3698341668860081</v>
      </c>
      <c r="J472" s="99">
        <v>7.5693230077442024</v>
      </c>
      <c r="K472" s="99">
        <v>4.5169530887134215</v>
      </c>
      <c r="L472" s="99">
        <v>4.4883901788689968</v>
      </c>
      <c r="M472" s="99">
        <v>4.9973418394471167</v>
      </c>
      <c r="N472" s="99">
        <v>9.4987341772151836</v>
      </c>
      <c r="O472" s="99">
        <v>2.4969943586423682</v>
      </c>
      <c r="P472" s="99">
        <v>8.5987548497699322</v>
      </c>
      <c r="Q472" s="99">
        <v>4.627783316716517</v>
      </c>
      <c r="R472" s="99">
        <v>4.90748828714365</v>
      </c>
      <c r="S472" s="99">
        <v>4.8974339565513532</v>
      </c>
      <c r="T472" s="99">
        <v>3.9976908644826068</v>
      </c>
      <c r="U472" s="99">
        <v>3.9966694421315481</v>
      </c>
      <c r="V472" s="99">
        <v>0</v>
      </c>
      <c r="W472" s="99">
        <v>-0.50040032025620462</v>
      </c>
      <c r="X472" s="99">
        <v>-0.5029169181251234</v>
      </c>
      <c r="Y472" s="99">
        <v>-0.4987195039762895</v>
      </c>
      <c r="Z472" s="129">
        <v>0</v>
      </c>
      <c r="AA472" s="99">
        <v>0</v>
      </c>
      <c r="AB472" s="99">
        <v>3.3866160931996792</v>
      </c>
      <c r="AC472" s="129">
        <v>3.2756813417190722</v>
      </c>
      <c r="AD472" s="164">
        <v>3.171783811215434</v>
      </c>
      <c r="AE472" s="128">
        <v>3.0742744712247916</v>
      </c>
      <c r="AF472" s="128">
        <v>2.9825817227391971</v>
      </c>
      <c r="AG472" s="128">
        <v>2.896200185356812</v>
      </c>
    </row>
    <row r="473" spans="1:33" x14ac:dyDescent="0.2">
      <c r="A473" s="11" t="s">
        <v>1603</v>
      </c>
      <c r="B473" s="126" t="s">
        <v>727</v>
      </c>
      <c r="C473" s="126"/>
      <c r="D473" s="123" t="s">
        <v>728</v>
      </c>
      <c r="E473" s="38" t="s">
        <v>1088</v>
      </c>
      <c r="F473" s="3" t="s">
        <v>1076</v>
      </c>
      <c r="G473" s="3"/>
      <c r="H473" s="99" t="s">
        <v>886</v>
      </c>
      <c r="I473" s="99">
        <v>12.304250559284128</v>
      </c>
      <c r="J473" s="99">
        <v>10.828116107000568</v>
      </c>
      <c r="K473" s="99">
        <v>1.8744383104377818</v>
      </c>
      <c r="L473" s="99">
        <v>2.1298046628859737</v>
      </c>
      <c r="M473" s="99">
        <v>2.5049358341559582</v>
      </c>
      <c r="N473" s="99">
        <v>7.0181774407126625</v>
      </c>
      <c r="O473" s="99">
        <v>5.6130483689538693</v>
      </c>
      <c r="P473" s="99">
        <v>8.2223879007349012</v>
      </c>
      <c r="Q473" s="99">
        <v>3.9661450644621539</v>
      </c>
      <c r="R473" s="99">
        <v>4.922377887163961</v>
      </c>
      <c r="S473" s="99">
        <v>4.0057740887766045</v>
      </c>
      <c r="T473" s="99">
        <v>4.4673837612768921</v>
      </c>
      <c r="U473" s="99">
        <v>4.309557419247696</v>
      </c>
      <c r="V473" s="99">
        <v>2.4677599108422328</v>
      </c>
      <c r="W473" s="99">
        <v>-0.31075201988814172</v>
      </c>
      <c r="X473" s="99">
        <v>0</v>
      </c>
      <c r="Y473" s="99">
        <v>3.5847880299251926</v>
      </c>
      <c r="Z473" s="129">
        <v>-7.5233222991188953E-3</v>
      </c>
      <c r="AA473" s="99">
        <v>0</v>
      </c>
      <c r="AB473" s="99">
        <v>3.7544202844029817</v>
      </c>
      <c r="AC473" s="129">
        <v>3.4082668600434962</v>
      </c>
      <c r="AD473" s="164">
        <v>3.4922861150070261</v>
      </c>
      <c r="AE473" s="128">
        <v>0.61661471744138829</v>
      </c>
      <c r="AF473" s="128">
        <v>3.2527442925449401</v>
      </c>
      <c r="AG473" s="128">
        <v>1.4479519958257234</v>
      </c>
    </row>
    <row r="474" spans="1:33" x14ac:dyDescent="0.2">
      <c r="A474" s="11" t="s">
        <v>1604</v>
      </c>
      <c r="B474" s="126" t="s">
        <v>729</v>
      </c>
      <c r="C474" s="126"/>
      <c r="D474" s="123" t="s">
        <v>730</v>
      </c>
      <c r="E474" s="38" t="s">
        <v>1088</v>
      </c>
      <c r="F474" s="3" t="s">
        <v>1076</v>
      </c>
      <c r="G474" s="3"/>
      <c r="H474" s="99" t="s">
        <v>886</v>
      </c>
      <c r="I474" s="99" t="s">
        <v>886</v>
      </c>
      <c r="J474" s="99">
        <v>83.888888888888914</v>
      </c>
      <c r="K474" s="99">
        <v>74.471299093655574</v>
      </c>
      <c r="L474" s="99">
        <v>6.1645021645021671</v>
      </c>
      <c r="M474" s="99">
        <v>5.6108302071440193</v>
      </c>
      <c r="N474" s="99">
        <v>14.640926640926637</v>
      </c>
      <c r="O474" s="99">
        <v>0</v>
      </c>
      <c r="P474" s="99">
        <v>2.8290448605685015</v>
      </c>
      <c r="Q474" s="99">
        <v>5.0176863618498686</v>
      </c>
      <c r="R474" s="99">
        <v>2.9940119760479149</v>
      </c>
      <c r="S474" s="99">
        <v>5.0024224806201545</v>
      </c>
      <c r="T474" s="99">
        <v>4.9948090898604249</v>
      </c>
      <c r="U474" s="99">
        <v>4.9989013403647533</v>
      </c>
      <c r="V474" s="99">
        <v>3.9656796065711006</v>
      </c>
      <c r="W474" s="99">
        <v>0</v>
      </c>
      <c r="X474" s="99">
        <v>0</v>
      </c>
      <c r="Y474" s="99">
        <v>0</v>
      </c>
      <c r="Z474" s="129">
        <v>0</v>
      </c>
      <c r="AA474" s="99">
        <v>0</v>
      </c>
      <c r="AB474" s="99">
        <v>5.032206119162641</v>
      </c>
      <c r="AC474" s="129">
        <v>4.7911077041011829</v>
      </c>
      <c r="AD474" s="164">
        <v>4.5720555961960452</v>
      </c>
      <c r="AE474" s="128">
        <v>4.3721580972367891</v>
      </c>
      <c r="AF474" s="128">
        <v>4.1890080428954368</v>
      </c>
      <c r="AG474" s="128">
        <v>4.020585397233849</v>
      </c>
    </row>
    <row r="475" spans="1:33" x14ac:dyDescent="0.2">
      <c r="A475" s="11" t="s">
        <v>1605</v>
      </c>
      <c r="B475" s="126" t="s">
        <v>1204</v>
      </c>
      <c r="C475" s="126"/>
      <c r="D475" s="123" t="s">
        <v>732</v>
      </c>
      <c r="E475" s="38" t="s">
        <v>1088</v>
      </c>
      <c r="F475" s="3" t="s">
        <v>1174</v>
      </c>
      <c r="G475" s="3"/>
      <c r="H475" s="99" t="s">
        <v>886</v>
      </c>
      <c r="I475" s="99">
        <v>12.414821124361168</v>
      </c>
      <c r="J475" s="99">
        <v>-3.8454252699374791</v>
      </c>
      <c r="K475" s="99">
        <v>11.367218282111907</v>
      </c>
      <c r="L475" s="99">
        <v>6.7397841853883023</v>
      </c>
      <c r="M475" s="99">
        <v>6.8776930725886558</v>
      </c>
      <c r="N475" s="99">
        <v>13.955652039075829</v>
      </c>
      <c r="O475" s="99">
        <v>44.563886243026275</v>
      </c>
      <c r="P475" s="99">
        <v>13.431852409638552</v>
      </c>
      <c r="Q475" s="99">
        <v>4.7879843996348797</v>
      </c>
      <c r="R475" s="99">
        <v>4.9889135254989014</v>
      </c>
      <c r="S475" s="99">
        <v>4.9856690300196078</v>
      </c>
      <c r="T475" s="99">
        <v>4.0017242618004047</v>
      </c>
      <c r="U475" s="99">
        <v>4.4970986460348286</v>
      </c>
      <c r="V475" s="99">
        <v>2.0030409202089032</v>
      </c>
      <c r="W475" s="99">
        <v>0</v>
      </c>
      <c r="X475" s="99">
        <v>0</v>
      </c>
      <c r="Y475" s="99">
        <v>1.9961114711600771</v>
      </c>
      <c r="Z475" s="129">
        <v>1.9888168763502412</v>
      </c>
      <c r="AA475" s="99">
        <v>1.9874151143230989</v>
      </c>
      <c r="AB475" s="99">
        <v>1.9914477703115496</v>
      </c>
      <c r="AC475" s="129">
        <v>1.988500239578328</v>
      </c>
      <c r="AD475" s="164">
        <v>7.0472163495419293</v>
      </c>
      <c r="AE475" s="128">
        <v>13.166556945358799</v>
      </c>
      <c r="AF475" s="128">
        <v>4.8477797168896553</v>
      </c>
      <c r="AG475" s="128">
        <v>6.9354540410578887</v>
      </c>
    </row>
    <row r="476" spans="1:33" x14ac:dyDescent="0.2">
      <c r="A476" s="11" t="s">
        <v>886</v>
      </c>
      <c r="B476" s="18" t="s">
        <v>938</v>
      </c>
      <c r="C476" s="18"/>
      <c r="D476" s="35" t="s">
        <v>882</v>
      </c>
      <c r="E476" s="38" t="s">
        <v>1089</v>
      </c>
      <c r="F476" s="3" t="s">
        <v>1076</v>
      </c>
      <c r="G476" s="3"/>
      <c r="H476" s="99" t="s">
        <v>886</v>
      </c>
      <c r="I476" s="99" t="s">
        <v>886</v>
      </c>
      <c r="J476" s="99" t="s">
        <v>886</v>
      </c>
      <c r="K476" s="99" t="s">
        <v>886</v>
      </c>
      <c r="L476" s="99" t="s">
        <v>886</v>
      </c>
      <c r="M476" s="99" t="s">
        <v>886</v>
      </c>
      <c r="N476" s="99" t="s">
        <v>886</v>
      </c>
      <c r="O476" s="99" t="s">
        <v>886</v>
      </c>
      <c r="P476" s="99" t="s">
        <v>886</v>
      </c>
      <c r="Q476" s="99" t="s">
        <v>886</v>
      </c>
      <c r="R476" s="99" t="s">
        <v>886</v>
      </c>
      <c r="S476" s="99" t="s">
        <v>886</v>
      </c>
      <c r="T476" s="99" t="s">
        <v>886</v>
      </c>
      <c r="U476" s="99" t="s">
        <v>886</v>
      </c>
      <c r="V476" s="99" t="s">
        <v>886</v>
      </c>
      <c r="W476" s="99" t="s">
        <v>886</v>
      </c>
      <c r="X476" s="99" t="s">
        <v>886</v>
      </c>
      <c r="Y476" s="99" t="s">
        <v>886</v>
      </c>
      <c r="Z476" s="129" t="s">
        <v>886</v>
      </c>
      <c r="AA476" s="99" t="s">
        <v>886</v>
      </c>
      <c r="AB476" s="99" t="s">
        <v>886</v>
      </c>
      <c r="AC476" s="129" t="s">
        <v>886</v>
      </c>
      <c r="AD476" s="164" t="s">
        <v>886</v>
      </c>
      <c r="AE476" s="128" t="s">
        <v>886</v>
      </c>
      <c r="AF476" s="128" t="s">
        <v>886</v>
      </c>
      <c r="AG476" s="128" t="s">
        <v>886</v>
      </c>
    </row>
    <row r="477" spans="1:33" x14ac:dyDescent="0.2">
      <c r="A477" s="11" t="s">
        <v>1606</v>
      </c>
      <c r="B477" s="126" t="s">
        <v>733</v>
      </c>
      <c r="C477" s="126"/>
      <c r="D477" s="123" t="s">
        <v>734</v>
      </c>
      <c r="E477" s="38" t="s">
        <v>1088</v>
      </c>
      <c r="F477" s="3" t="s">
        <v>1076</v>
      </c>
      <c r="G477" s="3"/>
      <c r="H477" s="99" t="s">
        <v>886</v>
      </c>
      <c r="I477" s="99">
        <v>-11.370481927710827</v>
      </c>
      <c r="J477" s="99">
        <v>2.4355706598697253</v>
      </c>
      <c r="K477" s="99">
        <v>4.4972813565570107</v>
      </c>
      <c r="L477" s="99">
        <v>10.000881911985175</v>
      </c>
      <c r="M477" s="99">
        <v>4.4896977471338175</v>
      </c>
      <c r="N477" s="99">
        <v>11.041203099823505</v>
      </c>
      <c r="O477" s="99">
        <v>4.4776119402985017</v>
      </c>
      <c r="P477" s="99">
        <v>9.4642857142857224</v>
      </c>
      <c r="Q477" s="99">
        <v>4.4468612168449226</v>
      </c>
      <c r="R477" s="99">
        <v>4.4889223115635986</v>
      </c>
      <c r="S477" s="99">
        <v>4.4344793223716863</v>
      </c>
      <c r="T477" s="99">
        <v>4.4847328244274962</v>
      </c>
      <c r="U477" s="99">
        <v>3.9726027397260424</v>
      </c>
      <c r="V477" s="99">
        <v>2.4593763724198396</v>
      </c>
      <c r="W477" s="99">
        <v>0</v>
      </c>
      <c r="X477" s="99">
        <v>0</v>
      </c>
      <c r="Y477" s="99">
        <v>0</v>
      </c>
      <c r="Z477" s="129">
        <v>0</v>
      </c>
      <c r="AA477" s="99">
        <v>0</v>
      </c>
      <c r="AB477" s="99">
        <v>2.3574796399485676</v>
      </c>
      <c r="AC477" s="129">
        <v>2.3031825795645</v>
      </c>
      <c r="AD477" s="164">
        <v>2.9881293491608618</v>
      </c>
      <c r="AE477" s="128">
        <v>2.9809220985691498</v>
      </c>
      <c r="AF477" s="128">
        <v>2.1227325357005</v>
      </c>
      <c r="AG477" s="128">
        <v>2.095406063660036</v>
      </c>
    </row>
    <row r="478" spans="1:33" x14ac:dyDescent="0.2">
      <c r="A478" s="11" t="s">
        <v>886</v>
      </c>
      <c r="B478" s="122" t="s">
        <v>939</v>
      </c>
      <c r="C478" s="122"/>
      <c r="D478" s="123" t="s">
        <v>883</v>
      </c>
      <c r="E478" s="38" t="s">
        <v>1089</v>
      </c>
      <c r="F478" s="3" t="s">
        <v>1076</v>
      </c>
      <c r="G478" s="3"/>
      <c r="H478" s="99" t="s">
        <v>886</v>
      </c>
      <c r="I478" s="99" t="s">
        <v>886</v>
      </c>
      <c r="J478" s="99" t="s">
        <v>886</v>
      </c>
      <c r="K478" s="99" t="s">
        <v>886</v>
      </c>
      <c r="L478" s="99" t="s">
        <v>886</v>
      </c>
      <c r="M478" s="99" t="s">
        <v>886</v>
      </c>
      <c r="N478" s="99" t="s">
        <v>886</v>
      </c>
      <c r="O478" s="99" t="s">
        <v>886</v>
      </c>
      <c r="P478" s="99" t="s">
        <v>886</v>
      </c>
      <c r="Q478" s="99" t="s">
        <v>886</v>
      </c>
      <c r="R478" s="99" t="s">
        <v>886</v>
      </c>
      <c r="S478" s="99" t="s">
        <v>886</v>
      </c>
      <c r="T478" s="99" t="s">
        <v>886</v>
      </c>
      <c r="U478" s="99" t="s">
        <v>886</v>
      </c>
      <c r="V478" s="99" t="s">
        <v>886</v>
      </c>
      <c r="W478" s="99" t="s">
        <v>886</v>
      </c>
      <c r="X478" s="99" t="s">
        <v>886</v>
      </c>
      <c r="Y478" s="99" t="s">
        <v>886</v>
      </c>
      <c r="Z478" s="129" t="s">
        <v>886</v>
      </c>
      <c r="AA478" s="99" t="s">
        <v>886</v>
      </c>
      <c r="AB478" s="99" t="s">
        <v>886</v>
      </c>
      <c r="AC478" s="129" t="s">
        <v>886</v>
      </c>
      <c r="AD478" s="164" t="s">
        <v>886</v>
      </c>
      <c r="AE478" s="128" t="s">
        <v>886</v>
      </c>
      <c r="AF478" s="128" t="s">
        <v>886</v>
      </c>
      <c r="AG478" s="128" t="s">
        <v>886</v>
      </c>
    </row>
    <row r="479" spans="1:33" x14ac:dyDescent="0.2">
      <c r="A479" s="11" t="s">
        <v>1608</v>
      </c>
      <c r="B479" s="126" t="s">
        <v>736</v>
      </c>
      <c r="C479" s="126"/>
      <c r="D479" s="123" t="s">
        <v>737</v>
      </c>
      <c r="E479" s="38" t="s">
        <v>1088</v>
      </c>
      <c r="F479" s="3" t="s">
        <v>1076</v>
      </c>
      <c r="G479" s="3"/>
      <c r="H479" s="99" t="s">
        <v>886</v>
      </c>
      <c r="I479" s="99">
        <v>6.2103258569614894</v>
      </c>
      <c r="J479" s="99">
        <v>1.3945612112760415</v>
      </c>
      <c r="K479" s="99">
        <v>2.672168189409561</v>
      </c>
      <c r="L479" s="99">
        <v>5.0425796574490533</v>
      </c>
      <c r="M479" s="99">
        <v>6.5767899435234227</v>
      </c>
      <c r="N479" s="99">
        <v>9.0940170940170901</v>
      </c>
      <c r="O479" s="99">
        <v>16.045126919460984</v>
      </c>
      <c r="P479" s="99">
        <v>1.7485822306238248</v>
      </c>
      <c r="Q479" s="99">
        <v>1.997213190896403</v>
      </c>
      <c r="R479" s="99">
        <v>1.8930523028883641</v>
      </c>
      <c r="S479" s="99">
        <v>2.3494860499265684</v>
      </c>
      <c r="T479" s="99">
        <v>-3.805127565342147</v>
      </c>
      <c r="U479" s="99">
        <v>1.4979573309123992</v>
      </c>
      <c r="V479" s="99">
        <v>-0.49833887043189407</v>
      </c>
      <c r="W479" s="99">
        <v>-0.26325927828432327</v>
      </c>
      <c r="X479" s="99">
        <v>-0.6631043584626326</v>
      </c>
      <c r="Y479" s="99">
        <v>0</v>
      </c>
      <c r="Z479" s="129">
        <v>-5.1847051198972149E-2</v>
      </c>
      <c r="AA479" s="99">
        <v>-0.11023213590972691</v>
      </c>
      <c r="AB479" s="99">
        <v>3.1483284647841669</v>
      </c>
      <c r="AC479" s="129">
        <v>3.1466331025802319</v>
      </c>
      <c r="AD479" s="164">
        <v>3.0506406345332415</v>
      </c>
      <c r="AE479" s="128">
        <v>2.9603315571343991</v>
      </c>
      <c r="AF479" s="128">
        <v>2.8752156411730789</v>
      </c>
      <c r="AG479" s="128">
        <v>2.794857462269424</v>
      </c>
    </row>
    <row r="480" spans="1:33" x14ac:dyDescent="0.2">
      <c r="A480" s="11" t="s">
        <v>886</v>
      </c>
      <c r="B480" s="18" t="s">
        <v>1012</v>
      </c>
      <c r="C480" s="18"/>
      <c r="D480" s="35" t="s">
        <v>1013</v>
      </c>
      <c r="E480" s="38" t="s">
        <v>1089</v>
      </c>
      <c r="F480" s="3" t="s">
        <v>1076</v>
      </c>
      <c r="G480" s="3"/>
      <c r="H480" s="99" t="s">
        <v>886</v>
      </c>
      <c r="I480" s="99">
        <v>5.1546391752577421</v>
      </c>
      <c r="J480" s="99" t="s">
        <v>886</v>
      </c>
      <c r="K480" s="99" t="s">
        <v>886</v>
      </c>
      <c r="L480" s="99" t="s">
        <v>886</v>
      </c>
      <c r="M480" s="99" t="s">
        <v>886</v>
      </c>
      <c r="N480" s="99" t="s">
        <v>886</v>
      </c>
      <c r="O480" s="99" t="s">
        <v>886</v>
      </c>
      <c r="P480" s="99" t="s">
        <v>886</v>
      </c>
      <c r="Q480" s="99" t="s">
        <v>886</v>
      </c>
      <c r="R480" s="99" t="s">
        <v>886</v>
      </c>
      <c r="S480" s="99" t="s">
        <v>886</v>
      </c>
      <c r="T480" s="99" t="s">
        <v>886</v>
      </c>
      <c r="U480" s="99" t="s">
        <v>886</v>
      </c>
      <c r="V480" s="99" t="s">
        <v>886</v>
      </c>
      <c r="W480" s="99" t="s">
        <v>886</v>
      </c>
      <c r="X480" s="99" t="s">
        <v>886</v>
      </c>
      <c r="Y480" s="99" t="s">
        <v>886</v>
      </c>
      <c r="Z480" s="129" t="s">
        <v>886</v>
      </c>
      <c r="AA480" s="99" t="s">
        <v>886</v>
      </c>
      <c r="AB480" s="99" t="s">
        <v>886</v>
      </c>
      <c r="AC480" s="129" t="s">
        <v>886</v>
      </c>
      <c r="AD480" s="164" t="s">
        <v>886</v>
      </c>
      <c r="AE480" s="128" t="s">
        <v>886</v>
      </c>
      <c r="AF480" s="128" t="s">
        <v>886</v>
      </c>
      <c r="AG480" s="128" t="s">
        <v>886</v>
      </c>
    </row>
    <row r="481" spans="1:33" x14ac:dyDescent="0.2">
      <c r="A481" s="11" t="s">
        <v>1609</v>
      </c>
      <c r="B481" s="126" t="s">
        <v>738</v>
      </c>
      <c r="C481" s="126"/>
      <c r="D481" s="123" t="s">
        <v>739</v>
      </c>
      <c r="E481" s="38" t="s">
        <v>1088</v>
      </c>
      <c r="F481" s="3" t="s">
        <v>1082</v>
      </c>
      <c r="G481" s="3"/>
      <c r="H481" s="99" t="s">
        <v>886</v>
      </c>
      <c r="I481" s="99" t="s">
        <v>886</v>
      </c>
      <c r="J481" s="99" t="s">
        <v>886</v>
      </c>
      <c r="K481" s="99">
        <v>6.9402630327998622</v>
      </c>
      <c r="L481" s="99">
        <v>6.7565565268928935</v>
      </c>
      <c r="M481" s="99">
        <v>7.7029840388618993</v>
      </c>
      <c r="N481" s="99">
        <v>9.7036082474226646</v>
      </c>
      <c r="O481" s="99">
        <v>19.628803007165516</v>
      </c>
      <c r="P481" s="99">
        <v>-1.36488609583661</v>
      </c>
      <c r="Q481" s="99">
        <v>3.6535589845694432</v>
      </c>
      <c r="R481" s="99">
        <v>3.9665770265078635</v>
      </c>
      <c r="S481" s="99">
        <v>3.8521939953810573</v>
      </c>
      <c r="T481" s="99">
        <v>2.4995552392812641</v>
      </c>
      <c r="U481" s="99">
        <v>3.5060314154300158</v>
      </c>
      <c r="V481" s="99">
        <v>2.9932086861742135</v>
      </c>
      <c r="W481" s="99">
        <v>-0.25236079452946569</v>
      </c>
      <c r="X481" s="99">
        <v>0</v>
      </c>
      <c r="Y481" s="99">
        <v>1.9831877907451343</v>
      </c>
      <c r="Z481" s="129">
        <v>0</v>
      </c>
      <c r="AA481" s="99">
        <v>0</v>
      </c>
      <c r="AB481" s="99">
        <v>3.9852752880921827</v>
      </c>
      <c r="AC481" s="129">
        <v>4.8868708634754343</v>
      </c>
      <c r="AD481" s="164">
        <v>4.9893609215643231</v>
      </c>
      <c r="AE481" s="128">
        <v>0</v>
      </c>
      <c r="AF481" s="128">
        <v>3.4943042840170468</v>
      </c>
      <c r="AG481" s="128">
        <v>4.9902086568978321</v>
      </c>
    </row>
    <row r="482" spans="1:33" x14ac:dyDescent="0.2">
      <c r="A482" s="11" t="s">
        <v>1610</v>
      </c>
      <c r="B482" s="126" t="s">
        <v>740</v>
      </c>
      <c r="C482" s="126"/>
      <c r="D482" s="123" t="s">
        <v>741</v>
      </c>
      <c r="E482" s="38" t="s">
        <v>1088</v>
      </c>
      <c r="F482" s="3" t="s">
        <v>1076</v>
      </c>
      <c r="G482" s="3"/>
      <c r="H482" s="99" t="s">
        <v>886</v>
      </c>
      <c r="I482" s="99">
        <v>6.8736425194838517</v>
      </c>
      <c r="J482" s="99">
        <v>8.9181111775253896</v>
      </c>
      <c r="K482" s="99">
        <v>2.5134452859181238</v>
      </c>
      <c r="L482" s="99">
        <v>3.5010706638115607</v>
      </c>
      <c r="M482" s="99">
        <v>4.4998448329367875</v>
      </c>
      <c r="N482" s="99">
        <v>14.997030291031479</v>
      </c>
      <c r="O482" s="99">
        <v>7.9969010932254321</v>
      </c>
      <c r="P482" s="99">
        <v>4.9497847919655698</v>
      </c>
      <c r="Q482" s="99">
        <v>4.8150679729627228</v>
      </c>
      <c r="R482" s="99">
        <v>4.9344250416636584</v>
      </c>
      <c r="S482" s="99">
        <v>4.944068498826141</v>
      </c>
      <c r="T482" s="99">
        <v>4.9480194762468841</v>
      </c>
      <c r="U482" s="99">
        <v>4.7021943573667642</v>
      </c>
      <c r="V482" s="99">
        <v>2.9401197604790354</v>
      </c>
      <c r="W482" s="99">
        <v>0</v>
      </c>
      <c r="X482" s="99">
        <v>2.9026816357396399</v>
      </c>
      <c r="Y482" s="99">
        <v>1.8993781797625786</v>
      </c>
      <c r="Z482" s="129">
        <v>1.9915677354931827</v>
      </c>
      <c r="AA482" s="99">
        <v>1.9907533315202564</v>
      </c>
      <c r="AB482" s="99">
        <v>2.6665244520292175</v>
      </c>
      <c r="AC482" s="129">
        <v>2.5972676744065337</v>
      </c>
      <c r="AD482" s="164">
        <v>2.992253556781943</v>
      </c>
      <c r="AE482" s="128">
        <v>2.9888899813194536</v>
      </c>
      <c r="AF482" s="128">
        <v>2.3866348448687402</v>
      </c>
      <c r="AG482" s="128">
        <v>2.3310023310023311</v>
      </c>
    </row>
    <row r="483" spans="1:33" x14ac:dyDescent="0.2">
      <c r="A483" s="11" t="s">
        <v>886</v>
      </c>
      <c r="B483" s="18" t="s">
        <v>1014</v>
      </c>
      <c r="C483" s="18"/>
      <c r="D483" s="35" t="s">
        <v>1015</v>
      </c>
      <c r="E483" s="38" t="s">
        <v>1089</v>
      </c>
      <c r="F483" s="3" t="s">
        <v>1076</v>
      </c>
      <c r="G483" s="3"/>
      <c r="H483" s="99" t="s">
        <v>886</v>
      </c>
      <c r="I483" s="99">
        <v>4.2253521126760489</v>
      </c>
      <c r="J483" s="99" t="s">
        <v>886</v>
      </c>
      <c r="K483" s="99" t="s">
        <v>886</v>
      </c>
      <c r="L483" s="99" t="s">
        <v>886</v>
      </c>
      <c r="M483" s="99" t="s">
        <v>886</v>
      </c>
      <c r="N483" s="99" t="s">
        <v>886</v>
      </c>
      <c r="O483" s="99" t="s">
        <v>886</v>
      </c>
      <c r="P483" s="99" t="s">
        <v>886</v>
      </c>
      <c r="Q483" s="99" t="s">
        <v>886</v>
      </c>
      <c r="R483" s="99" t="s">
        <v>886</v>
      </c>
      <c r="S483" s="99" t="s">
        <v>886</v>
      </c>
      <c r="T483" s="99" t="s">
        <v>886</v>
      </c>
      <c r="U483" s="99" t="s">
        <v>886</v>
      </c>
      <c r="V483" s="99" t="s">
        <v>886</v>
      </c>
      <c r="W483" s="99" t="s">
        <v>886</v>
      </c>
      <c r="X483" s="99" t="s">
        <v>886</v>
      </c>
      <c r="Y483" s="99" t="s">
        <v>886</v>
      </c>
      <c r="Z483" s="129" t="s">
        <v>886</v>
      </c>
      <c r="AA483" s="99" t="s">
        <v>886</v>
      </c>
      <c r="AB483" s="99" t="s">
        <v>886</v>
      </c>
      <c r="AC483" s="129" t="s">
        <v>886</v>
      </c>
      <c r="AD483" s="164" t="s">
        <v>886</v>
      </c>
      <c r="AE483" s="128" t="s">
        <v>886</v>
      </c>
      <c r="AF483" s="128" t="s">
        <v>886</v>
      </c>
      <c r="AG483" s="128" t="s">
        <v>886</v>
      </c>
    </row>
    <row r="484" spans="1:33" x14ac:dyDescent="0.2">
      <c r="A484" s="11" t="s">
        <v>1611</v>
      </c>
      <c r="B484" s="126" t="s">
        <v>742</v>
      </c>
      <c r="C484" s="126"/>
      <c r="D484" s="123" t="s">
        <v>743</v>
      </c>
      <c r="E484" s="38" t="s">
        <v>1088</v>
      </c>
      <c r="F484" s="3" t="s">
        <v>1082</v>
      </c>
      <c r="G484" s="3"/>
      <c r="H484" s="99" t="s">
        <v>886</v>
      </c>
      <c r="I484" s="99" t="s">
        <v>886</v>
      </c>
      <c r="J484" s="99" t="s">
        <v>886</v>
      </c>
      <c r="K484" s="99">
        <v>16.999463950683463</v>
      </c>
      <c r="L484" s="99">
        <v>4.90092205486512</v>
      </c>
      <c r="M484" s="99">
        <v>7.4194384920905634</v>
      </c>
      <c r="N484" s="99">
        <v>10.946215519103461</v>
      </c>
      <c r="O484" s="99">
        <v>9.6715453858311093</v>
      </c>
      <c r="P484" s="99">
        <v>2.9562565917943289</v>
      </c>
      <c r="Q484" s="99">
        <v>4.8613505892853368</v>
      </c>
      <c r="R484" s="99">
        <v>4.8478048497393473</v>
      </c>
      <c r="S484" s="99">
        <v>4.500964031033476</v>
      </c>
      <c r="T484" s="99">
        <v>4.249721923056569</v>
      </c>
      <c r="U484" s="99">
        <v>3.9359143718456835</v>
      </c>
      <c r="V484" s="99">
        <v>2.7513443050350332</v>
      </c>
      <c r="W484" s="99">
        <v>0</v>
      </c>
      <c r="X484" s="99">
        <v>0</v>
      </c>
      <c r="Y484" s="99">
        <v>0</v>
      </c>
      <c r="Z484" s="129">
        <v>0</v>
      </c>
      <c r="AA484" s="99">
        <v>0</v>
      </c>
      <c r="AB484" s="99">
        <v>3.9899458439385693</v>
      </c>
      <c r="AC484" s="129">
        <v>4.9897444890925735</v>
      </c>
      <c r="AD484" s="164">
        <v>5.9894112264240018</v>
      </c>
      <c r="AE484" s="128">
        <v>2.990269973961901</v>
      </c>
      <c r="AF484" s="128">
        <v>3.9899137747498425</v>
      </c>
      <c r="AG484" s="128">
        <v>4.9897313516868103</v>
      </c>
    </row>
    <row r="485" spans="1:33" x14ac:dyDescent="0.2">
      <c r="A485" s="11" t="s">
        <v>1612</v>
      </c>
      <c r="B485" s="126" t="s">
        <v>744</v>
      </c>
      <c r="C485" s="126"/>
      <c r="D485" s="123" t="s">
        <v>745</v>
      </c>
      <c r="E485" s="38" t="s">
        <v>1088</v>
      </c>
      <c r="F485" s="3" t="s">
        <v>1076</v>
      </c>
      <c r="G485" s="3"/>
      <c r="H485" s="99" t="s">
        <v>886</v>
      </c>
      <c r="I485" s="99">
        <v>97.11934156378598</v>
      </c>
      <c r="J485" s="99">
        <v>12.630480167014596</v>
      </c>
      <c r="K485" s="99">
        <v>4.5064874884152033</v>
      </c>
      <c r="L485" s="99">
        <v>4.0017736392861138</v>
      </c>
      <c r="M485" s="99">
        <v>3.9970155617139227</v>
      </c>
      <c r="N485" s="99">
        <v>6.5081479963103419</v>
      </c>
      <c r="O485" s="99">
        <v>5.0038491147036126</v>
      </c>
      <c r="P485" s="99">
        <v>6.5065982404692022</v>
      </c>
      <c r="Q485" s="99">
        <v>5.0249526759593977</v>
      </c>
      <c r="R485" s="99">
        <v>4.9729641160085123</v>
      </c>
      <c r="S485" s="99">
        <v>4.9871224537579195</v>
      </c>
      <c r="T485" s="99">
        <v>4.2001189414213371</v>
      </c>
      <c r="U485" s="99">
        <v>0</v>
      </c>
      <c r="V485" s="99">
        <v>1.9975743739744729</v>
      </c>
      <c r="W485" s="99">
        <v>0</v>
      </c>
      <c r="X485" s="99">
        <v>0</v>
      </c>
      <c r="Y485" s="99">
        <v>0</v>
      </c>
      <c r="Z485" s="129">
        <v>1.951458347905155</v>
      </c>
      <c r="AA485" s="99">
        <v>0</v>
      </c>
      <c r="AB485" s="99">
        <v>1.989571899012077</v>
      </c>
      <c r="AC485" s="129">
        <v>3.3633795237454578</v>
      </c>
      <c r="AD485" s="164">
        <v>3.253937264089557</v>
      </c>
      <c r="AE485" s="128">
        <v>3.151392915668727</v>
      </c>
      <c r="AF485" s="128">
        <v>3.0551142612733617</v>
      </c>
      <c r="AG485" s="128">
        <v>2.9645440531246297</v>
      </c>
    </row>
    <row r="486" spans="1:33" x14ac:dyDescent="0.2">
      <c r="A486" s="11" t="s">
        <v>1613</v>
      </c>
      <c r="B486" s="126" t="s">
        <v>746</v>
      </c>
      <c r="C486" s="126"/>
      <c r="D486" s="123" t="s">
        <v>747</v>
      </c>
      <c r="E486" s="38" t="s">
        <v>1088</v>
      </c>
      <c r="F486" s="3" t="s">
        <v>1083</v>
      </c>
      <c r="G486" s="3"/>
      <c r="H486" s="99" t="s">
        <v>886</v>
      </c>
      <c r="I486" s="99">
        <v>-2.0992709118988699</v>
      </c>
      <c r="J486" s="99">
        <v>0</v>
      </c>
      <c r="K486" s="99">
        <v>1.5884953317313943</v>
      </c>
      <c r="L486" s="99">
        <v>5.9350342162757528</v>
      </c>
      <c r="M486" s="99">
        <v>7.3257201295380696</v>
      </c>
      <c r="N486" s="99">
        <v>1.9994282810316406</v>
      </c>
      <c r="O486" s="99">
        <v>14.005013467856202</v>
      </c>
      <c r="P486" s="99">
        <v>4.7076015405206135</v>
      </c>
      <c r="Q486" s="99">
        <v>3.9898785689131131</v>
      </c>
      <c r="R486" s="99">
        <v>0</v>
      </c>
      <c r="S486" s="99">
        <v>4.9029199277543825</v>
      </c>
      <c r="T486" s="99">
        <v>3.4996472852923972</v>
      </c>
      <c r="U486" s="99">
        <v>2.2965667020932443</v>
      </c>
      <c r="V486" s="99">
        <v>0</v>
      </c>
      <c r="W486" s="99">
        <v>0</v>
      </c>
      <c r="X486" s="99">
        <v>0</v>
      </c>
      <c r="Y486" s="99">
        <v>0</v>
      </c>
      <c r="Z486" s="129">
        <v>0</v>
      </c>
      <c r="AA486" s="99">
        <v>0</v>
      </c>
      <c r="AB486" s="99">
        <v>3.9897461378624932</v>
      </c>
      <c r="AC486" s="129">
        <v>4.9899549329423865</v>
      </c>
      <c r="AD486" s="164">
        <v>2.0004137360364105</v>
      </c>
      <c r="AE486" s="128">
        <v>3.4001257427951348</v>
      </c>
      <c r="AF486" s="128">
        <v>3.9895260231251228</v>
      </c>
      <c r="AG486" s="128">
        <v>4.9898618380723434</v>
      </c>
    </row>
    <row r="487" spans="1:33" x14ac:dyDescent="0.2">
      <c r="A487" s="11" t="s">
        <v>1614</v>
      </c>
      <c r="B487" s="126" t="s">
        <v>748</v>
      </c>
      <c r="C487" s="126"/>
      <c r="D487" s="123" t="s">
        <v>749</v>
      </c>
      <c r="E487" s="38" t="s">
        <v>1088</v>
      </c>
      <c r="F487" s="3" t="s">
        <v>1081</v>
      </c>
      <c r="G487" s="3"/>
      <c r="H487" s="99" t="s">
        <v>886</v>
      </c>
      <c r="I487" s="99">
        <v>3.6450231414798964</v>
      </c>
      <c r="J487" s="99">
        <v>6.2517371083399524</v>
      </c>
      <c r="K487" s="99">
        <v>4.6474722285196179</v>
      </c>
      <c r="L487" s="99">
        <v>5.0626583122250395</v>
      </c>
      <c r="M487" s="99">
        <v>7.1693683976778715</v>
      </c>
      <c r="N487" s="99">
        <v>5.9008969008081067</v>
      </c>
      <c r="O487" s="99">
        <v>10.498511592805329</v>
      </c>
      <c r="P487" s="99">
        <v>7.4002403086068398</v>
      </c>
      <c r="Q487" s="99">
        <v>5.4901314239954786</v>
      </c>
      <c r="R487" s="99">
        <v>4.9855991426466488</v>
      </c>
      <c r="S487" s="99">
        <v>4.8998341201990598</v>
      </c>
      <c r="T487" s="99">
        <v>4.939585614077771</v>
      </c>
      <c r="U487" s="99">
        <v>4.7901473074136476</v>
      </c>
      <c r="V487" s="99">
        <v>1.8795398399764167</v>
      </c>
      <c r="W487" s="99">
        <v>0</v>
      </c>
      <c r="X487" s="99">
        <v>0</v>
      </c>
      <c r="Y487" s="99">
        <v>0</v>
      </c>
      <c r="Z487" s="129">
        <v>0</v>
      </c>
      <c r="AA487" s="99">
        <v>0</v>
      </c>
      <c r="AB487" s="99">
        <v>1.9995837970377073</v>
      </c>
      <c r="AC487" s="129">
        <v>4.98966584762226</v>
      </c>
      <c r="AD487" s="164">
        <v>4.9899457577857076</v>
      </c>
      <c r="AE487" s="128">
        <v>3.9898924869632424</v>
      </c>
      <c r="AF487" s="128">
        <v>3.9900326569779043</v>
      </c>
      <c r="AG487" s="128">
        <v>4.9896560448882976</v>
      </c>
    </row>
    <row r="488" spans="1:33" x14ac:dyDescent="0.2">
      <c r="A488" s="11" t="s">
        <v>1615</v>
      </c>
      <c r="B488" s="126" t="s">
        <v>750</v>
      </c>
      <c r="C488" s="126"/>
      <c r="D488" s="123" t="s">
        <v>751</v>
      </c>
      <c r="E488" s="38" t="s">
        <v>1088</v>
      </c>
      <c r="F488" s="3" t="s">
        <v>1076</v>
      </c>
      <c r="G488" s="3"/>
      <c r="H488" s="99" t="s">
        <v>886</v>
      </c>
      <c r="I488" s="99">
        <v>10.517846693973084</v>
      </c>
      <c r="J488" s="99">
        <v>7.3726009265387233</v>
      </c>
      <c r="K488" s="99">
        <v>3.3407297830374745</v>
      </c>
      <c r="L488" s="99">
        <v>1.8966956936657482</v>
      </c>
      <c r="M488" s="99">
        <v>3.7344884102083853</v>
      </c>
      <c r="N488" s="99">
        <v>4.0401760523642878</v>
      </c>
      <c r="O488" s="99">
        <v>10.142097841414483</v>
      </c>
      <c r="P488" s="99">
        <v>9.2377388221390504</v>
      </c>
      <c r="Q488" s="99">
        <v>4.9855751893256297</v>
      </c>
      <c r="R488" s="99">
        <v>4.9978531558608807</v>
      </c>
      <c r="S488" s="99">
        <v>4.9971374826204311</v>
      </c>
      <c r="T488" s="99">
        <v>4.9929895622370992</v>
      </c>
      <c r="U488" s="99">
        <v>4.9855330514133129</v>
      </c>
      <c r="V488" s="99">
        <v>2.4945233552399202</v>
      </c>
      <c r="W488" s="99">
        <v>0</v>
      </c>
      <c r="X488" s="99">
        <v>3.3025372311086727</v>
      </c>
      <c r="Y488" s="99">
        <v>1.8687846225722353</v>
      </c>
      <c r="Z488" s="129">
        <v>1.9000196553757398</v>
      </c>
      <c r="AA488" s="99">
        <v>1.9931845946119742</v>
      </c>
      <c r="AB488" s="99">
        <v>3.139380949379067</v>
      </c>
      <c r="AC488" s="129">
        <v>3.0438237271560364</v>
      </c>
      <c r="AD488" s="164">
        <v>2.9539118571682677</v>
      </c>
      <c r="AE488" s="128">
        <v>2.9901480670622815</v>
      </c>
      <c r="AF488" s="128">
        <v>2.7970463190870376</v>
      </c>
      <c r="AG488" s="128">
        <v>2.7154984762734053</v>
      </c>
    </row>
    <row r="489" spans="1:33" x14ac:dyDescent="0.2">
      <c r="A489" s="11" t="s">
        <v>1616</v>
      </c>
      <c r="B489" s="126" t="s">
        <v>752</v>
      </c>
      <c r="C489" s="126"/>
      <c r="D489" s="123" t="s">
        <v>753</v>
      </c>
      <c r="E489" s="38" t="s">
        <v>1088</v>
      </c>
      <c r="F489" s="3" t="s">
        <v>1085</v>
      </c>
      <c r="G489" s="3"/>
      <c r="H489" s="99" t="s">
        <v>886</v>
      </c>
      <c r="I489" s="99">
        <v>14.618834080717463</v>
      </c>
      <c r="J489" s="99">
        <v>14.475743348982803</v>
      </c>
      <c r="K489" s="99">
        <v>35.850991114148997</v>
      </c>
      <c r="L489" s="99">
        <v>17.1069182389937</v>
      </c>
      <c r="M489" s="99">
        <v>8.6143931256713415</v>
      </c>
      <c r="N489" s="99">
        <v>7.4762658227848249</v>
      </c>
      <c r="O489" s="99">
        <v>8.4652189915347549</v>
      </c>
      <c r="P489" s="99">
        <v>5.7346454021038369</v>
      </c>
      <c r="Q489" s="99">
        <v>4.9101412066752061</v>
      </c>
      <c r="R489" s="99">
        <v>4.4509024166411848</v>
      </c>
      <c r="S489" s="99">
        <v>2.4015229169717287</v>
      </c>
      <c r="T489" s="99">
        <v>2.4024024024023873</v>
      </c>
      <c r="U489" s="99">
        <v>1.2428431783270639</v>
      </c>
      <c r="V489" s="99">
        <v>0.91034482758620072</v>
      </c>
      <c r="W489" s="99">
        <v>0</v>
      </c>
      <c r="X489" s="99">
        <v>0</v>
      </c>
      <c r="Y489" s="99">
        <v>0</v>
      </c>
      <c r="Z489" s="129">
        <v>0</v>
      </c>
      <c r="AA489" s="99">
        <v>1.9956260251503766</v>
      </c>
      <c r="AB489" s="99">
        <v>1.9967837041007686</v>
      </c>
      <c r="AC489" s="129">
        <v>1.9839705689134179</v>
      </c>
      <c r="AD489" s="164">
        <v>2.9889203813449949</v>
      </c>
      <c r="AE489" s="128">
        <v>2.9897423067300588</v>
      </c>
      <c r="AF489" s="128">
        <v>1.9919834811126025</v>
      </c>
      <c r="AG489" s="128">
        <v>1.9888055257830197</v>
      </c>
    </row>
    <row r="490" spans="1:33" x14ac:dyDescent="0.2">
      <c r="A490" s="11" t="s">
        <v>1696</v>
      </c>
      <c r="B490" s="126" t="s">
        <v>754</v>
      </c>
      <c r="C490" s="126"/>
      <c r="D490" s="123" t="s">
        <v>755</v>
      </c>
      <c r="E490" s="38" t="s">
        <v>1089</v>
      </c>
      <c r="F490" s="3" t="s">
        <v>1076</v>
      </c>
      <c r="G490" s="3"/>
      <c r="H490" s="99" t="s">
        <v>886</v>
      </c>
      <c r="I490" s="99">
        <v>16.189502385821399</v>
      </c>
      <c r="J490" s="99">
        <v>5.6517062677226875</v>
      </c>
      <c r="K490" s="99">
        <v>4.497917630726505</v>
      </c>
      <c r="L490" s="99">
        <v>4.4991586219112634</v>
      </c>
      <c r="M490" s="99">
        <v>4.5003813882532313</v>
      </c>
      <c r="N490" s="99">
        <v>6.9991889699919057</v>
      </c>
      <c r="O490" s="99">
        <v>9.2700674600166622</v>
      </c>
      <c r="P490" s="99">
        <v>2.4972253052164319</v>
      </c>
      <c r="Q490" s="99">
        <v>3.5124526258798028</v>
      </c>
      <c r="R490" s="99">
        <v>1.9875776397515637</v>
      </c>
      <c r="S490" s="99">
        <v>1.5000961600102585</v>
      </c>
      <c r="T490" s="99">
        <v>1.4968736183919447</v>
      </c>
      <c r="U490" s="99" t="s">
        <v>886</v>
      </c>
      <c r="V490" s="99" t="s">
        <v>886</v>
      </c>
      <c r="W490" s="99" t="s">
        <v>886</v>
      </c>
      <c r="X490" s="99" t="s">
        <v>886</v>
      </c>
      <c r="Y490" s="99" t="s">
        <v>886</v>
      </c>
      <c r="Z490" s="129" t="s">
        <v>886</v>
      </c>
      <c r="AA490" s="99" t="s">
        <v>886</v>
      </c>
      <c r="AB490" s="99" t="s">
        <v>886</v>
      </c>
      <c r="AC490" s="129" t="s">
        <v>886</v>
      </c>
      <c r="AD490" s="164" t="s">
        <v>886</v>
      </c>
      <c r="AE490" s="128" t="s">
        <v>886</v>
      </c>
      <c r="AF490" s="128" t="s">
        <v>886</v>
      </c>
      <c r="AG490" s="128" t="s">
        <v>886</v>
      </c>
    </row>
    <row r="491" spans="1:33" x14ac:dyDescent="0.2">
      <c r="A491" s="11" t="s">
        <v>1617</v>
      </c>
      <c r="B491" s="126" t="s">
        <v>756</v>
      </c>
      <c r="C491" s="126"/>
      <c r="D491" s="123" t="s">
        <v>757</v>
      </c>
      <c r="E491" s="38" t="s">
        <v>1088</v>
      </c>
      <c r="F491" s="3" t="s">
        <v>1076</v>
      </c>
      <c r="G491" s="3"/>
      <c r="H491" s="99" t="s">
        <v>886</v>
      </c>
      <c r="I491" s="99">
        <v>19.868529170090383</v>
      </c>
      <c r="J491" s="99">
        <v>19.248697559638074</v>
      </c>
      <c r="K491" s="99">
        <v>2.517820188549095</v>
      </c>
      <c r="L491" s="99">
        <v>2.4784120219804748</v>
      </c>
      <c r="M491" s="99">
        <v>3.8958196541912997</v>
      </c>
      <c r="N491" s="99">
        <v>6.4988413734990473</v>
      </c>
      <c r="O491" s="99">
        <v>7.496785678963505</v>
      </c>
      <c r="P491" s="99">
        <v>7.4799889594258815</v>
      </c>
      <c r="Q491" s="99">
        <v>4.4855332990926229</v>
      </c>
      <c r="R491" s="99">
        <v>4.4814025888907167</v>
      </c>
      <c r="S491" s="99">
        <v>2.0465772759350642</v>
      </c>
      <c r="T491" s="99">
        <v>4.9792531120332058</v>
      </c>
      <c r="U491" s="99">
        <v>4.8748353096179216</v>
      </c>
      <c r="V491" s="99">
        <v>2.8894472361808994</v>
      </c>
      <c r="W491" s="99">
        <v>0</v>
      </c>
      <c r="X491" s="99">
        <v>0</v>
      </c>
      <c r="Y491" s="99">
        <v>-0.99715099715099598</v>
      </c>
      <c r="Z491" s="129">
        <v>-2.0006851661527825</v>
      </c>
      <c r="AA491" s="99">
        <v>-2.9993707613787279</v>
      </c>
      <c r="AB491" s="99">
        <v>1.0018740089375644</v>
      </c>
      <c r="AC491" s="129">
        <v>1.9981445800328457</v>
      </c>
      <c r="AD491" s="164">
        <v>2.987476387042598</v>
      </c>
      <c r="AE491" s="128">
        <v>2.9959239130434856</v>
      </c>
      <c r="AF491" s="128">
        <v>3.2979354923817761</v>
      </c>
      <c r="AG491" s="128">
        <v>3.1926441478832763</v>
      </c>
    </row>
    <row r="492" spans="1:33" x14ac:dyDescent="0.2">
      <c r="A492" s="11" t="s">
        <v>1618</v>
      </c>
      <c r="B492" s="126" t="s">
        <v>758</v>
      </c>
      <c r="C492" s="126"/>
      <c r="D492" s="123" t="s">
        <v>759</v>
      </c>
      <c r="E492" s="38" t="s">
        <v>1088</v>
      </c>
      <c r="F492" s="3" t="s">
        <v>1076</v>
      </c>
      <c r="G492" s="3"/>
      <c r="H492" s="99" t="s">
        <v>886</v>
      </c>
      <c r="I492" s="99">
        <v>55.65438373570521</v>
      </c>
      <c r="J492" s="99">
        <v>19.979591836734699</v>
      </c>
      <c r="K492" s="99">
        <v>8.5898962408572856</v>
      </c>
      <c r="L492" s="99">
        <v>8.6622807017543835</v>
      </c>
      <c r="M492" s="99">
        <v>6.7464321752919005</v>
      </c>
      <c r="N492" s="99">
        <v>6.5091154625253296</v>
      </c>
      <c r="O492" s="99">
        <v>5.9845315075440624</v>
      </c>
      <c r="P492" s="99">
        <v>5.5030506041392471</v>
      </c>
      <c r="Q492" s="99">
        <v>5.0119061118040662</v>
      </c>
      <c r="R492" s="99">
        <v>4.9778641615376245</v>
      </c>
      <c r="S492" s="99">
        <v>4.9886854556675502</v>
      </c>
      <c r="T492" s="99">
        <v>4.9867737826981653</v>
      </c>
      <c r="U492" s="99">
        <v>4.8058977230309949</v>
      </c>
      <c r="V492" s="99">
        <v>3.899919864660319</v>
      </c>
      <c r="W492" s="99">
        <v>0</v>
      </c>
      <c r="X492" s="99">
        <v>0</v>
      </c>
      <c r="Y492" s="99">
        <v>0</v>
      </c>
      <c r="Z492" s="129">
        <v>0</v>
      </c>
      <c r="AA492" s="99">
        <v>0</v>
      </c>
      <c r="AB492" s="99">
        <v>0</v>
      </c>
      <c r="AC492" s="129">
        <v>4.2848573142514335</v>
      </c>
      <c r="AD492" s="164">
        <v>4.1088010518530727</v>
      </c>
      <c r="AE492" s="128">
        <v>3.9466414081616552</v>
      </c>
      <c r="AF492" s="128">
        <v>3.7967955045941304</v>
      </c>
      <c r="AG492" s="128">
        <v>3.6579120637939866</v>
      </c>
    </row>
    <row r="493" spans="1:33" x14ac:dyDescent="0.2">
      <c r="A493" s="11" t="s">
        <v>1697</v>
      </c>
      <c r="B493" s="126" t="s">
        <v>760</v>
      </c>
      <c r="C493" s="126"/>
      <c r="D493" s="123" t="s">
        <v>761</v>
      </c>
      <c r="E493" s="38" t="s">
        <v>1089</v>
      </c>
      <c r="F493" s="3" t="s">
        <v>1076</v>
      </c>
      <c r="G493" s="3"/>
      <c r="H493" s="99" t="s">
        <v>886</v>
      </c>
      <c r="I493" s="99">
        <v>3.3143388766135615</v>
      </c>
      <c r="J493" s="99">
        <v>5.0090049527240126</v>
      </c>
      <c r="K493" s="99">
        <v>4.5020902561903711</v>
      </c>
      <c r="L493" s="99">
        <v>6.000615447738241</v>
      </c>
      <c r="M493" s="99">
        <v>6.9963228178827137</v>
      </c>
      <c r="N493" s="99">
        <v>8.0039793795785528</v>
      </c>
      <c r="O493" s="99">
        <v>4.3962485345838189</v>
      </c>
      <c r="P493" s="99">
        <v>4.7966631908237645</v>
      </c>
      <c r="Q493" s="99">
        <v>4.6919249904324545</v>
      </c>
      <c r="R493" s="99">
        <v>4.2111419798216048</v>
      </c>
      <c r="S493" s="99">
        <v>3.0026659183387068</v>
      </c>
      <c r="T493" s="99">
        <v>2.9968669118648705</v>
      </c>
      <c r="U493" s="99" t="s">
        <v>886</v>
      </c>
      <c r="V493" s="99" t="s">
        <v>886</v>
      </c>
      <c r="W493" s="99" t="s">
        <v>886</v>
      </c>
      <c r="X493" s="99" t="s">
        <v>886</v>
      </c>
      <c r="Y493" s="99" t="s">
        <v>886</v>
      </c>
      <c r="Z493" s="129" t="s">
        <v>886</v>
      </c>
      <c r="AA493" s="99" t="s">
        <v>886</v>
      </c>
      <c r="AB493" s="99" t="s">
        <v>886</v>
      </c>
      <c r="AC493" s="129" t="s">
        <v>886</v>
      </c>
      <c r="AD493" s="164" t="s">
        <v>886</v>
      </c>
      <c r="AE493" s="128" t="s">
        <v>886</v>
      </c>
      <c r="AF493" s="128" t="s">
        <v>886</v>
      </c>
      <c r="AG493" s="128" t="s">
        <v>886</v>
      </c>
    </row>
    <row r="494" spans="1:33" x14ac:dyDescent="0.2">
      <c r="A494" s="11" t="s">
        <v>1619</v>
      </c>
      <c r="B494" s="126" t="s">
        <v>762</v>
      </c>
      <c r="C494" s="126"/>
      <c r="D494" s="123" t="s">
        <v>763</v>
      </c>
      <c r="E494" s="38" t="s">
        <v>1088</v>
      </c>
      <c r="F494" s="3" t="s">
        <v>1081</v>
      </c>
      <c r="G494" s="3"/>
      <c r="H494" s="99" t="s">
        <v>886</v>
      </c>
      <c r="I494" s="99">
        <v>9.1030841792667019</v>
      </c>
      <c r="J494" s="99">
        <v>13.152229990571243</v>
      </c>
      <c r="K494" s="99">
        <v>4.2984717942267707</v>
      </c>
      <c r="L494" s="99">
        <v>5.3935904006753361</v>
      </c>
      <c r="M494" s="99">
        <v>4.6255506607929533</v>
      </c>
      <c r="N494" s="99">
        <v>5.3492822966507276</v>
      </c>
      <c r="O494" s="99">
        <v>12.005761519795485</v>
      </c>
      <c r="P494" s="99">
        <v>2.8986850489486073</v>
      </c>
      <c r="Q494" s="99">
        <v>3.697490345316794</v>
      </c>
      <c r="R494" s="99">
        <v>3.5015906450527154</v>
      </c>
      <c r="S494" s="99">
        <v>3.4995698969850793</v>
      </c>
      <c r="T494" s="99">
        <v>4.9532748170521614</v>
      </c>
      <c r="U494" s="99">
        <v>3.7953046383837545</v>
      </c>
      <c r="V494" s="99">
        <v>2.4004689288140071</v>
      </c>
      <c r="W494" s="99">
        <v>0</v>
      </c>
      <c r="X494" s="99">
        <v>0</v>
      </c>
      <c r="Y494" s="99">
        <v>1.4501312932154491</v>
      </c>
      <c r="Z494" s="129">
        <v>1.9900586628453842</v>
      </c>
      <c r="AA494" s="99">
        <v>1.9898662592095162</v>
      </c>
      <c r="AB494" s="99">
        <v>3.9899089915018449</v>
      </c>
      <c r="AC494" s="129">
        <v>4.9901885292729542</v>
      </c>
      <c r="AD494" s="164">
        <v>4.9895902337465659</v>
      </c>
      <c r="AE494" s="128">
        <v>3.9900549083233816</v>
      </c>
      <c r="AF494" s="128">
        <v>3.9900897842433336</v>
      </c>
      <c r="AG494" s="128">
        <v>3.9898032187931838</v>
      </c>
    </row>
    <row r="495" spans="1:33" x14ac:dyDescent="0.2">
      <c r="A495" s="11" t="s">
        <v>1620</v>
      </c>
      <c r="B495" s="126" t="s">
        <v>764</v>
      </c>
      <c r="C495" s="126"/>
      <c r="D495" s="123" t="s">
        <v>765</v>
      </c>
      <c r="E495" s="38" t="s">
        <v>1088</v>
      </c>
      <c r="F495" s="3" t="s">
        <v>1081</v>
      </c>
      <c r="G495" s="3"/>
      <c r="H495" s="99" t="s">
        <v>886</v>
      </c>
      <c r="I495" s="99">
        <v>12.536336509769953</v>
      </c>
      <c r="J495" s="99">
        <v>14.027404759053667</v>
      </c>
      <c r="K495" s="99">
        <v>8.5482394947267153</v>
      </c>
      <c r="L495" s="99">
        <v>6.9794761937668426</v>
      </c>
      <c r="M495" s="99">
        <v>7.9917318002713102</v>
      </c>
      <c r="N495" s="99">
        <v>7.9518129942218678</v>
      </c>
      <c r="O495" s="99">
        <v>19.935060617478229</v>
      </c>
      <c r="P495" s="99">
        <v>2.9003853012649472</v>
      </c>
      <c r="Q495" s="99">
        <v>3.8862848625253577</v>
      </c>
      <c r="R495" s="99">
        <v>3.7365809808633088</v>
      </c>
      <c r="S495" s="99">
        <v>3.8911154253147231</v>
      </c>
      <c r="T495" s="99">
        <v>2.8984577381764041</v>
      </c>
      <c r="U495" s="99">
        <v>3.8698061589543329</v>
      </c>
      <c r="V495" s="99">
        <v>3.9004697372172927</v>
      </c>
      <c r="W495" s="99">
        <v>0</v>
      </c>
      <c r="X495" s="99">
        <v>0</v>
      </c>
      <c r="Y495" s="99">
        <v>1.8503004391033073</v>
      </c>
      <c r="Z495" s="129">
        <v>0</v>
      </c>
      <c r="AA495" s="99">
        <v>1.989704026207928</v>
      </c>
      <c r="AB495" s="99">
        <v>3.9900717503754457</v>
      </c>
      <c r="AC495" s="129">
        <v>4.9902721784303106</v>
      </c>
      <c r="AD495" s="164">
        <v>4.9899703887668512</v>
      </c>
      <c r="AE495" s="128">
        <v>3.9897859538669644</v>
      </c>
      <c r="AF495" s="128">
        <v>3.9901078454817496</v>
      </c>
      <c r="AG495" s="128">
        <v>4.990184530820561</v>
      </c>
    </row>
    <row r="496" spans="1:33" x14ac:dyDescent="0.2">
      <c r="A496" s="11" t="s">
        <v>1621</v>
      </c>
      <c r="B496" s="126" t="s">
        <v>766</v>
      </c>
      <c r="C496" s="126"/>
      <c r="D496" s="123" t="s">
        <v>767</v>
      </c>
      <c r="E496" s="38" t="s">
        <v>1088</v>
      </c>
      <c r="F496" s="3" t="s">
        <v>1080</v>
      </c>
      <c r="G496" s="3"/>
      <c r="H496" s="99" t="s">
        <v>886</v>
      </c>
      <c r="I496" s="99">
        <v>11.597351231497569</v>
      </c>
      <c r="J496" s="99">
        <v>-3.6985326692531686</v>
      </c>
      <c r="K496" s="99">
        <v>2.500906125407738</v>
      </c>
      <c r="L496" s="99">
        <v>2.6289304754651255</v>
      </c>
      <c r="M496" s="99">
        <v>2.9962497183975785</v>
      </c>
      <c r="N496" s="99">
        <v>3.5858572862252629</v>
      </c>
      <c r="O496" s="99">
        <v>17.519780397222661</v>
      </c>
      <c r="P496" s="99">
        <v>6.0487877058363466</v>
      </c>
      <c r="Q496" s="99">
        <v>4.6463418280395103</v>
      </c>
      <c r="R496" s="99">
        <v>2.5009761997733193</v>
      </c>
      <c r="S496" s="99">
        <v>2.500348432055759</v>
      </c>
      <c r="T496" s="99">
        <v>2.4991841618622743</v>
      </c>
      <c r="U496" s="99">
        <v>1.8996577432278201</v>
      </c>
      <c r="V496" s="99">
        <v>0</v>
      </c>
      <c r="W496" s="99">
        <v>0</v>
      </c>
      <c r="X496" s="99">
        <v>0</v>
      </c>
      <c r="Y496" s="99">
        <v>0</v>
      </c>
      <c r="Z496" s="129">
        <v>0</v>
      </c>
      <c r="AA496" s="99">
        <v>0</v>
      </c>
      <c r="AB496" s="99">
        <v>3.9897240954339885</v>
      </c>
      <c r="AC496" s="129">
        <v>4.9900682702098242</v>
      </c>
      <c r="AD496" s="164">
        <v>4.9897851300110485</v>
      </c>
      <c r="AE496" s="128">
        <v>3.9901873192301318</v>
      </c>
      <c r="AF496" s="128">
        <v>3.9899813606710133</v>
      </c>
      <c r="AG496" s="128">
        <v>4.9900576933848644</v>
      </c>
    </row>
    <row r="497" spans="1:33" x14ac:dyDescent="0.2">
      <c r="A497" s="11" t="s">
        <v>1622</v>
      </c>
      <c r="B497" s="126" t="s">
        <v>768</v>
      </c>
      <c r="C497" s="126"/>
      <c r="D497" s="123" t="s">
        <v>769</v>
      </c>
      <c r="E497" s="38" t="s">
        <v>1088</v>
      </c>
      <c r="F497" s="3" t="s">
        <v>1083</v>
      </c>
      <c r="G497" s="3"/>
      <c r="H497" s="99" t="s">
        <v>886</v>
      </c>
      <c r="I497" s="99">
        <v>-6.7773047180467358</v>
      </c>
      <c r="J497" s="99">
        <v>-35.247149470283034</v>
      </c>
      <c r="K497" s="99">
        <v>21.480664043757812</v>
      </c>
      <c r="L497" s="99">
        <v>3.20707768869228</v>
      </c>
      <c r="M497" s="99">
        <v>16.688990088400743</v>
      </c>
      <c r="N497" s="99">
        <v>-25.003279548734099</v>
      </c>
      <c r="O497" s="99">
        <v>57.263424873185244</v>
      </c>
      <c r="P497" s="99">
        <v>0</v>
      </c>
      <c r="Q497" s="99">
        <v>0</v>
      </c>
      <c r="R497" s="99">
        <v>0</v>
      </c>
      <c r="S497" s="99">
        <v>4.8994800211328311</v>
      </c>
      <c r="T497" s="99">
        <v>0</v>
      </c>
      <c r="U497" s="99">
        <v>0</v>
      </c>
      <c r="V497" s="99">
        <v>-5.036447978793035E-2</v>
      </c>
      <c r="W497" s="99">
        <v>0</v>
      </c>
      <c r="X497" s="99">
        <v>-1.5912586856202893E-2</v>
      </c>
      <c r="Y497" s="99">
        <v>3.0610079575596814</v>
      </c>
      <c r="Z497" s="129">
        <v>-3.0884850980594791E-2</v>
      </c>
      <c r="AA497" s="99">
        <v>0</v>
      </c>
      <c r="AB497" s="99">
        <v>3.9879511868595952</v>
      </c>
      <c r="AC497" s="129">
        <v>3.9885122923423388</v>
      </c>
      <c r="AD497" s="164">
        <v>1.9999047664396974</v>
      </c>
      <c r="AE497" s="128">
        <v>4.990429951916342</v>
      </c>
      <c r="AF497" s="128">
        <v>3.9906625166740817</v>
      </c>
      <c r="AG497" s="128">
        <v>2.9994655264564343</v>
      </c>
    </row>
    <row r="498" spans="1:33" x14ac:dyDescent="0.2">
      <c r="A498" s="11" t="s">
        <v>1698</v>
      </c>
      <c r="B498" s="126" t="s">
        <v>770</v>
      </c>
      <c r="C498" s="126"/>
      <c r="D498" s="123" t="s">
        <v>771</v>
      </c>
      <c r="E498" s="38" t="s">
        <v>1089</v>
      </c>
      <c r="F498" s="3" t="s">
        <v>1076</v>
      </c>
      <c r="G498" s="3"/>
      <c r="H498" s="99" t="s">
        <v>886</v>
      </c>
      <c r="I498" s="99">
        <v>29.438938350411547</v>
      </c>
      <c r="J498" s="99">
        <v>-15.573291804555183</v>
      </c>
      <c r="K498" s="99">
        <v>4.4961955268618965</v>
      </c>
      <c r="L498" s="99">
        <v>4.5013239187996419</v>
      </c>
      <c r="M498" s="99">
        <v>7.270551801801787</v>
      </c>
      <c r="N498" s="99">
        <v>1.8174660455350704</v>
      </c>
      <c r="O498" s="99">
        <v>0</v>
      </c>
      <c r="P498" s="99">
        <v>2.5003222064698889</v>
      </c>
      <c r="Q498" s="99">
        <v>3.0051552873129594</v>
      </c>
      <c r="R498" s="99">
        <v>1.495361328125</v>
      </c>
      <c r="S498" s="99">
        <v>2.5016537374466168</v>
      </c>
      <c r="T498" s="99">
        <v>0</v>
      </c>
      <c r="U498" s="99" t="s">
        <v>886</v>
      </c>
      <c r="V498" s="99" t="s">
        <v>886</v>
      </c>
      <c r="W498" s="99" t="s">
        <v>886</v>
      </c>
      <c r="X498" s="99" t="s">
        <v>886</v>
      </c>
      <c r="Y498" s="99" t="s">
        <v>886</v>
      </c>
      <c r="Z498" s="129" t="s">
        <v>886</v>
      </c>
      <c r="AA498" s="99" t="s">
        <v>886</v>
      </c>
      <c r="AB498" s="99" t="s">
        <v>886</v>
      </c>
      <c r="AC498" s="129" t="s">
        <v>886</v>
      </c>
      <c r="AD498" s="164" t="s">
        <v>886</v>
      </c>
      <c r="AE498" s="128" t="s">
        <v>886</v>
      </c>
      <c r="AF498" s="128" t="s">
        <v>886</v>
      </c>
      <c r="AG498" s="128" t="s">
        <v>886</v>
      </c>
    </row>
    <row r="499" spans="1:33" x14ac:dyDescent="0.2">
      <c r="A499" s="11" t="s">
        <v>886</v>
      </c>
      <c r="B499" s="122" t="s">
        <v>940</v>
      </c>
      <c r="C499" s="122"/>
      <c r="D499" s="122" t="s">
        <v>884</v>
      </c>
      <c r="E499" s="38" t="s">
        <v>1089</v>
      </c>
      <c r="F499" s="3" t="s">
        <v>1076</v>
      </c>
      <c r="G499" s="3"/>
      <c r="H499" s="99" t="s">
        <v>886</v>
      </c>
      <c r="I499" s="99" t="s">
        <v>886</v>
      </c>
      <c r="J499" s="99" t="s">
        <v>886</v>
      </c>
      <c r="K499" s="99" t="s">
        <v>886</v>
      </c>
      <c r="L499" s="99" t="s">
        <v>886</v>
      </c>
      <c r="M499" s="99" t="s">
        <v>886</v>
      </c>
      <c r="N499" s="99" t="s">
        <v>886</v>
      </c>
      <c r="O499" s="99" t="s">
        <v>886</v>
      </c>
      <c r="P499" s="99" t="s">
        <v>886</v>
      </c>
      <c r="Q499" s="99" t="s">
        <v>886</v>
      </c>
      <c r="R499" s="99" t="s">
        <v>886</v>
      </c>
      <c r="S499" s="99" t="s">
        <v>886</v>
      </c>
      <c r="T499" s="99" t="s">
        <v>886</v>
      </c>
      <c r="U499" s="99" t="s">
        <v>886</v>
      </c>
      <c r="V499" s="99" t="s">
        <v>886</v>
      </c>
      <c r="W499" s="99" t="s">
        <v>886</v>
      </c>
      <c r="X499" s="99" t="s">
        <v>886</v>
      </c>
      <c r="Y499" s="99" t="s">
        <v>886</v>
      </c>
      <c r="Z499" s="129" t="s">
        <v>886</v>
      </c>
      <c r="AA499" s="99" t="s">
        <v>886</v>
      </c>
      <c r="AB499" s="99" t="s">
        <v>886</v>
      </c>
      <c r="AC499" s="129" t="s">
        <v>886</v>
      </c>
      <c r="AD499" s="164" t="s">
        <v>886</v>
      </c>
      <c r="AE499" s="128" t="s">
        <v>886</v>
      </c>
      <c r="AF499" s="128" t="s">
        <v>886</v>
      </c>
      <c r="AG499" s="128" t="s">
        <v>886</v>
      </c>
    </row>
    <row r="500" spans="1:33" x14ac:dyDescent="0.2">
      <c r="A500" s="11" t="s">
        <v>886</v>
      </c>
      <c r="B500" s="18" t="s">
        <v>1016</v>
      </c>
      <c r="C500" s="18"/>
      <c r="D500" s="35" t="s">
        <v>1017</v>
      </c>
      <c r="E500" s="38" t="s">
        <v>1089</v>
      </c>
      <c r="F500" s="3" t="s">
        <v>1076</v>
      </c>
      <c r="G500" s="3"/>
      <c r="H500" s="99" t="s">
        <v>886</v>
      </c>
      <c r="I500" s="99" t="s">
        <v>886</v>
      </c>
      <c r="J500" s="99" t="s">
        <v>886</v>
      </c>
      <c r="K500" s="99" t="s">
        <v>886</v>
      </c>
      <c r="L500" s="99" t="s">
        <v>886</v>
      </c>
      <c r="M500" s="99" t="s">
        <v>886</v>
      </c>
      <c r="N500" s="99" t="s">
        <v>886</v>
      </c>
      <c r="O500" s="99" t="s">
        <v>886</v>
      </c>
      <c r="P500" s="99" t="s">
        <v>886</v>
      </c>
      <c r="Q500" s="99" t="s">
        <v>886</v>
      </c>
      <c r="R500" s="99" t="s">
        <v>886</v>
      </c>
      <c r="S500" s="99" t="s">
        <v>886</v>
      </c>
      <c r="T500" s="99" t="s">
        <v>886</v>
      </c>
      <c r="U500" s="99" t="s">
        <v>886</v>
      </c>
      <c r="V500" s="99" t="s">
        <v>886</v>
      </c>
      <c r="W500" s="99" t="s">
        <v>886</v>
      </c>
      <c r="X500" s="99" t="s">
        <v>886</v>
      </c>
      <c r="Y500" s="99" t="s">
        <v>886</v>
      </c>
      <c r="Z500" s="129" t="s">
        <v>886</v>
      </c>
      <c r="AA500" s="99" t="s">
        <v>886</v>
      </c>
      <c r="AB500" s="99" t="s">
        <v>886</v>
      </c>
      <c r="AC500" s="129" t="s">
        <v>886</v>
      </c>
      <c r="AD500" s="164" t="s">
        <v>886</v>
      </c>
      <c r="AE500" s="128" t="s">
        <v>886</v>
      </c>
      <c r="AF500" s="128" t="s">
        <v>886</v>
      </c>
      <c r="AG500" s="128" t="s">
        <v>886</v>
      </c>
    </row>
    <row r="501" spans="1:33" x14ac:dyDescent="0.2">
      <c r="A501" s="11" t="s">
        <v>1759</v>
      </c>
      <c r="B501" s="126" t="s">
        <v>772</v>
      </c>
      <c r="C501" s="126"/>
      <c r="D501" s="123" t="s">
        <v>773</v>
      </c>
      <c r="E501" s="38" t="s">
        <v>1088</v>
      </c>
      <c r="F501" s="3" t="s">
        <v>1082</v>
      </c>
      <c r="G501" s="3"/>
      <c r="H501" s="99" t="s">
        <v>886</v>
      </c>
      <c r="I501" s="99" t="s">
        <v>886</v>
      </c>
      <c r="J501" s="99" t="s">
        <v>886</v>
      </c>
      <c r="K501" s="99">
        <v>4.3010922157953502</v>
      </c>
      <c r="L501" s="99">
        <v>5.9098189730726318</v>
      </c>
      <c r="M501" s="99">
        <v>5.8982151264820573</v>
      </c>
      <c r="N501" s="99">
        <v>7.9988682753324554</v>
      </c>
      <c r="O501" s="99">
        <v>10.915668662674662</v>
      </c>
      <c r="P501" s="99">
        <v>-0.80980767067822512</v>
      </c>
      <c r="Q501" s="99">
        <v>4.8985145708130347</v>
      </c>
      <c r="R501" s="99">
        <v>4.9529780564263177</v>
      </c>
      <c r="S501" s="99">
        <v>4.9962921764924033</v>
      </c>
      <c r="T501" s="99">
        <v>4.696742297166054</v>
      </c>
      <c r="U501" s="99">
        <v>3.9997751356213342</v>
      </c>
      <c r="V501" s="99">
        <v>2.4000000000000057</v>
      </c>
      <c r="W501" s="99">
        <v>0</v>
      </c>
      <c r="X501" s="99">
        <v>0</v>
      </c>
      <c r="Y501" s="99">
        <v>1.9795185810810807</v>
      </c>
      <c r="Z501" s="129">
        <v>1.9799161447279667</v>
      </c>
      <c r="AA501" s="99">
        <v>1.9803906639934477</v>
      </c>
      <c r="AB501" s="99">
        <v>3.9800912484446282</v>
      </c>
      <c r="AC501" s="129">
        <v>4.9797364138239208</v>
      </c>
      <c r="AD501" s="164">
        <v>5.9799376852344377</v>
      </c>
      <c r="AE501" s="128">
        <v>2.9800873374970616</v>
      </c>
      <c r="AF501" s="128">
        <v>3.9800856456498224</v>
      </c>
      <c r="AG501" s="128">
        <v>4.979542091059467</v>
      </c>
    </row>
    <row r="502" spans="1:33" x14ac:dyDescent="0.2">
      <c r="A502" s="11" t="s">
        <v>1623</v>
      </c>
      <c r="B502" s="126" t="s">
        <v>774</v>
      </c>
      <c r="C502" s="126"/>
      <c r="D502" s="123" t="s">
        <v>775</v>
      </c>
      <c r="E502" s="38" t="s">
        <v>1088</v>
      </c>
      <c r="F502" s="3" t="s">
        <v>1076</v>
      </c>
      <c r="G502" s="3"/>
      <c r="H502" s="99" t="s">
        <v>886</v>
      </c>
      <c r="I502" s="99">
        <v>7.114519968262357</v>
      </c>
      <c r="J502" s="99">
        <v>7.1111111111111143</v>
      </c>
      <c r="K502" s="99">
        <v>-6.892577224527443</v>
      </c>
      <c r="L502" s="99">
        <v>4.5060658578856163</v>
      </c>
      <c r="M502" s="99">
        <v>6.6571902392797995</v>
      </c>
      <c r="N502" s="99">
        <v>10.995113282985329</v>
      </c>
      <c r="O502" s="99">
        <v>5.8034820892535492</v>
      </c>
      <c r="P502" s="99">
        <v>8.0858710043502953</v>
      </c>
      <c r="Q502" s="99">
        <v>4.9435646163268814</v>
      </c>
      <c r="R502" s="99">
        <v>4.9441387360347022</v>
      </c>
      <c r="S502" s="99">
        <v>4.9416064193215306</v>
      </c>
      <c r="T502" s="99">
        <v>4.4969339086986082</v>
      </c>
      <c r="U502" s="99">
        <v>3.8035209737013815</v>
      </c>
      <c r="V502" s="99">
        <v>2.4986041317699659</v>
      </c>
      <c r="W502" s="99">
        <v>0</v>
      </c>
      <c r="X502" s="99">
        <v>0</v>
      </c>
      <c r="Y502" s="99">
        <v>0</v>
      </c>
      <c r="Z502" s="129">
        <v>0</v>
      </c>
      <c r="AA502" s="99">
        <v>0</v>
      </c>
      <c r="AB502" s="99">
        <v>3.4046030232874891</v>
      </c>
      <c r="AC502" s="129">
        <v>3.2925062557618956</v>
      </c>
      <c r="AD502" s="164">
        <v>3.1875557822261813</v>
      </c>
      <c r="AE502" s="128">
        <v>3.0890893364636129</v>
      </c>
      <c r="AF502" s="128">
        <v>2.9965240321227382</v>
      </c>
      <c r="AG502" s="128">
        <v>2.9093448155475383</v>
      </c>
    </row>
    <row r="503" spans="1:33" x14ac:dyDescent="0.2">
      <c r="A503" s="11" t="s">
        <v>1728</v>
      </c>
      <c r="B503" s="126" t="s">
        <v>776</v>
      </c>
      <c r="C503" s="126"/>
      <c r="D503" s="123" t="s">
        <v>777</v>
      </c>
      <c r="E503" s="38" t="s">
        <v>1088</v>
      </c>
      <c r="F503" s="3" t="s">
        <v>1077</v>
      </c>
      <c r="G503" s="3"/>
      <c r="H503" s="99" t="s">
        <v>886</v>
      </c>
      <c r="I503" s="99">
        <v>5.627068071839787</v>
      </c>
      <c r="J503" s="99">
        <v>7.9185151652331456</v>
      </c>
      <c r="K503" s="99">
        <v>7.7821403402798666</v>
      </c>
      <c r="L503" s="99">
        <v>5.4984743757394483</v>
      </c>
      <c r="M503" s="99">
        <v>5.3004367843229971</v>
      </c>
      <c r="N503" s="99">
        <v>12.253363228699541</v>
      </c>
      <c r="O503" s="99">
        <v>8.0020972735443934</v>
      </c>
      <c r="P503" s="99">
        <v>6.5966202001988279</v>
      </c>
      <c r="Q503" s="99">
        <v>2.9591958447642099</v>
      </c>
      <c r="R503" s="99">
        <v>4.926803580832015</v>
      </c>
      <c r="S503" s="99">
        <v>4.9112699241177182</v>
      </c>
      <c r="T503" s="99">
        <v>3.9006515437089035</v>
      </c>
      <c r="U503" s="99">
        <v>3.88589108455038</v>
      </c>
      <c r="V503" s="99">
        <v>2.399439805704759</v>
      </c>
      <c r="W503" s="99">
        <v>0</v>
      </c>
      <c r="X503" s="99">
        <v>0</v>
      </c>
      <c r="Y503" s="99">
        <v>0</v>
      </c>
      <c r="Z503" s="129">
        <v>1.9857173771910874</v>
      </c>
      <c r="AA503" s="99">
        <v>1.9479031395615243</v>
      </c>
      <c r="AB503" s="99">
        <v>3.9862130975573118</v>
      </c>
      <c r="AC503" s="129">
        <v>3.9919296728635256</v>
      </c>
      <c r="AD503" s="164">
        <v>4.9889135254988837</v>
      </c>
      <c r="AE503" s="128">
        <v>4.9960401267159282</v>
      </c>
      <c r="AF503" s="128">
        <v>3.9851656295178728</v>
      </c>
      <c r="AG503" s="128">
        <v>2.9982469926857349</v>
      </c>
    </row>
    <row r="504" spans="1:33" x14ac:dyDescent="0.2">
      <c r="A504" s="11" t="s">
        <v>1624</v>
      </c>
      <c r="B504" s="126" t="s">
        <v>1205</v>
      </c>
      <c r="C504" s="126"/>
      <c r="D504" s="123" t="s">
        <v>779</v>
      </c>
      <c r="E504" s="38" t="s">
        <v>1088</v>
      </c>
      <c r="F504" s="3" t="s">
        <v>1174</v>
      </c>
      <c r="G504" s="3"/>
      <c r="H504" s="99" t="s">
        <v>886</v>
      </c>
      <c r="I504" s="99">
        <v>11.862955032119913</v>
      </c>
      <c r="J504" s="99">
        <v>18.855283307810097</v>
      </c>
      <c r="K504" s="99">
        <v>14.640038653567402</v>
      </c>
      <c r="L504" s="99">
        <v>8.9772407979769469</v>
      </c>
      <c r="M504" s="99">
        <v>9.7976021657857615</v>
      </c>
      <c r="N504" s="99">
        <v>19.502172126335566</v>
      </c>
      <c r="O504" s="99">
        <v>15.248575358616606</v>
      </c>
      <c r="P504" s="99">
        <v>7.8857630008525064</v>
      </c>
      <c r="Q504" s="99">
        <v>4.7175029632556402</v>
      </c>
      <c r="R504" s="99">
        <v>4.8520977965589935</v>
      </c>
      <c r="S504" s="99">
        <v>5.0017992083483307</v>
      </c>
      <c r="T504" s="99">
        <v>12.87183002056203</v>
      </c>
      <c r="U504" s="99">
        <v>3.9713383531697843</v>
      </c>
      <c r="V504" s="99">
        <v>1.6820464898960239</v>
      </c>
      <c r="W504" s="99">
        <v>0</v>
      </c>
      <c r="X504" s="99">
        <v>3.9402642159678436</v>
      </c>
      <c r="Y504" s="99">
        <v>0</v>
      </c>
      <c r="Z504" s="129">
        <v>1.9893899204243892</v>
      </c>
      <c r="AA504" s="99">
        <v>1.9885132206328482</v>
      </c>
      <c r="AB504" s="99">
        <v>1.9922435318493248</v>
      </c>
      <c r="AC504" s="129">
        <v>0</v>
      </c>
      <c r="AD504" s="164">
        <v>6.2506511094905681</v>
      </c>
      <c r="AE504" s="128">
        <v>11.765859397980204</v>
      </c>
      <c r="AF504" s="128">
        <v>4.3819633301166894</v>
      </c>
      <c r="AG504" s="128">
        <v>6.2991133336134846</v>
      </c>
    </row>
    <row r="505" spans="1:33" x14ac:dyDescent="0.2">
      <c r="A505" s="11" t="s">
        <v>1625</v>
      </c>
      <c r="B505" s="126" t="s">
        <v>780</v>
      </c>
      <c r="C505" s="126"/>
      <c r="D505" s="123" t="s">
        <v>781</v>
      </c>
      <c r="E505" s="38" t="s">
        <v>1088</v>
      </c>
      <c r="F505" s="3" t="s">
        <v>1076</v>
      </c>
      <c r="G505" s="3"/>
      <c r="H505" s="99" t="s">
        <v>886</v>
      </c>
      <c r="I505" s="99">
        <v>4.5968882602545875</v>
      </c>
      <c r="J505" s="99">
        <v>1.448050484561648</v>
      </c>
      <c r="K505" s="99">
        <v>3.6212163287975443</v>
      </c>
      <c r="L505" s="99">
        <v>0</v>
      </c>
      <c r="M505" s="99">
        <v>5.9977488342177026</v>
      </c>
      <c r="N505" s="99">
        <v>9.9008899676375393</v>
      </c>
      <c r="O505" s="99">
        <v>3.9385294929603418</v>
      </c>
      <c r="P505" s="99">
        <v>2.6693227091633531</v>
      </c>
      <c r="Q505" s="99">
        <v>1.9057474237916665</v>
      </c>
      <c r="R505" s="99">
        <v>0.99428813200761113</v>
      </c>
      <c r="S505" s="99">
        <v>2.5974025974025921</v>
      </c>
      <c r="T505" s="99">
        <v>2.4908125765618507</v>
      </c>
      <c r="U505" s="99">
        <v>0.99601593625497742</v>
      </c>
      <c r="V505" s="99">
        <v>-1.4437869822485254</v>
      </c>
      <c r="W505" s="99">
        <v>0</v>
      </c>
      <c r="X505" s="99">
        <v>0</v>
      </c>
      <c r="Y505" s="99">
        <v>0</v>
      </c>
      <c r="Z505" s="129">
        <v>0</v>
      </c>
      <c r="AA505" s="99">
        <v>0</v>
      </c>
      <c r="AB505" s="99">
        <v>0</v>
      </c>
      <c r="AC505" s="129">
        <v>2.0012808197246157</v>
      </c>
      <c r="AD505" s="164">
        <v>2.9901114424736974</v>
      </c>
      <c r="AE505" s="128">
        <v>2.1984302369885134</v>
      </c>
      <c r="AF505" s="128">
        <v>1.9982850538716512</v>
      </c>
      <c r="AG505" s="128">
        <v>1.69962352425163</v>
      </c>
    </row>
    <row r="506" spans="1:33" x14ac:dyDescent="0.2">
      <c r="A506" s="11" t="s">
        <v>1699</v>
      </c>
      <c r="B506" s="126" t="s">
        <v>782</v>
      </c>
      <c r="C506" s="126"/>
      <c r="D506" s="123" t="s">
        <v>783</v>
      </c>
      <c r="E506" s="38" t="s">
        <v>1089</v>
      </c>
      <c r="F506" s="3" t="s">
        <v>1076</v>
      </c>
      <c r="G506" s="3"/>
      <c r="H506" s="99" t="s">
        <v>886</v>
      </c>
      <c r="I506" s="99">
        <v>-2.2395571212883709</v>
      </c>
      <c r="J506" s="99">
        <v>2.2393822393822234</v>
      </c>
      <c r="K506" s="99">
        <v>6.9234642497482355</v>
      </c>
      <c r="L506" s="99">
        <v>8.0527431127854925</v>
      </c>
      <c r="M506" s="99">
        <v>3.8897363259969353</v>
      </c>
      <c r="N506" s="99">
        <v>5.0865233350812815</v>
      </c>
      <c r="O506" s="99">
        <v>15.808383233532936</v>
      </c>
      <c r="P506" s="99">
        <v>4.7311271975180915</v>
      </c>
      <c r="Q506" s="99">
        <v>4.3116925861927058</v>
      </c>
      <c r="R506" s="99">
        <v>4.9932949435986416</v>
      </c>
      <c r="S506" s="99">
        <v>2.3666416228399783</v>
      </c>
      <c r="T506" s="99">
        <v>1.592660550458703</v>
      </c>
      <c r="U506" s="99">
        <v>3.6555411067764823</v>
      </c>
      <c r="V506" s="99">
        <v>2.8087538332868718</v>
      </c>
      <c r="W506" s="99">
        <v>0</v>
      </c>
      <c r="X506" s="99">
        <v>0</v>
      </c>
      <c r="Y506" s="99">
        <v>0</v>
      </c>
      <c r="Z506" s="129">
        <v>0</v>
      </c>
      <c r="AA506" s="99">
        <v>0</v>
      </c>
      <c r="AB506" s="99">
        <v>3.3557046979865834</v>
      </c>
      <c r="AC506" s="129">
        <v>3.2467532467532312</v>
      </c>
      <c r="AD506" s="164">
        <v>3.0874785591766818</v>
      </c>
      <c r="AE506" s="128" t="s">
        <v>886</v>
      </c>
      <c r="AF506" s="128" t="s">
        <v>886</v>
      </c>
      <c r="AG506" s="128" t="s">
        <v>886</v>
      </c>
    </row>
    <row r="507" spans="1:33" x14ac:dyDescent="0.2">
      <c r="A507" s="11" t="s">
        <v>1626</v>
      </c>
      <c r="B507" s="126" t="s">
        <v>784</v>
      </c>
      <c r="C507" s="126"/>
      <c r="D507" s="123" t="s">
        <v>785</v>
      </c>
      <c r="E507" s="38" t="s">
        <v>1088</v>
      </c>
      <c r="F507" s="3" t="s">
        <v>1076</v>
      </c>
      <c r="G507" s="3"/>
      <c r="H507" s="99" t="s">
        <v>886</v>
      </c>
      <c r="I507" s="99">
        <v>6.7814476458187016</v>
      </c>
      <c r="J507" s="99">
        <v>6.6140177690029702</v>
      </c>
      <c r="K507" s="99">
        <v>2.8703703703703667</v>
      </c>
      <c r="L507" s="99">
        <v>3.7503750375037441</v>
      </c>
      <c r="M507" s="99">
        <v>3.7979564295354038</v>
      </c>
      <c r="N507" s="99">
        <v>6.1478454680534895</v>
      </c>
      <c r="O507" s="99">
        <v>8.9763779527559251</v>
      </c>
      <c r="P507" s="99">
        <v>6.2138728323699581</v>
      </c>
      <c r="Q507" s="99">
        <v>4.8601662887377159</v>
      </c>
      <c r="R507" s="99">
        <v>2.4363872269876907</v>
      </c>
      <c r="S507" s="99">
        <v>2.6599113362887721</v>
      </c>
      <c r="T507" s="99">
        <v>4.3800123380629259</v>
      </c>
      <c r="U507" s="99">
        <v>3.8416075650118131</v>
      </c>
      <c r="V507" s="99">
        <v>2.3904382470119572</v>
      </c>
      <c r="W507" s="99">
        <v>0</v>
      </c>
      <c r="X507" s="99">
        <v>0</v>
      </c>
      <c r="Y507" s="99">
        <v>0</v>
      </c>
      <c r="Z507" s="129">
        <v>0</v>
      </c>
      <c r="AA507" s="99">
        <v>0</v>
      </c>
      <c r="AB507" s="99">
        <v>3.0881353838552172</v>
      </c>
      <c r="AC507" s="129">
        <v>2.9956263854772125</v>
      </c>
      <c r="AD507" s="164">
        <v>2.9841195974637857</v>
      </c>
      <c r="AE507" s="128">
        <v>2.988025305015829</v>
      </c>
      <c r="AF507" s="128">
        <v>1.8976580924696895</v>
      </c>
      <c r="AG507" s="128">
        <v>2.6912105064858172</v>
      </c>
    </row>
    <row r="508" spans="1:33" x14ac:dyDescent="0.2">
      <c r="A508" s="11" t="s">
        <v>1627</v>
      </c>
      <c r="B508" s="126" t="s">
        <v>786</v>
      </c>
      <c r="C508" s="126"/>
      <c r="D508" s="123" t="s">
        <v>787</v>
      </c>
      <c r="E508" s="38" t="s">
        <v>1088</v>
      </c>
      <c r="F508" s="3" t="s">
        <v>1076</v>
      </c>
      <c r="G508" s="3"/>
      <c r="H508" s="99" t="s">
        <v>886</v>
      </c>
      <c r="I508" s="99">
        <v>5.93271433739298</v>
      </c>
      <c r="J508" s="99">
        <v>13.295389869095061</v>
      </c>
      <c r="K508" s="99">
        <v>4.4911082085803145</v>
      </c>
      <c r="L508" s="99">
        <v>4.6538461538461604</v>
      </c>
      <c r="M508" s="99">
        <v>5.880191106210944</v>
      </c>
      <c r="N508" s="99">
        <v>7.5581395348837361</v>
      </c>
      <c r="O508" s="99">
        <v>5.1311012505042441</v>
      </c>
      <c r="P508" s="99">
        <v>5.9243342797943228</v>
      </c>
      <c r="Q508" s="99">
        <v>4.5062667536042795</v>
      </c>
      <c r="R508" s="99">
        <v>4.4783362218370826</v>
      </c>
      <c r="S508" s="99">
        <v>4.1934841749054357</v>
      </c>
      <c r="T508" s="99">
        <v>4.203018531490784</v>
      </c>
      <c r="U508" s="99">
        <v>3.5323595917619031</v>
      </c>
      <c r="V508" s="99">
        <v>2.7448202585443653</v>
      </c>
      <c r="W508" s="99">
        <v>0</v>
      </c>
      <c r="X508" s="99">
        <v>0</v>
      </c>
      <c r="Y508" s="99">
        <v>0</v>
      </c>
      <c r="Z508" s="129">
        <v>0</v>
      </c>
      <c r="AA508" s="99">
        <v>0</v>
      </c>
      <c r="AB508" s="99">
        <v>1.9418591290359721</v>
      </c>
      <c r="AC508" s="129">
        <v>2.8178539224526622</v>
      </c>
      <c r="AD508" s="164">
        <v>2.7406270554702905</v>
      </c>
      <c r="AE508" s="128">
        <v>2.667520273154067</v>
      </c>
      <c r="AF508" s="128">
        <v>2.5982124298482567</v>
      </c>
      <c r="AG508" s="128">
        <v>0</v>
      </c>
    </row>
    <row r="509" spans="1:33" x14ac:dyDescent="0.2">
      <c r="A509" s="11" t="s">
        <v>1700</v>
      </c>
      <c r="B509" s="126" t="s">
        <v>788</v>
      </c>
      <c r="C509" s="126"/>
      <c r="D509" s="123" t="s">
        <v>789</v>
      </c>
      <c r="E509" s="38" t="s">
        <v>1089</v>
      </c>
      <c r="F509" s="3" t="s">
        <v>1076</v>
      </c>
      <c r="G509" s="3"/>
      <c r="H509" s="99" t="s">
        <v>886</v>
      </c>
      <c r="I509" s="99">
        <v>3.4810645390458461</v>
      </c>
      <c r="J509" s="99">
        <v>-20.532319391634985</v>
      </c>
      <c r="K509" s="99">
        <v>2.997076023391827</v>
      </c>
      <c r="L509" s="99">
        <v>3.0001935608748909</v>
      </c>
      <c r="M509" s="99">
        <v>4.0027562014532663</v>
      </c>
      <c r="N509" s="99">
        <v>8.998373787869653</v>
      </c>
      <c r="O509" s="99">
        <v>5.5257777532062846E-3</v>
      </c>
      <c r="P509" s="99">
        <v>2.0941540501712979</v>
      </c>
      <c r="Q509" s="99">
        <v>3.5990691129512271</v>
      </c>
      <c r="R509" s="99">
        <v>2.9516246996134043</v>
      </c>
      <c r="S509" s="99">
        <v>2.4001623788501689</v>
      </c>
      <c r="T509" s="99">
        <v>0</v>
      </c>
      <c r="U509" s="99" t="s">
        <v>886</v>
      </c>
      <c r="V509" s="99" t="s">
        <v>886</v>
      </c>
      <c r="W509" s="99" t="s">
        <v>886</v>
      </c>
      <c r="X509" s="99" t="s">
        <v>886</v>
      </c>
      <c r="Y509" s="99" t="s">
        <v>886</v>
      </c>
      <c r="Z509" s="129" t="s">
        <v>886</v>
      </c>
      <c r="AA509" s="99" t="s">
        <v>886</v>
      </c>
      <c r="AB509" s="99" t="s">
        <v>886</v>
      </c>
      <c r="AC509" s="129" t="s">
        <v>886</v>
      </c>
      <c r="AD509" s="164" t="s">
        <v>886</v>
      </c>
      <c r="AE509" s="128" t="s">
        <v>886</v>
      </c>
      <c r="AF509" s="128" t="s">
        <v>886</v>
      </c>
      <c r="AG509" s="128" t="s">
        <v>886</v>
      </c>
    </row>
    <row r="510" spans="1:33" x14ac:dyDescent="0.2">
      <c r="A510" s="11" t="s">
        <v>1628</v>
      </c>
      <c r="B510" s="126" t="s">
        <v>790</v>
      </c>
      <c r="C510" s="126"/>
      <c r="D510" s="123" t="s">
        <v>791</v>
      </c>
      <c r="E510" s="38" t="s">
        <v>1089</v>
      </c>
      <c r="F510" s="3" t="s">
        <v>1076</v>
      </c>
      <c r="G510" s="3"/>
      <c r="H510" s="99" t="s">
        <v>886</v>
      </c>
      <c r="I510" s="99">
        <v>-143.68167905553128</v>
      </c>
      <c r="J510" s="99">
        <v>0</v>
      </c>
      <c r="K510" s="99">
        <v>0</v>
      </c>
      <c r="L510" s="99">
        <v>100.10010010010006</v>
      </c>
      <c r="M510" s="99">
        <v>62.531265632816428</v>
      </c>
      <c r="N510" s="99">
        <v>39.996922129886116</v>
      </c>
      <c r="O510" s="99">
        <v>5.375398483016383</v>
      </c>
      <c r="P510" s="99">
        <v>9.5764656791153868</v>
      </c>
      <c r="Q510" s="99">
        <v>4.6934501142421823</v>
      </c>
      <c r="R510" s="99">
        <v>5.0832045103210106</v>
      </c>
      <c r="S510" s="99">
        <v>4.8978885427483476</v>
      </c>
      <c r="T510" s="99">
        <v>4.2237254578452337</v>
      </c>
      <c r="U510" s="99">
        <v>2.3745448788986323E-2</v>
      </c>
      <c r="V510" s="99">
        <v>2.9041702935823253</v>
      </c>
      <c r="W510" s="99">
        <v>0</v>
      </c>
      <c r="X510" s="99">
        <v>-6.9209474008005145E-2</v>
      </c>
      <c r="Y510" s="99">
        <v>-0.99268949595997924</v>
      </c>
      <c r="Z510" s="129">
        <v>1.9897404010570607</v>
      </c>
      <c r="AA510" s="99">
        <v>0</v>
      </c>
      <c r="AB510" s="99">
        <v>3.7113244932174938</v>
      </c>
      <c r="AC510" s="129">
        <v>3.6519950033066406</v>
      </c>
      <c r="AD510" s="164">
        <v>3.5375017722954816</v>
      </c>
      <c r="AE510" s="128">
        <v>3.4234851078397854</v>
      </c>
      <c r="AF510" s="128">
        <v>3.1976166832174746</v>
      </c>
      <c r="AG510" s="128" t="s">
        <v>886</v>
      </c>
    </row>
    <row r="511" spans="1:33" x14ac:dyDescent="0.2">
      <c r="A511" s="11" t="s">
        <v>1629</v>
      </c>
      <c r="B511" s="126" t="s">
        <v>792</v>
      </c>
      <c r="C511" s="126"/>
      <c r="D511" s="123" t="s">
        <v>793</v>
      </c>
      <c r="E511" s="38" t="s">
        <v>1088</v>
      </c>
      <c r="F511" s="3" t="s">
        <v>1076</v>
      </c>
      <c r="G511" s="3"/>
      <c r="H511" s="99" t="s">
        <v>886</v>
      </c>
      <c r="I511" s="99">
        <v>9.391971036098397</v>
      </c>
      <c r="J511" s="99">
        <v>3.9423732113306613</v>
      </c>
      <c r="K511" s="99">
        <v>4.9260161078853741</v>
      </c>
      <c r="L511" s="99">
        <v>6.0603355944305548</v>
      </c>
      <c r="M511" s="99">
        <v>5.5878145249516109</v>
      </c>
      <c r="N511" s="99">
        <v>6.1927153901331025</v>
      </c>
      <c r="O511" s="99">
        <v>16.811768237766415</v>
      </c>
      <c r="P511" s="99">
        <v>6.8170136211770824</v>
      </c>
      <c r="Q511" s="99">
        <v>4.8240601503759564</v>
      </c>
      <c r="R511" s="99">
        <v>4.8201067309347394</v>
      </c>
      <c r="S511" s="99">
        <v>2.8740351453440525</v>
      </c>
      <c r="T511" s="99">
        <v>2.0806726266496582</v>
      </c>
      <c r="U511" s="99">
        <v>2.4917896053797648</v>
      </c>
      <c r="V511" s="99">
        <v>0</v>
      </c>
      <c r="W511" s="99">
        <v>0</v>
      </c>
      <c r="X511" s="99">
        <v>0</v>
      </c>
      <c r="Y511" s="99">
        <v>0</v>
      </c>
      <c r="Z511" s="129">
        <v>0</v>
      </c>
      <c r="AA511" s="99">
        <v>0</v>
      </c>
      <c r="AB511" s="99">
        <v>0</v>
      </c>
      <c r="AC511" s="129">
        <v>2.5431056406083119</v>
      </c>
      <c r="AD511" s="164">
        <v>2.4800357125142503</v>
      </c>
      <c r="AE511" s="128">
        <v>2.4974589806882497</v>
      </c>
      <c r="AF511" s="128">
        <v>1.487462813429663</v>
      </c>
      <c r="AG511" s="128">
        <v>1.9681742043551176</v>
      </c>
    </row>
    <row r="512" spans="1:33" x14ac:dyDescent="0.2">
      <c r="A512" s="11" t="s">
        <v>1630</v>
      </c>
      <c r="B512" s="126" t="s">
        <v>794</v>
      </c>
      <c r="C512" s="126"/>
      <c r="D512" s="123" t="s">
        <v>795</v>
      </c>
      <c r="E512" s="38" t="s">
        <v>1088</v>
      </c>
      <c r="F512" s="3" t="s">
        <v>1082</v>
      </c>
      <c r="G512" s="3"/>
      <c r="H512" s="99" t="s">
        <v>886</v>
      </c>
      <c r="I512" s="99" t="s">
        <v>886</v>
      </c>
      <c r="J512" s="99" t="s">
        <v>886</v>
      </c>
      <c r="K512" s="99">
        <v>-0.97173501068506596</v>
      </c>
      <c r="L512" s="99">
        <v>6.7046688382193338</v>
      </c>
      <c r="M512" s="99">
        <v>6.6904095649961732</v>
      </c>
      <c r="N512" s="99">
        <v>8.5097758702908948</v>
      </c>
      <c r="O512" s="99">
        <v>8.4972203300446125</v>
      </c>
      <c r="P512" s="99">
        <v>3.6100534672715412</v>
      </c>
      <c r="Q512" s="99">
        <v>3.9367846985349502</v>
      </c>
      <c r="R512" s="99">
        <v>2.8990549626216335</v>
      </c>
      <c r="S512" s="99">
        <v>2.7881346638885844</v>
      </c>
      <c r="T512" s="99">
        <v>3.9527378443976318</v>
      </c>
      <c r="U512" s="99">
        <v>3.9273038272396974</v>
      </c>
      <c r="V512" s="99">
        <v>1.9437609552572752</v>
      </c>
      <c r="W512" s="99">
        <v>0</v>
      </c>
      <c r="X512" s="99">
        <v>0</v>
      </c>
      <c r="Y512" s="99">
        <v>1.9898449293262104</v>
      </c>
      <c r="Z512" s="129">
        <v>0</v>
      </c>
      <c r="AA512" s="99">
        <v>0</v>
      </c>
      <c r="AB512" s="99">
        <v>3.989900588868478</v>
      </c>
      <c r="AC512" s="129">
        <v>4.9518590402253038</v>
      </c>
      <c r="AD512" s="164">
        <v>5.9902386667730179</v>
      </c>
      <c r="AE512" s="128">
        <v>2.9900582274496879</v>
      </c>
      <c r="AF512" s="128">
        <v>3.9894765514446373</v>
      </c>
      <c r="AG512" s="128">
        <v>1.9964734293344235</v>
      </c>
    </row>
    <row r="513" spans="1:33" x14ac:dyDescent="0.2">
      <c r="A513" s="11" t="s">
        <v>1631</v>
      </c>
      <c r="B513" s="126" t="s">
        <v>796</v>
      </c>
      <c r="C513" s="126"/>
      <c r="D513" s="123" t="s">
        <v>797</v>
      </c>
      <c r="E513" s="38" t="s">
        <v>1088</v>
      </c>
      <c r="F513" s="3" t="s">
        <v>1076</v>
      </c>
      <c r="G513" s="3"/>
      <c r="H513" s="99" t="s">
        <v>886</v>
      </c>
      <c r="I513" s="99">
        <v>8.1679741578218739</v>
      </c>
      <c r="J513" s="99">
        <v>13.385238907849811</v>
      </c>
      <c r="K513" s="99">
        <v>2.7372777725519768</v>
      </c>
      <c r="L513" s="99">
        <v>4.4955136421900761</v>
      </c>
      <c r="M513" s="99">
        <v>8.8758433365460547</v>
      </c>
      <c r="N513" s="99">
        <v>7.9993561886367246</v>
      </c>
      <c r="O513" s="99">
        <v>2.6005961251862999</v>
      </c>
      <c r="P513" s="99">
        <v>9.4487617110901283</v>
      </c>
      <c r="Q513" s="99">
        <v>4.9435965494359664</v>
      </c>
      <c r="R513" s="99">
        <v>4.8940878912424779</v>
      </c>
      <c r="S513" s="99">
        <v>4.8948098137320102</v>
      </c>
      <c r="T513" s="99">
        <v>4.4997413941727586</v>
      </c>
      <c r="U513" s="99">
        <v>3.0026396832380158</v>
      </c>
      <c r="V513" s="99">
        <v>2.5894287239722331</v>
      </c>
      <c r="W513" s="99">
        <v>0</v>
      </c>
      <c r="X513" s="99">
        <v>2.4980483996877183</v>
      </c>
      <c r="Y513" s="99">
        <v>1.8989591266819019</v>
      </c>
      <c r="Z513" s="129">
        <v>1.8984503463052471</v>
      </c>
      <c r="AA513" s="99">
        <v>1.9022004889975408</v>
      </c>
      <c r="AB513" s="99">
        <v>2.3993473775133056</v>
      </c>
      <c r="AC513" s="129">
        <v>2.343127606729456</v>
      </c>
      <c r="AD513" s="164">
        <v>2.9854846833646365</v>
      </c>
      <c r="AE513" s="128">
        <v>2.9878618113912125</v>
      </c>
      <c r="AF513" s="128">
        <v>2.1586150325950904</v>
      </c>
      <c r="AG513" s="128">
        <v>2.1130034230655457</v>
      </c>
    </row>
    <row r="514" spans="1:33" x14ac:dyDescent="0.2">
      <c r="A514" s="11" t="s">
        <v>1701</v>
      </c>
      <c r="B514" s="126" t="s">
        <v>798</v>
      </c>
      <c r="C514" s="126"/>
      <c r="D514" s="123" t="s">
        <v>799</v>
      </c>
      <c r="E514" s="38" t="s">
        <v>1089</v>
      </c>
      <c r="F514" s="3" t="s">
        <v>1076</v>
      </c>
      <c r="G514" s="3"/>
      <c r="H514" s="99" t="s">
        <v>886</v>
      </c>
      <c r="I514" s="99">
        <v>15.363128491620117</v>
      </c>
      <c r="J514" s="99">
        <v>8.9588377723971035</v>
      </c>
      <c r="K514" s="99">
        <v>7.1428571428571388</v>
      </c>
      <c r="L514" s="99">
        <v>5.3333333333333286</v>
      </c>
      <c r="M514" s="99">
        <v>7.5949367088607715</v>
      </c>
      <c r="N514" s="99">
        <v>9.764705882352942</v>
      </c>
      <c r="O514" s="99">
        <v>16.720257234726702</v>
      </c>
      <c r="P514" s="99">
        <v>7.8869503111927344</v>
      </c>
      <c r="Q514" s="99">
        <v>4.6812937393606973</v>
      </c>
      <c r="R514" s="99">
        <v>2.4482789773240654</v>
      </c>
      <c r="S514" s="99">
        <v>2.3809523809523796</v>
      </c>
      <c r="T514" s="99">
        <v>3.8759689922480618</v>
      </c>
      <c r="U514" s="99">
        <v>2.4626865671641696</v>
      </c>
      <c r="V514" s="99">
        <v>0.99538722991016471</v>
      </c>
      <c r="W514" s="99">
        <v>0</v>
      </c>
      <c r="X514" s="99">
        <v>0</v>
      </c>
      <c r="Y514" s="99">
        <v>0</v>
      </c>
      <c r="Z514" s="129">
        <v>1.9871794871794801</v>
      </c>
      <c r="AA514" s="99">
        <v>1.9406033940917666</v>
      </c>
      <c r="AB514" s="99">
        <v>3.8535645472061564</v>
      </c>
      <c r="AC514" s="129">
        <v>3.7105751391465658</v>
      </c>
      <c r="AD514" s="164">
        <v>3.5778175313059046</v>
      </c>
      <c r="AE514" s="128" t="s">
        <v>886</v>
      </c>
      <c r="AF514" s="128" t="s">
        <v>886</v>
      </c>
      <c r="AG514" s="128" t="s">
        <v>886</v>
      </c>
    </row>
    <row r="515" spans="1:33" x14ac:dyDescent="0.2">
      <c r="A515" s="11" t="s">
        <v>1632</v>
      </c>
      <c r="B515" s="126" t="s">
        <v>800</v>
      </c>
      <c r="C515" s="126"/>
      <c r="D515" s="123" t="s">
        <v>801</v>
      </c>
      <c r="E515" s="38" t="s">
        <v>1088</v>
      </c>
      <c r="F515" s="3" t="s">
        <v>1076</v>
      </c>
      <c r="G515" s="3"/>
      <c r="H515" s="99" t="s">
        <v>886</v>
      </c>
      <c r="I515" s="99">
        <v>-0.46130672189794097</v>
      </c>
      <c r="J515" s="99">
        <v>-0.39723824836849531</v>
      </c>
      <c r="K515" s="99">
        <v>11.347450384578877</v>
      </c>
      <c r="L515" s="99">
        <v>4.3066689408152854</v>
      </c>
      <c r="M515" s="99">
        <v>14.741231297522688</v>
      </c>
      <c r="N515" s="99">
        <v>5.8572039333048167</v>
      </c>
      <c r="O515" s="99">
        <v>4.9003769520732305</v>
      </c>
      <c r="P515" s="99">
        <v>2.0020533880903457</v>
      </c>
      <c r="Q515" s="99">
        <v>2.9504277805737331</v>
      </c>
      <c r="R515" s="99">
        <v>2.700886037274671</v>
      </c>
      <c r="S515" s="99">
        <v>3.5996906051050388</v>
      </c>
      <c r="T515" s="99">
        <v>3.3482655639788419</v>
      </c>
      <c r="U515" s="99">
        <v>2.0005557099194391</v>
      </c>
      <c r="V515" s="99">
        <v>0</v>
      </c>
      <c r="W515" s="99">
        <v>0</v>
      </c>
      <c r="X515" s="99">
        <v>0</v>
      </c>
      <c r="Y515" s="99">
        <v>0</v>
      </c>
      <c r="Z515" s="129">
        <v>0</v>
      </c>
      <c r="AA515" s="99">
        <v>0</v>
      </c>
      <c r="AB515" s="99">
        <v>1.7488422773086265</v>
      </c>
      <c r="AC515" s="129">
        <v>2.6772328121653421</v>
      </c>
      <c r="AD515" s="164">
        <v>2.9881101376721064</v>
      </c>
      <c r="AE515" s="128">
        <v>2.9874930376221354</v>
      </c>
      <c r="AF515" s="128">
        <v>2.4583312847239247</v>
      </c>
      <c r="AG515" s="128">
        <v>2.3993473775133163</v>
      </c>
    </row>
    <row r="516" spans="1:33" x14ac:dyDescent="0.2">
      <c r="A516" s="11" t="s">
        <v>1633</v>
      </c>
      <c r="B516" s="126" t="s">
        <v>802</v>
      </c>
      <c r="C516" s="126"/>
      <c r="D516" s="123" t="s">
        <v>803</v>
      </c>
      <c r="E516" s="38" t="s">
        <v>1088</v>
      </c>
      <c r="F516" s="3" t="s">
        <v>1076</v>
      </c>
      <c r="G516" s="3"/>
      <c r="H516" s="99" t="s">
        <v>886</v>
      </c>
      <c r="I516" s="99">
        <v>22.748280915342136</v>
      </c>
      <c r="J516" s="99">
        <v>0</v>
      </c>
      <c r="K516" s="99">
        <v>0</v>
      </c>
      <c r="L516" s="99">
        <v>0</v>
      </c>
      <c r="M516" s="99">
        <v>7.4662503443842354</v>
      </c>
      <c r="N516" s="99">
        <v>9.2804648777986785</v>
      </c>
      <c r="O516" s="99">
        <v>14.982796371598369</v>
      </c>
      <c r="P516" s="99">
        <v>9.868063112078346</v>
      </c>
      <c r="Q516" s="99">
        <v>4.952027236149803</v>
      </c>
      <c r="R516" s="99">
        <v>2.9253907401946151</v>
      </c>
      <c r="S516" s="99">
        <v>2.8880866425992906</v>
      </c>
      <c r="T516" s="99">
        <v>2.857142857142847</v>
      </c>
      <c r="U516" s="99">
        <v>1.6081871345029271</v>
      </c>
      <c r="V516" s="99">
        <v>0.47961630695442636</v>
      </c>
      <c r="W516" s="99">
        <v>0</v>
      </c>
      <c r="X516" s="99">
        <v>0</v>
      </c>
      <c r="Y516" s="99">
        <v>1.4797136038186238</v>
      </c>
      <c r="Z516" s="129">
        <v>0</v>
      </c>
      <c r="AA516" s="99">
        <v>0</v>
      </c>
      <c r="AB516" s="99">
        <v>2.587017873941666</v>
      </c>
      <c r="AC516" s="129">
        <v>2.5217790004585128</v>
      </c>
      <c r="AD516" s="164">
        <v>2.9964221824686943</v>
      </c>
      <c r="AE516" s="128">
        <v>2.9912674289573893</v>
      </c>
      <c r="AF516" s="128">
        <v>2.000281069939569</v>
      </c>
      <c r="AG516" s="128">
        <v>2.2963167080003672</v>
      </c>
    </row>
    <row r="517" spans="1:33" x14ac:dyDescent="0.2">
      <c r="A517" s="11" t="s">
        <v>1634</v>
      </c>
      <c r="B517" s="126" t="s">
        <v>1206</v>
      </c>
      <c r="C517" s="126"/>
      <c r="D517" s="123" t="s">
        <v>805</v>
      </c>
      <c r="E517" s="38" t="s">
        <v>1088</v>
      </c>
      <c r="F517" s="3" t="s">
        <v>1174</v>
      </c>
      <c r="G517" s="3"/>
      <c r="H517" s="99" t="s">
        <v>886</v>
      </c>
      <c r="I517" s="99">
        <v>12.196735774150838</v>
      </c>
      <c r="J517" s="99">
        <v>5.4452526046786147</v>
      </c>
      <c r="K517" s="99">
        <v>9.9925428784489014</v>
      </c>
      <c r="L517" s="99">
        <v>25.525423728813564</v>
      </c>
      <c r="M517" s="99">
        <v>5.9951390764245218</v>
      </c>
      <c r="N517" s="99">
        <v>33.121019108280251</v>
      </c>
      <c r="O517" s="99">
        <v>14.641148325358856</v>
      </c>
      <c r="P517" s="99">
        <v>14.933222036727884</v>
      </c>
      <c r="Q517" s="99">
        <v>3.9799549713123668</v>
      </c>
      <c r="R517" s="99">
        <v>4.9381853740308799</v>
      </c>
      <c r="S517" s="99">
        <v>4.9387646432374765</v>
      </c>
      <c r="T517" s="99">
        <v>4.9410123049600401</v>
      </c>
      <c r="U517" s="99">
        <v>4.9380477485645287</v>
      </c>
      <c r="V517" s="99">
        <v>2.937449602580358</v>
      </c>
      <c r="W517" s="99">
        <v>0</v>
      </c>
      <c r="X517" s="99">
        <v>0</v>
      </c>
      <c r="Y517" s="99">
        <v>0</v>
      </c>
      <c r="Z517" s="129">
        <v>1.9919427036705573</v>
      </c>
      <c r="AA517" s="99">
        <v>1.9859556725916105</v>
      </c>
      <c r="AB517" s="99">
        <v>1.9903173749327596</v>
      </c>
      <c r="AC517" s="129">
        <v>0</v>
      </c>
      <c r="AD517" s="164">
        <v>3.9398734177215289</v>
      </c>
      <c r="AE517" s="128">
        <v>9.940630232912163</v>
      </c>
      <c r="AF517" s="128">
        <v>3.9416597433767242</v>
      </c>
      <c r="AG517" s="128">
        <v>6.6563055062167003</v>
      </c>
    </row>
    <row r="518" spans="1:33" x14ac:dyDescent="0.2">
      <c r="A518" s="11" t="s">
        <v>1635</v>
      </c>
      <c r="B518" s="126" t="s">
        <v>806</v>
      </c>
      <c r="C518" s="126"/>
      <c r="D518" s="123" t="s">
        <v>807</v>
      </c>
      <c r="E518" s="38" t="s">
        <v>1088</v>
      </c>
      <c r="F518" s="3" t="s">
        <v>1085</v>
      </c>
      <c r="G518" s="3"/>
      <c r="H518" s="99" t="s">
        <v>886</v>
      </c>
      <c r="I518" s="99">
        <v>7.2056239015817027</v>
      </c>
      <c r="J518" s="99">
        <v>5</v>
      </c>
      <c r="K518" s="99">
        <v>9.9921935987509585</v>
      </c>
      <c r="L518" s="99">
        <v>2.9808374733853782</v>
      </c>
      <c r="M518" s="99">
        <v>4.8587181254307268</v>
      </c>
      <c r="N518" s="99">
        <v>9.0042720999014279</v>
      </c>
      <c r="O518" s="99">
        <v>10.009044317154064</v>
      </c>
      <c r="P518" s="99">
        <v>7.7555494656070181</v>
      </c>
      <c r="Q518" s="99">
        <v>4.8067141403865747</v>
      </c>
      <c r="R518" s="99">
        <v>4.7803931084688003</v>
      </c>
      <c r="S518" s="99">
        <v>2.8948587308939295</v>
      </c>
      <c r="T518" s="99">
        <v>2.9484582489309048</v>
      </c>
      <c r="U518" s="99">
        <v>2.536073458679482</v>
      </c>
      <c r="V518" s="99">
        <v>1.9829424307036305</v>
      </c>
      <c r="W518" s="99">
        <v>0</v>
      </c>
      <c r="X518" s="99">
        <v>0</v>
      </c>
      <c r="Y518" s="99">
        <v>10.432782772318632</v>
      </c>
      <c r="Z518" s="129">
        <v>1.9878833775085036</v>
      </c>
      <c r="AA518" s="99">
        <v>1.9862632262855007</v>
      </c>
      <c r="AB518" s="99">
        <v>1.9839825263924249</v>
      </c>
      <c r="AC518" s="129">
        <v>1.9810815634481616</v>
      </c>
      <c r="AD518" s="164">
        <v>2.9751487574378732</v>
      </c>
      <c r="AE518" s="128">
        <v>2.9911624745071252</v>
      </c>
      <c r="AF518" s="128">
        <v>1.9966996699670059</v>
      </c>
      <c r="AG518" s="128">
        <v>1.9899692606374322</v>
      </c>
    </row>
    <row r="519" spans="1:33" x14ac:dyDescent="0.2">
      <c r="A519" s="11" t="s">
        <v>1636</v>
      </c>
      <c r="B519" s="126" t="s">
        <v>1207</v>
      </c>
      <c r="C519" s="126"/>
      <c r="D519" s="123" t="s">
        <v>809</v>
      </c>
      <c r="E519" s="38" t="s">
        <v>1088</v>
      </c>
      <c r="F519" s="3" t="s">
        <v>1174</v>
      </c>
      <c r="G519" s="3"/>
      <c r="H519" s="99" t="s">
        <v>886</v>
      </c>
      <c r="I519" s="99">
        <v>16.538882803943039</v>
      </c>
      <c r="J519" s="99">
        <v>-7.9135338345864739</v>
      </c>
      <c r="K519" s="99">
        <v>4.4907123902837185</v>
      </c>
      <c r="L519" s="99">
        <v>6.9935534284039989</v>
      </c>
      <c r="M519" s="99">
        <v>4.4549936096402973</v>
      </c>
      <c r="N519" s="99">
        <v>8.1629085824156675</v>
      </c>
      <c r="O519" s="99">
        <v>14.996767937944398</v>
      </c>
      <c r="P519" s="99">
        <v>12.535132096683526</v>
      </c>
      <c r="Q519" s="99">
        <v>4.4955044955045054</v>
      </c>
      <c r="R519" s="99">
        <v>4.6247609942638519</v>
      </c>
      <c r="S519" s="99">
        <v>4.4774414620217158</v>
      </c>
      <c r="T519" s="99">
        <v>3.498414780802463</v>
      </c>
      <c r="U519" s="99">
        <v>3.4963557621210555</v>
      </c>
      <c r="V519" s="99">
        <v>1.5003061849357096</v>
      </c>
      <c r="W519" s="99">
        <v>0</v>
      </c>
      <c r="X519" s="99">
        <v>0</v>
      </c>
      <c r="Y519" s="99">
        <v>2.9964806435394848</v>
      </c>
      <c r="Z519" s="129">
        <v>1.9916040222590858</v>
      </c>
      <c r="AA519" s="99">
        <v>1.991002201588965</v>
      </c>
      <c r="AB519" s="99">
        <v>4.6926325668700253</v>
      </c>
      <c r="AC519" s="129">
        <v>4.4822949350067143</v>
      </c>
      <c r="AD519" s="164">
        <v>10.296010296010305</v>
      </c>
      <c r="AE519" s="128">
        <v>18.669778296382724</v>
      </c>
      <c r="AF519" s="128">
        <v>6.555227794165841</v>
      </c>
      <c r="AG519" s="128">
        <v>9.2279298677330051</v>
      </c>
    </row>
    <row r="520" spans="1:33" x14ac:dyDescent="0.2">
      <c r="A520" s="11" t="s">
        <v>1637</v>
      </c>
      <c r="B520" s="126" t="s">
        <v>1240</v>
      </c>
      <c r="C520" s="126"/>
      <c r="D520" s="123" t="s">
        <v>1239</v>
      </c>
      <c r="E520" s="38" t="s">
        <v>1088</v>
      </c>
      <c r="F520" s="123" t="s">
        <v>1235</v>
      </c>
      <c r="G520" s="3"/>
      <c r="H520" s="99" t="s">
        <v>886</v>
      </c>
      <c r="I520" s="99" t="s">
        <v>886</v>
      </c>
      <c r="J520" s="99" t="s">
        <v>886</v>
      </c>
      <c r="K520" s="99" t="s">
        <v>886</v>
      </c>
      <c r="L520" s="99" t="s">
        <v>886</v>
      </c>
      <c r="M520" s="99" t="s">
        <v>886</v>
      </c>
      <c r="N520" s="99" t="s">
        <v>886</v>
      </c>
      <c r="O520" s="99" t="s">
        <v>886</v>
      </c>
      <c r="P520" s="99" t="s">
        <v>886</v>
      </c>
      <c r="Q520" s="99" t="s">
        <v>886</v>
      </c>
      <c r="R520" s="99" t="s">
        <v>886</v>
      </c>
      <c r="S520" s="99" t="s">
        <v>886</v>
      </c>
      <c r="T520" s="99" t="s">
        <v>886</v>
      </c>
      <c r="U520" s="99" t="s">
        <v>886</v>
      </c>
      <c r="V520" s="99" t="s">
        <v>886</v>
      </c>
      <c r="W520" s="99" t="s">
        <v>886</v>
      </c>
      <c r="X520" s="99" t="s">
        <v>886</v>
      </c>
      <c r="Y520" s="99" t="s">
        <v>886</v>
      </c>
      <c r="Z520" s="99" t="s">
        <v>886</v>
      </c>
      <c r="AA520" s="99" t="s">
        <v>886</v>
      </c>
      <c r="AB520" s="99" t="s">
        <v>886</v>
      </c>
      <c r="AC520" s="99" t="s">
        <v>886</v>
      </c>
      <c r="AD520" s="164" t="s">
        <v>886</v>
      </c>
      <c r="AE520" s="128" t="s">
        <v>886</v>
      </c>
      <c r="AF520" s="128" t="s">
        <v>886</v>
      </c>
      <c r="AG520" s="128" t="s">
        <v>886</v>
      </c>
    </row>
    <row r="521" spans="1:33" x14ac:dyDescent="0.2">
      <c r="A521" s="126" t="s">
        <v>1775</v>
      </c>
      <c r="B521" s="126" t="s">
        <v>1772</v>
      </c>
      <c r="C521" s="126"/>
      <c r="D521" s="123" t="s">
        <v>1771</v>
      </c>
      <c r="E521" s="38" t="s">
        <v>1088</v>
      </c>
      <c r="F521" s="123" t="s">
        <v>1082</v>
      </c>
      <c r="G521" s="3"/>
      <c r="H521" s="99" t="s">
        <v>886</v>
      </c>
      <c r="I521" s="99" t="s">
        <v>886</v>
      </c>
      <c r="J521" s="99" t="s">
        <v>886</v>
      </c>
      <c r="K521" s="99" t="s">
        <v>886</v>
      </c>
      <c r="L521" s="99" t="s">
        <v>886</v>
      </c>
      <c r="M521" s="99" t="s">
        <v>886</v>
      </c>
      <c r="N521" s="99" t="s">
        <v>886</v>
      </c>
      <c r="O521" s="99" t="s">
        <v>886</v>
      </c>
      <c r="P521" s="99" t="s">
        <v>886</v>
      </c>
      <c r="Q521" s="99" t="s">
        <v>886</v>
      </c>
      <c r="R521" s="99" t="s">
        <v>886</v>
      </c>
      <c r="S521" s="99" t="s">
        <v>886</v>
      </c>
      <c r="T521" s="99" t="s">
        <v>886</v>
      </c>
      <c r="U521" s="99" t="s">
        <v>886</v>
      </c>
      <c r="V521" s="99" t="s">
        <v>886</v>
      </c>
      <c r="W521" s="99" t="s">
        <v>886</v>
      </c>
      <c r="X521" s="99" t="s">
        <v>886</v>
      </c>
      <c r="Y521" s="99" t="s">
        <v>886</v>
      </c>
      <c r="Z521" s="99" t="s">
        <v>886</v>
      </c>
      <c r="AA521" s="99" t="s">
        <v>886</v>
      </c>
      <c r="AB521" s="99" t="s">
        <v>886</v>
      </c>
      <c r="AC521" s="99" t="s">
        <v>886</v>
      </c>
      <c r="AD521" s="99" t="s">
        <v>886</v>
      </c>
      <c r="AE521" s="99" t="s">
        <v>886</v>
      </c>
      <c r="AF521" s="99" t="s">
        <v>886</v>
      </c>
      <c r="AG521" s="128" t="s">
        <v>886</v>
      </c>
    </row>
    <row r="522" spans="1:33" x14ac:dyDescent="0.2">
      <c r="A522" s="11" t="s">
        <v>1638</v>
      </c>
      <c r="B522" s="11" t="s">
        <v>810</v>
      </c>
      <c r="C522" s="11"/>
      <c r="D522" s="3" t="s">
        <v>811</v>
      </c>
      <c r="E522" s="38" t="s">
        <v>1088</v>
      </c>
      <c r="F522" s="3" t="s">
        <v>1076</v>
      </c>
      <c r="G522" s="3"/>
      <c r="H522" s="99" t="s">
        <v>886</v>
      </c>
      <c r="I522" s="99" t="s">
        <v>886</v>
      </c>
      <c r="J522" s="99">
        <v>64.628410159924726</v>
      </c>
      <c r="K522" s="99">
        <v>0</v>
      </c>
      <c r="L522" s="99">
        <v>14.285714285714278</v>
      </c>
      <c r="M522" s="99">
        <v>0</v>
      </c>
      <c r="N522" s="99">
        <v>0</v>
      </c>
      <c r="O522" s="99">
        <v>50</v>
      </c>
      <c r="P522" s="99">
        <v>5</v>
      </c>
      <c r="Q522" s="99">
        <v>4.7936507936507979</v>
      </c>
      <c r="R522" s="99">
        <v>2.9990911844895578</v>
      </c>
      <c r="S522" s="99">
        <v>4.941176470588232</v>
      </c>
      <c r="T522" s="99">
        <v>4.9327354260089606</v>
      </c>
      <c r="U522" s="99">
        <v>4.927884615384599</v>
      </c>
      <c r="V522" s="99">
        <v>3.894616265750301</v>
      </c>
      <c r="W522" s="99">
        <v>0</v>
      </c>
      <c r="X522" s="99">
        <v>0</v>
      </c>
      <c r="Y522" s="99">
        <v>0</v>
      </c>
      <c r="Z522" s="129">
        <v>0</v>
      </c>
      <c r="AA522" s="99">
        <v>0</v>
      </c>
      <c r="AB522" s="99">
        <v>6.1251990689697333</v>
      </c>
      <c r="AC522" s="129">
        <v>5.771672630728375</v>
      </c>
      <c r="AD522" s="164">
        <v>3.0012004801920789</v>
      </c>
      <c r="AE522" s="128">
        <v>5.2977325704598455</v>
      </c>
      <c r="AF522" s="128">
        <v>5.0311933990742519</v>
      </c>
      <c r="AG522" s="128">
        <v>4.7901896915117845</v>
      </c>
    </row>
    <row r="523" spans="1:33" x14ac:dyDescent="0.2">
      <c r="A523" s="11" t="s">
        <v>1702</v>
      </c>
      <c r="B523" s="11" t="s">
        <v>812</v>
      </c>
      <c r="C523" s="11"/>
      <c r="D523" s="3" t="s">
        <v>813</v>
      </c>
      <c r="E523" s="38" t="s">
        <v>1089</v>
      </c>
      <c r="F523" s="3" t="s">
        <v>1076</v>
      </c>
      <c r="G523" s="3"/>
      <c r="H523" s="99" t="s">
        <v>886</v>
      </c>
      <c r="I523" s="99">
        <v>-5.6266929327751711</v>
      </c>
      <c r="J523" s="99">
        <v>15.603392041748194</v>
      </c>
      <c r="K523" s="99">
        <v>4.4915923710642289</v>
      </c>
      <c r="L523" s="99">
        <v>4.6765309428663926</v>
      </c>
      <c r="M523" s="99">
        <v>2.8786628146925182</v>
      </c>
      <c r="N523" s="99">
        <v>2.3167184836024433</v>
      </c>
      <c r="O523" s="99">
        <v>2.9994118800235299</v>
      </c>
      <c r="P523" s="99">
        <v>2.8454510848876993</v>
      </c>
      <c r="Q523" s="99">
        <v>2.9795502914777643</v>
      </c>
      <c r="R523" s="99">
        <v>2.4350795219696124</v>
      </c>
      <c r="S523" s="99">
        <v>2.7543859649122879</v>
      </c>
      <c r="T523" s="99">
        <v>5.0025610380741057</v>
      </c>
      <c r="U523" s="99">
        <v>4.9024390243902474</v>
      </c>
      <c r="V523" s="99">
        <v>2.9993024877935426</v>
      </c>
      <c r="W523" s="99">
        <v>0</v>
      </c>
      <c r="X523" s="99">
        <v>0</v>
      </c>
      <c r="Y523" s="99">
        <v>3.7020316027087858</v>
      </c>
      <c r="Z523" s="129">
        <v>0</v>
      </c>
      <c r="AA523" s="99">
        <v>1.9881004208387898</v>
      </c>
      <c r="AB523" s="99">
        <v>4.8093340922026107</v>
      </c>
      <c r="AC523" s="129">
        <v>3.3939723051859882</v>
      </c>
      <c r="AD523" s="164">
        <v>3.2825630252100835</v>
      </c>
      <c r="AE523" s="128" t="s">
        <v>886</v>
      </c>
      <c r="AF523" s="128" t="s">
        <v>886</v>
      </c>
      <c r="AG523" s="128" t="s">
        <v>886</v>
      </c>
    </row>
    <row r="524" spans="1:33" x14ac:dyDescent="0.2">
      <c r="A524" s="11" t="s">
        <v>1639</v>
      </c>
      <c r="B524" s="126" t="s">
        <v>1267</v>
      </c>
      <c r="C524" s="126"/>
      <c r="D524" s="123" t="s">
        <v>1266</v>
      </c>
      <c r="E524" s="38" t="s">
        <v>1088</v>
      </c>
      <c r="F524" s="123" t="s">
        <v>1076</v>
      </c>
      <c r="G524" s="3"/>
      <c r="H524" s="99" t="s">
        <v>886</v>
      </c>
      <c r="I524" s="99" t="s">
        <v>886</v>
      </c>
      <c r="J524" s="99" t="s">
        <v>886</v>
      </c>
      <c r="K524" s="99" t="s">
        <v>886</v>
      </c>
      <c r="L524" s="99" t="s">
        <v>886</v>
      </c>
      <c r="M524" s="99" t="s">
        <v>886</v>
      </c>
      <c r="N524" s="99" t="s">
        <v>886</v>
      </c>
      <c r="O524" s="99" t="s">
        <v>886</v>
      </c>
      <c r="P524" s="99" t="s">
        <v>886</v>
      </c>
      <c r="Q524" s="99" t="s">
        <v>886</v>
      </c>
      <c r="R524" s="99" t="s">
        <v>886</v>
      </c>
      <c r="S524" s="99" t="s">
        <v>886</v>
      </c>
      <c r="T524" s="99" t="s">
        <v>886</v>
      </c>
      <c r="U524" s="99" t="s">
        <v>886</v>
      </c>
      <c r="V524" s="99" t="s">
        <v>886</v>
      </c>
      <c r="W524" s="99" t="s">
        <v>886</v>
      </c>
      <c r="X524" s="99" t="s">
        <v>886</v>
      </c>
      <c r="Y524" s="99" t="s">
        <v>886</v>
      </c>
      <c r="Z524" s="129" t="s">
        <v>886</v>
      </c>
      <c r="AA524" s="99" t="s">
        <v>886</v>
      </c>
      <c r="AB524" s="99" t="s">
        <v>886</v>
      </c>
      <c r="AC524" s="129" t="s">
        <v>886</v>
      </c>
      <c r="AD524" s="164" t="s">
        <v>886</v>
      </c>
      <c r="AE524" s="128" t="s">
        <v>886</v>
      </c>
      <c r="AF524" s="128">
        <v>2.8451980025548718</v>
      </c>
      <c r="AG524" s="128">
        <v>2.8172990063234016</v>
      </c>
    </row>
    <row r="525" spans="1:33" x14ac:dyDescent="0.2">
      <c r="A525" s="11" t="s">
        <v>1729</v>
      </c>
      <c r="B525" s="11" t="s">
        <v>814</v>
      </c>
      <c r="C525" s="11"/>
      <c r="D525" s="3" t="s">
        <v>815</v>
      </c>
      <c r="E525" s="38" t="s">
        <v>1088</v>
      </c>
      <c r="F525" s="3" t="s">
        <v>1077</v>
      </c>
      <c r="G525" s="3"/>
      <c r="H525" s="99" t="s">
        <v>886</v>
      </c>
      <c r="I525" s="99">
        <v>5.6844547563805037</v>
      </c>
      <c r="J525" s="99">
        <v>10.995243322356373</v>
      </c>
      <c r="K525" s="99">
        <v>7.3677270479643937</v>
      </c>
      <c r="L525" s="99">
        <v>5.8335891925084411</v>
      </c>
      <c r="M525" s="99">
        <v>6.4984044096315614</v>
      </c>
      <c r="N525" s="99">
        <v>9.7112503405066803</v>
      </c>
      <c r="O525" s="99">
        <v>18.535071384233405</v>
      </c>
      <c r="P525" s="99">
        <v>5.9279430247172229</v>
      </c>
      <c r="Q525" s="99">
        <v>4.8249950563575226</v>
      </c>
      <c r="R525" s="99">
        <v>4.9424636860969713</v>
      </c>
      <c r="S525" s="99">
        <v>4.9433758763257174</v>
      </c>
      <c r="T525" s="99">
        <v>4.4878383007879421</v>
      </c>
      <c r="U525" s="99">
        <v>3.2459016393442681</v>
      </c>
      <c r="V525" s="99">
        <v>2.5007939028262882</v>
      </c>
      <c r="W525" s="99">
        <v>0</v>
      </c>
      <c r="X525" s="99">
        <v>0</v>
      </c>
      <c r="Y525" s="99">
        <v>0</v>
      </c>
      <c r="Z525" s="129">
        <v>0</v>
      </c>
      <c r="AA525" s="99">
        <v>0</v>
      </c>
      <c r="AB525" s="99">
        <v>3.9501200526682823</v>
      </c>
      <c r="AC525" s="129">
        <v>3.9490350942552599</v>
      </c>
      <c r="AD525" s="164">
        <v>4.9530499605763056</v>
      </c>
      <c r="AE525" s="128">
        <v>4.9924873651140622</v>
      </c>
      <c r="AF525" s="128">
        <v>3.9875105704807234</v>
      </c>
      <c r="AG525" s="128">
        <v>4.991867884398844</v>
      </c>
    </row>
    <row r="526" spans="1:33" x14ac:dyDescent="0.2">
      <c r="A526" s="11" t="s">
        <v>1703</v>
      </c>
      <c r="B526" s="11" t="s">
        <v>816</v>
      </c>
      <c r="C526" s="11"/>
      <c r="D526" s="3" t="s">
        <v>817</v>
      </c>
      <c r="E526" s="38" t="s">
        <v>1089</v>
      </c>
      <c r="F526" s="3" t="s">
        <v>1076</v>
      </c>
      <c r="G526" s="3"/>
      <c r="H526" s="99" t="s">
        <v>886</v>
      </c>
      <c r="I526" s="99">
        <v>12.398163235076282</v>
      </c>
      <c r="J526" s="99">
        <v>23.247232472324725</v>
      </c>
      <c r="K526" s="99">
        <v>2.7266894781864863</v>
      </c>
      <c r="L526" s="99">
        <v>3.9450400749453536</v>
      </c>
      <c r="M526" s="99">
        <v>6.3488884438213518</v>
      </c>
      <c r="N526" s="99">
        <v>8.2674199623352251</v>
      </c>
      <c r="O526" s="99">
        <v>4.2355192207340338</v>
      </c>
      <c r="P526" s="99">
        <v>4.4305381727158988</v>
      </c>
      <c r="Q526" s="99">
        <v>4.6180888462767626</v>
      </c>
      <c r="R526" s="99">
        <v>2.5355124484496798</v>
      </c>
      <c r="S526" s="99">
        <v>3.9028750186205912</v>
      </c>
      <c r="T526" s="99">
        <v>2</v>
      </c>
      <c r="U526" s="99" t="s">
        <v>886</v>
      </c>
      <c r="V526" s="99" t="s">
        <v>886</v>
      </c>
      <c r="W526" s="99" t="s">
        <v>886</v>
      </c>
      <c r="X526" s="99" t="s">
        <v>886</v>
      </c>
      <c r="Y526" s="99" t="s">
        <v>886</v>
      </c>
      <c r="Z526" s="129" t="s">
        <v>886</v>
      </c>
      <c r="AA526" s="99" t="s">
        <v>886</v>
      </c>
      <c r="AB526" s="99" t="s">
        <v>886</v>
      </c>
      <c r="AC526" s="129" t="s">
        <v>886</v>
      </c>
      <c r="AD526" s="164" t="s">
        <v>886</v>
      </c>
      <c r="AE526" s="128" t="s">
        <v>886</v>
      </c>
      <c r="AF526" s="128" t="s">
        <v>886</v>
      </c>
      <c r="AG526" s="128" t="s">
        <v>886</v>
      </c>
    </row>
    <row r="527" spans="1:33" x14ac:dyDescent="0.2">
      <c r="A527" s="11" t="s">
        <v>1640</v>
      </c>
      <c r="B527" s="11" t="s">
        <v>818</v>
      </c>
      <c r="C527" s="11"/>
      <c r="D527" s="3" t="s">
        <v>819</v>
      </c>
      <c r="E527" s="38" t="s">
        <v>1088</v>
      </c>
      <c r="F527" s="3" t="s">
        <v>1085</v>
      </c>
      <c r="G527" s="3"/>
      <c r="H527" s="99" t="s">
        <v>886</v>
      </c>
      <c r="I527" s="99">
        <v>7.0858283433133664</v>
      </c>
      <c r="J527" s="99">
        <v>8.7138863000931792</v>
      </c>
      <c r="K527" s="99">
        <v>4.5006429489927058</v>
      </c>
      <c r="L527" s="99">
        <v>4.4708777686628451</v>
      </c>
      <c r="M527" s="99">
        <v>6.5567334118570955</v>
      </c>
      <c r="N527" s="99">
        <v>9.9484156226971265</v>
      </c>
      <c r="O527" s="99">
        <v>29.189008042895438</v>
      </c>
      <c r="P527" s="99">
        <v>7.9636835278858626</v>
      </c>
      <c r="Q527" s="99">
        <v>4.9255165785680077</v>
      </c>
      <c r="R527" s="99">
        <v>4.9690863292878475</v>
      </c>
      <c r="S527" s="99">
        <v>4.7556719022687588</v>
      </c>
      <c r="T527" s="99">
        <v>3.935860058309018</v>
      </c>
      <c r="U527" s="99">
        <v>2.9453015427770168</v>
      </c>
      <c r="V527" s="99">
        <v>2.0046710782405341</v>
      </c>
      <c r="W527" s="99">
        <v>0</v>
      </c>
      <c r="X527" s="99">
        <v>0</v>
      </c>
      <c r="Y527" s="99">
        <v>9.5210837626407141</v>
      </c>
      <c r="Z527" s="129">
        <v>0</v>
      </c>
      <c r="AA527" s="99">
        <v>1.986062717770043</v>
      </c>
      <c r="AB527" s="99">
        <v>1.9986334130509098</v>
      </c>
      <c r="AC527" s="129">
        <v>1.9929660023446649</v>
      </c>
      <c r="AD527" s="164">
        <v>2.9885057471264354</v>
      </c>
      <c r="AE527" s="128">
        <v>2.9815051020408267</v>
      </c>
      <c r="AF527" s="128">
        <v>1.9817309180987897</v>
      </c>
      <c r="AG527" s="128">
        <v>1.9887657507211207</v>
      </c>
    </row>
    <row r="528" spans="1:33" x14ac:dyDescent="0.2">
      <c r="A528" s="11" t="s">
        <v>1641</v>
      </c>
      <c r="B528" s="11" t="s">
        <v>1213</v>
      </c>
      <c r="C528" s="11"/>
      <c r="D528" s="3" t="s">
        <v>821</v>
      </c>
      <c r="E528" s="38" t="s">
        <v>1088</v>
      </c>
      <c r="F528" s="3" t="s">
        <v>1174</v>
      </c>
      <c r="G528" s="3"/>
      <c r="H528" s="99" t="s">
        <v>886</v>
      </c>
      <c r="I528" s="99">
        <v>17.424911660777383</v>
      </c>
      <c r="J528" s="99">
        <v>-1.4293774684972789</v>
      </c>
      <c r="K528" s="99">
        <v>4.4838771226865219</v>
      </c>
      <c r="L528" s="99">
        <v>7.2498173849525216</v>
      </c>
      <c r="M528" s="99">
        <v>3.5586582666439597</v>
      </c>
      <c r="N528" s="99">
        <v>24.827359421243017</v>
      </c>
      <c r="O528" s="99">
        <v>16.978398314014754</v>
      </c>
      <c r="P528" s="99">
        <v>14.91949104830536</v>
      </c>
      <c r="Q528" s="99">
        <v>4.889280815206746</v>
      </c>
      <c r="R528" s="99">
        <v>4.9976646426903386</v>
      </c>
      <c r="S528" s="99">
        <v>4.9999999999999858</v>
      </c>
      <c r="T528" s="99">
        <v>4.7449584816132955</v>
      </c>
      <c r="U528" s="99">
        <v>2.9930431968937086</v>
      </c>
      <c r="V528" s="99">
        <v>2.4976437323279868</v>
      </c>
      <c r="W528" s="99">
        <v>0</v>
      </c>
      <c r="X528" s="99">
        <v>0</v>
      </c>
      <c r="Y528" s="99">
        <v>3.8314176245210803</v>
      </c>
      <c r="Z528" s="129">
        <v>1.9926199261992572</v>
      </c>
      <c r="AA528" s="99">
        <v>1.989869753979745</v>
      </c>
      <c r="AB528" s="99">
        <v>3.5473572188719382</v>
      </c>
      <c r="AC528" s="129">
        <v>3.4258307639602581</v>
      </c>
      <c r="AD528" s="164">
        <v>7.9496522027161287</v>
      </c>
      <c r="AE528" s="128">
        <v>14.728444308069966</v>
      </c>
      <c r="AF528" s="128">
        <v>4.9906392083444828</v>
      </c>
      <c r="AG528" s="128">
        <v>7.6421438760953739</v>
      </c>
    </row>
    <row r="529" spans="1:33" x14ac:dyDescent="0.2">
      <c r="A529" s="11" t="s">
        <v>1704</v>
      </c>
      <c r="B529" s="126" t="s">
        <v>822</v>
      </c>
      <c r="C529" s="126"/>
      <c r="D529" s="3" t="s">
        <v>823</v>
      </c>
      <c r="E529" s="38" t="s">
        <v>1088</v>
      </c>
      <c r="F529" s="3" t="s">
        <v>1083</v>
      </c>
      <c r="G529" s="3"/>
      <c r="H529" s="99" t="s">
        <v>886</v>
      </c>
      <c r="I529" s="99">
        <v>-1.2958019898083109</v>
      </c>
      <c r="J529" s="99">
        <v>4.0121939227062597</v>
      </c>
      <c r="K529" s="99">
        <v>8.7075730358324677</v>
      </c>
      <c r="L529" s="99">
        <v>2.3438858931988023</v>
      </c>
      <c r="M529" s="99">
        <v>10.167835139154448</v>
      </c>
      <c r="N529" s="99">
        <v>4.6282011724776453</v>
      </c>
      <c r="O529" s="99">
        <v>27.455028015334733</v>
      </c>
      <c r="P529" s="99">
        <v>5.2261684405367816</v>
      </c>
      <c r="Q529" s="99">
        <v>-7.9707555726557189E-2</v>
      </c>
      <c r="R529" s="99">
        <v>1.9282609891621263</v>
      </c>
      <c r="S529" s="99">
        <v>1.9997301308865048</v>
      </c>
      <c r="T529" s="99">
        <v>2.6457826225225745E-3</v>
      </c>
      <c r="U529" s="99">
        <v>1.3228563113457881E-2</v>
      </c>
      <c r="V529" s="99">
        <v>1.322681339613041E-2</v>
      </c>
      <c r="W529" s="99">
        <v>0</v>
      </c>
      <c r="X529" s="99">
        <v>-1.5870076969875413E-2</v>
      </c>
      <c r="Y529" s="99">
        <v>0</v>
      </c>
      <c r="Z529" s="129">
        <v>0</v>
      </c>
      <c r="AA529" s="99">
        <v>0</v>
      </c>
      <c r="AB529" s="99">
        <v>3.6771513981111781</v>
      </c>
      <c r="AC529" s="129">
        <v>3.8248577479523149</v>
      </c>
      <c r="AD529" s="164">
        <v>2.3912509216023725</v>
      </c>
      <c r="AE529" s="128">
        <v>4.0995607613469875</v>
      </c>
      <c r="AF529" s="128">
        <v>3.4516151345369117</v>
      </c>
      <c r="AG529" s="128">
        <v>3.4969243113131849</v>
      </c>
    </row>
    <row r="530" spans="1:33" x14ac:dyDescent="0.2">
      <c r="A530" s="11" t="s">
        <v>1752</v>
      </c>
      <c r="B530" s="11" t="s">
        <v>824</v>
      </c>
      <c r="C530" s="11"/>
      <c r="D530" s="3" t="s">
        <v>825</v>
      </c>
      <c r="E530" s="38" t="s">
        <v>1089</v>
      </c>
      <c r="F530" s="3" t="s">
        <v>1076</v>
      </c>
      <c r="G530" s="3"/>
      <c r="H530" s="99" t="s">
        <v>886</v>
      </c>
      <c r="I530" s="99">
        <v>21.085947390631588</v>
      </c>
      <c r="J530" s="99">
        <v>10.676115241635671</v>
      </c>
      <c r="K530" s="99">
        <v>9.6357720163745313</v>
      </c>
      <c r="L530" s="99">
        <v>6.5007180469123966</v>
      </c>
      <c r="M530" s="99">
        <v>7.0298453793599549</v>
      </c>
      <c r="N530" s="99">
        <v>9.5246094406181641</v>
      </c>
      <c r="O530" s="99">
        <v>53.320552147239255</v>
      </c>
      <c r="P530" s="99">
        <v>6.9074175961586519</v>
      </c>
      <c r="Q530" s="99">
        <v>3.9253298399925001</v>
      </c>
      <c r="R530" s="99">
        <v>3.9481384774681487</v>
      </c>
      <c r="S530" s="99">
        <v>4.4478129060199194</v>
      </c>
      <c r="T530" s="99">
        <v>3.6903429116391067</v>
      </c>
      <c r="U530" s="99">
        <v>4.8986283840524578</v>
      </c>
      <c r="V530" s="99">
        <v>1.9975602317779959</v>
      </c>
      <c r="W530" s="99">
        <v>0</v>
      </c>
      <c r="X530" s="99">
        <v>0</v>
      </c>
      <c r="Y530" s="99">
        <v>1.9920765435790031</v>
      </c>
      <c r="Z530" s="129">
        <v>1.9898127450621139</v>
      </c>
      <c r="AA530" s="99">
        <v>1.936619718309851</v>
      </c>
      <c r="AB530" s="99">
        <v>1.9914701631948306</v>
      </c>
      <c r="AC530" s="129">
        <v>1.9905999447055622</v>
      </c>
      <c r="AD530" s="164">
        <v>2.0195174844131136</v>
      </c>
      <c r="AE530" s="128" t="s">
        <v>886</v>
      </c>
      <c r="AF530" s="128" t="s">
        <v>886</v>
      </c>
      <c r="AG530" s="128" t="s">
        <v>886</v>
      </c>
    </row>
    <row r="531" spans="1:33" x14ac:dyDescent="0.2">
      <c r="A531" s="11" t="s">
        <v>1642</v>
      </c>
      <c r="B531" s="11" t="s">
        <v>826</v>
      </c>
      <c r="C531" s="11"/>
      <c r="D531" s="3" t="s">
        <v>827</v>
      </c>
      <c r="E531" s="38" t="s">
        <v>1088</v>
      </c>
      <c r="F531" s="3" t="s">
        <v>1081</v>
      </c>
      <c r="G531" s="3"/>
      <c r="H531" s="99" t="s">
        <v>886</v>
      </c>
      <c r="I531" s="99">
        <v>6.084466714387986</v>
      </c>
      <c r="J531" s="99">
        <v>3.4952766531714019</v>
      </c>
      <c r="K531" s="99">
        <v>7.9917706205357746</v>
      </c>
      <c r="L531" s="99">
        <v>6.5578169231388301</v>
      </c>
      <c r="M531" s="99">
        <v>8.8964431853950146</v>
      </c>
      <c r="N531" s="99">
        <v>4.8895260778578233</v>
      </c>
      <c r="O531" s="99">
        <v>6.5079365079365061</v>
      </c>
      <c r="P531" s="99">
        <v>2.8874813710879152</v>
      </c>
      <c r="Q531" s="99">
        <v>4.7528517110266222</v>
      </c>
      <c r="R531" s="99">
        <v>3.1976492956529228</v>
      </c>
      <c r="S531" s="99">
        <v>3.4996138421311969</v>
      </c>
      <c r="T531" s="99">
        <v>1.9994605771824041</v>
      </c>
      <c r="U531" s="99">
        <v>1.999048072346497</v>
      </c>
      <c r="V531" s="99">
        <v>1.2495463265411928</v>
      </c>
      <c r="W531" s="99">
        <v>0</v>
      </c>
      <c r="X531" s="99">
        <v>0</v>
      </c>
      <c r="Y531" s="99">
        <v>1.9996927488734002</v>
      </c>
      <c r="Z531" s="129">
        <v>-0.24851268920851322</v>
      </c>
      <c r="AA531" s="99">
        <v>0</v>
      </c>
      <c r="AB531" s="99">
        <v>1.9997651282567475</v>
      </c>
      <c r="AC531" s="129">
        <v>3.0000493429168218</v>
      </c>
      <c r="AD531" s="164">
        <v>2.9996965970969125</v>
      </c>
      <c r="AE531" s="128">
        <v>0</v>
      </c>
      <c r="AF531" s="128">
        <v>1.9999534894537208</v>
      </c>
      <c r="AG531" s="128">
        <v>3.9898771117849572</v>
      </c>
    </row>
    <row r="532" spans="1:33" x14ac:dyDescent="0.2">
      <c r="A532" s="11" t="s">
        <v>1740</v>
      </c>
      <c r="B532" s="11" t="s">
        <v>828</v>
      </c>
      <c r="C532" s="11"/>
      <c r="D532" s="3" t="s">
        <v>829</v>
      </c>
      <c r="E532" s="38" t="s">
        <v>1089</v>
      </c>
      <c r="F532" s="3" t="s">
        <v>1077</v>
      </c>
      <c r="G532" s="3"/>
      <c r="H532" s="99" t="s">
        <v>886</v>
      </c>
      <c r="I532" s="99">
        <v>7.6122004357298607</v>
      </c>
      <c r="J532" s="99">
        <v>12.325383649836013</v>
      </c>
      <c r="K532" s="99">
        <v>7.1158213474640206</v>
      </c>
      <c r="L532" s="99">
        <v>7.947164731617022</v>
      </c>
      <c r="M532" s="99">
        <v>8.1196514582326529</v>
      </c>
      <c r="N532" s="99">
        <v>9.944926616879556</v>
      </c>
      <c r="O532" s="99">
        <v>10.839234198793605</v>
      </c>
      <c r="P532" s="99">
        <v>0.81513380498307697</v>
      </c>
      <c r="Q532" s="99">
        <v>3.9042422108783796</v>
      </c>
      <c r="R532" s="99">
        <v>4.9501931286847025</v>
      </c>
      <c r="S532" s="99">
        <v>4.7995695453322469</v>
      </c>
      <c r="T532" s="99">
        <v>4.7995071109513816</v>
      </c>
      <c r="U532" s="99" t="s">
        <v>886</v>
      </c>
      <c r="V532" s="99" t="s">
        <v>886</v>
      </c>
      <c r="W532" s="99" t="s">
        <v>886</v>
      </c>
      <c r="X532" s="99" t="s">
        <v>886</v>
      </c>
      <c r="Y532" s="99" t="s">
        <v>886</v>
      </c>
      <c r="Z532" s="129" t="s">
        <v>886</v>
      </c>
      <c r="AA532" s="99" t="s">
        <v>886</v>
      </c>
      <c r="AB532" s="99" t="s">
        <v>886</v>
      </c>
      <c r="AC532" s="129" t="s">
        <v>886</v>
      </c>
      <c r="AD532" s="164" t="s">
        <v>886</v>
      </c>
      <c r="AE532" s="128" t="s">
        <v>886</v>
      </c>
      <c r="AF532" s="128" t="s">
        <v>886</v>
      </c>
      <c r="AG532" s="128" t="s">
        <v>886</v>
      </c>
    </row>
    <row r="533" spans="1:33" x14ac:dyDescent="0.2">
      <c r="A533" s="11" t="s">
        <v>1643</v>
      </c>
      <c r="B533" s="11" t="s">
        <v>1160</v>
      </c>
      <c r="C533" s="11"/>
      <c r="D533" s="3" t="s">
        <v>1161</v>
      </c>
      <c r="E533" s="38" t="s">
        <v>1088</v>
      </c>
      <c r="F533" s="3" t="s">
        <v>1082</v>
      </c>
      <c r="G533" s="3"/>
      <c r="H533" s="99" t="s">
        <v>886</v>
      </c>
      <c r="I533" s="99" t="s">
        <v>886</v>
      </c>
      <c r="J533" s="99" t="s">
        <v>886</v>
      </c>
      <c r="K533" s="99" t="s">
        <v>886</v>
      </c>
      <c r="L533" s="99" t="s">
        <v>886</v>
      </c>
      <c r="M533" s="99" t="s">
        <v>886</v>
      </c>
      <c r="N533" s="99" t="s">
        <v>886</v>
      </c>
      <c r="O533" s="99" t="s">
        <v>886</v>
      </c>
      <c r="P533" s="99" t="s">
        <v>886</v>
      </c>
      <c r="Q533" s="99" t="s">
        <v>886</v>
      </c>
      <c r="R533" s="99" t="s">
        <v>886</v>
      </c>
      <c r="S533" s="99" t="s">
        <v>886</v>
      </c>
      <c r="T533" s="99" t="s">
        <v>886</v>
      </c>
      <c r="U533" s="99" t="s">
        <v>886</v>
      </c>
      <c r="V533" s="99">
        <v>2.3090957785142763</v>
      </c>
      <c r="W533" s="99">
        <v>0</v>
      </c>
      <c r="X533" s="99">
        <v>0</v>
      </c>
      <c r="Y533" s="99">
        <v>0</v>
      </c>
      <c r="Z533" s="129">
        <v>0</v>
      </c>
      <c r="AA533" s="99">
        <v>0</v>
      </c>
      <c r="AB533" s="99">
        <v>3.9895944962083707</v>
      </c>
      <c r="AC533" s="129">
        <v>4.9897734424166229</v>
      </c>
      <c r="AD533" s="164">
        <v>5.9896750410225907</v>
      </c>
      <c r="AE533" s="128">
        <v>2.9903080087941847</v>
      </c>
      <c r="AF533" s="128">
        <v>3.9900608839498419</v>
      </c>
      <c r="AG533" s="128">
        <v>4.9900990099009839</v>
      </c>
    </row>
    <row r="534" spans="1:33" x14ac:dyDescent="0.2">
      <c r="A534" s="11" t="s">
        <v>1734</v>
      </c>
      <c r="B534" s="14" t="s">
        <v>985</v>
      </c>
      <c r="C534" s="14"/>
      <c r="D534" s="34" t="s">
        <v>986</v>
      </c>
      <c r="E534" s="38" t="s">
        <v>1089</v>
      </c>
      <c r="F534" s="3" t="s">
        <v>1079</v>
      </c>
      <c r="G534" s="3"/>
      <c r="H534" s="99" t="s">
        <v>886</v>
      </c>
      <c r="I534" s="99" t="s">
        <v>886</v>
      </c>
      <c r="J534" s="99" t="s">
        <v>886</v>
      </c>
      <c r="K534" s="99" t="s">
        <v>886</v>
      </c>
      <c r="L534" s="99" t="s">
        <v>886</v>
      </c>
      <c r="M534" s="99" t="s">
        <v>886</v>
      </c>
      <c r="N534" s="99" t="s">
        <v>886</v>
      </c>
      <c r="O534" s="99" t="s">
        <v>886</v>
      </c>
      <c r="P534" s="99" t="s">
        <v>886</v>
      </c>
      <c r="Q534" s="99">
        <v>4.9666110183639347</v>
      </c>
      <c r="R534" s="99">
        <v>4.9701789264413634</v>
      </c>
      <c r="S534" s="99">
        <v>4.9053030303030312</v>
      </c>
      <c r="T534" s="99">
        <v>4.2426430763675711</v>
      </c>
      <c r="U534" s="99">
        <v>4.9012816072047087</v>
      </c>
      <c r="V534" s="99">
        <v>2.9882780254251458</v>
      </c>
      <c r="W534" s="99">
        <v>0</v>
      </c>
      <c r="X534" s="99">
        <v>0</v>
      </c>
      <c r="Y534" s="99">
        <v>0</v>
      </c>
      <c r="Z534" s="129">
        <v>1.9878166078871384</v>
      </c>
      <c r="AA534" s="99">
        <v>1.9805092738132579</v>
      </c>
      <c r="AB534" s="99" t="s">
        <v>886</v>
      </c>
      <c r="AC534" s="129" t="s">
        <v>886</v>
      </c>
      <c r="AD534" s="164" t="s">
        <v>886</v>
      </c>
      <c r="AE534" s="128" t="s">
        <v>886</v>
      </c>
      <c r="AF534" s="128" t="s">
        <v>886</v>
      </c>
      <c r="AG534" s="128" t="s">
        <v>886</v>
      </c>
    </row>
    <row r="535" spans="1:33" x14ac:dyDescent="0.2">
      <c r="A535" s="11" t="s">
        <v>1644</v>
      </c>
      <c r="B535" s="11" t="s">
        <v>1208</v>
      </c>
      <c r="C535" s="11"/>
      <c r="D535" s="3" t="s">
        <v>831</v>
      </c>
      <c r="E535" s="38" t="s">
        <v>1088</v>
      </c>
      <c r="F535" s="3" t="s">
        <v>1174</v>
      </c>
      <c r="G535" s="3"/>
      <c r="H535" s="99" t="s">
        <v>886</v>
      </c>
      <c r="I535" s="99">
        <v>11.690938511326848</v>
      </c>
      <c r="J535" s="99">
        <v>13.672582397682007</v>
      </c>
      <c r="K535" s="99">
        <v>9.893261111996182</v>
      </c>
      <c r="L535" s="99">
        <v>9.9449115685706033</v>
      </c>
      <c r="M535" s="99">
        <v>9.7837552742616083</v>
      </c>
      <c r="N535" s="99">
        <v>9.9447513812154682</v>
      </c>
      <c r="O535" s="99">
        <v>19.816473672711382</v>
      </c>
      <c r="P535" s="99">
        <v>9.9835886214441985</v>
      </c>
      <c r="Q535" s="99">
        <v>4.973887092762979</v>
      </c>
      <c r="R535" s="99">
        <v>4.904051172707895</v>
      </c>
      <c r="S535" s="99">
        <v>4.900632339656724</v>
      </c>
      <c r="T535" s="99">
        <v>4.2985288841047833</v>
      </c>
      <c r="U535" s="99">
        <v>4.9883032888399725</v>
      </c>
      <c r="V535" s="99">
        <v>3.3947178714201556</v>
      </c>
      <c r="W535" s="99">
        <v>0</v>
      </c>
      <c r="X535" s="99">
        <v>0</v>
      </c>
      <c r="Y535" s="99">
        <v>0</v>
      </c>
      <c r="Z535" s="129">
        <v>1.9965772960638839</v>
      </c>
      <c r="AA535" s="99">
        <v>1.9015659955257336</v>
      </c>
      <c r="AB535" s="99">
        <v>1.902671057446037</v>
      </c>
      <c r="AC535" s="129">
        <v>1.89706762417714</v>
      </c>
      <c r="AD535" s="164">
        <v>7.0476302343337016</v>
      </c>
      <c r="AE535" s="128">
        <v>13.167279310912372</v>
      </c>
      <c r="AF535" s="128">
        <v>4.848014737964812</v>
      </c>
      <c r="AG535" s="128">
        <v>6.9357747260368976</v>
      </c>
    </row>
    <row r="536" spans="1:33" x14ac:dyDescent="0.2">
      <c r="A536" s="11" t="s">
        <v>1645</v>
      </c>
      <c r="B536" s="11" t="s">
        <v>832</v>
      </c>
      <c r="C536" s="11"/>
      <c r="D536" s="3" t="s">
        <v>833</v>
      </c>
      <c r="E536" s="38" t="s">
        <v>1088</v>
      </c>
      <c r="F536" s="3" t="s">
        <v>1076</v>
      </c>
      <c r="G536" s="3"/>
      <c r="H536" s="99" t="s">
        <v>886</v>
      </c>
      <c r="I536" s="99">
        <v>4.3610671214520522</v>
      </c>
      <c r="J536" s="99">
        <v>6.466674448465028</v>
      </c>
      <c r="K536" s="99">
        <v>1.0963710119511916E-2</v>
      </c>
      <c r="L536" s="99">
        <v>3.0037272527954286</v>
      </c>
      <c r="M536" s="99">
        <v>5.9599829714772454</v>
      </c>
      <c r="N536" s="99">
        <v>7.9851345922057106</v>
      </c>
      <c r="O536" s="99">
        <v>5.6645893405264474</v>
      </c>
      <c r="P536" s="99">
        <v>4.0140845070422557</v>
      </c>
      <c r="Q536" s="99">
        <v>2.8182125930941169</v>
      </c>
      <c r="R536" s="99">
        <v>5.0374516421104687</v>
      </c>
      <c r="S536" s="99">
        <v>3.4950239009481976</v>
      </c>
      <c r="T536" s="99">
        <v>4.0584538502309613</v>
      </c>
      <c r="U536" s="99">
        <v>2.9324019500836869</v>
      </c>
      <c r="V536" s="99">
        <v>2.0641877562561888</v>
      </c>
      <c r="W536" s="99">
        <v>-1.3852334118297449E-2</v>
      </c>
      <c r="X536" s="99">
        <v>-2.0781379883629825E-2</v>
      </c>
      <c r="Y536" s="99">
        <v>-0.41571398877573529</v>
      </c>
      <c r="Z536" s="129">
        <v>-5.565991790160707E-2</v>
      </c>
      <c r="AA536" s="99">
        <v>0</v>
      </c>
      <c r="AB536" s="99">
        <v>3.4737208492864546</v>
      </c>
      <c r="AC536" s="129">
        <v>3.3167384284176649</v>
      </c>
      <c r="AD536" s="164">
        <v>2.9432831933320358</v>
      </c>
      <c r="AE536" s="128">
        <v>0.28464798532481517</v>
      </c>
      <c r="AF536" s="128">
        <v>2.964551532736226</v>
      </c>
      <c r="AG536" s="128">
        <v>3.0568488115657808</v>
      </c>
    </row>
    <row r="537" spans="1:33" x14ac:dyDescent="0.2">
      <c r="A537" s="11" t="s">
        <v>886</v>
      </c>
      <c r="B537" s="16" t="s">
        <v>1018</v>
      </c>
      <c r="C537" s="16"/>
      <c r="D537" s="36" t="s">
        <v>1019</v>
      </c>
      <c r="E537" s="38" t="s">
        <v>1089</v>
      </c>
      <c r="F537" s="3" t="s">
        <v>1076</v>
      </c>
      <c r="G537" s="3"/>
      <c r="H537" s="99" t="s">
        <v>886</v>
      </c>
      <c r="I537" s="99" t="s">
        <v>886</v>
      </c>
      <c r="J537" s="99" t="s">
        <v>886</v>
      </c>
      <c r="K537" s="99" t="s">
        <v>886</v>
      </c>
      <c r="L537" s="99" t="s">
        <v>886</v>
      </c>
      <c r="M537" s="99" t="s">
        <v>886</v>
      </c>
      <c r="N537" s="99" t="s">
        <v>886</v>
      </c>
      <c r="O537" s="99" t="s">
        <v>886</v>
      </c>
      <c r="P537" s="99" t="s">
        <v>886</v>
      </c>
      <c r="Q537" s="99" t="s">
        <v>886</v>
      </c>
      <c r="R537" s="99" t="s">
        <v>886</v>
      </c>
      <c r="S537" s="99" t="s">
        <v>886</v>
      </c>
      <c r="T537" s="99" t="s">
        <v>886</v>
      </c>
      <c r="U537" s="99" t="s">
        <v>886</v>
      </c>
      <c r="V537" s="99" t="s">
        <v>886</v>
      </c>
      <c r="W537" s="99" t="s">
        <v>886</v>
      </c>
      <c r="X537" s="99" t="s">
        <v>886</v>
      </c>
      <c r="Y537" s="99" t="s">
        <v>886</v>
      </c>
      <c r="Z537" s="129" t="s">
        <v>886</v>
      </c>
      <c r="AA537" s="99" t="s">
        <v>886</v>
      </c>
      <c r="AB537" s="99" t="s">
        <v>886</v>
      </c>
      <c r="AC537" s="129" t="s">
        <v>886</v>
      </c>
      <c r="AD537" s="164" t="s">
        <v>886</v>
      </c>
      <c r="AE537" s="128" t="s">
        <v>886</v>
      </c>
      <c r="AF537" s="128" t="s">
        <v>886</v>
      </c>
      <c r="AG537" s="128" t="s">
        <v>886</v>
      </c>
    </row>
    <row r="538" spans="1:33" ht="14.25" x14ac:dyDescent="0.2">
      <c r="A538" s="11" t="s">
        <v>1646</v>
      </c>
      <c r="B538" s="11" t="s">
        <v>834</v>
      </c>
      <c r="C538" s="244" t="s">
        <v>1779</v>
      </c>
      <c r="D538" s="3" t="s">
        <v>835</v>
      </c>
      <c r="E538" s="38" t="s">
        <v>1088</v>
      </c>
      <c r="F538" s="3" t="s">
        <v>1082</v>
      </c>
      <c r="G538" s="3"/>
      <c r="H538" s="99" t="s">
        <v>886</v>
      </c>
      <c r="I538" s="99" t="s">
        <v>886</v>
      </c>
      <c r="J538" s="99" t="s">
        <v>886</v>
      </c>
      <c r="K538" s="99">
        <v>4.471056038468646</v>
      </c>
      <c r="L538" s="99">
        <v>4.3829755845688396</v>
      </c>
      <c r="M538" s="99">
        <v>10.830176946124737</v>
      </c>
      <c r="N538" s="99">
        <v>2.5389255155000541</v>
      </c>
      <c r="O538" s="99">
        <v>5.9830866807611045</v>
      </c>
      <c r="P538" s="99">
        <v>3.7361683153213363</v>
      </c>
      <c r="Q538" s="99">
        <v>4.7644364006560664</v>
      </c>
      <c r="R538" s="99">
        <v>5.0055605342431733</v>
      </c>
      <c r="S538" s="99">
        <v>3.8435832313656277</v>
      </c>
      <c r="T538" s="99">
        <v>2.4408115574655227</v>
      </c>
      <c r="U538" s="99">
        <v>1.9003247757500787</v>
      </c>
      <c r="V538" s="99">
        <v>-5.5481777997002535</v>
      </c>
      <c r="W538" s="99">
        <v>-0.53729424643226809</v>
      </c>
      <c r="X538" s="99">
        <v>6.9670227589415643E-2</v>
      </c>
      <c r="Y538" s="99">
        <v>-3.0169412856811415</v>
      </c>
      <c r="Z538" s="99">
        <v>-2.0423026103602897</v>
      </c>
      <c r="AA538" s="99">
        <v>-2.0891305733160523</v>
      </c>
      <c r="AB538" s="99">
        <v>1.9688242376907781</v>
      </c>
      <c r="AC538" s="99">
        <v>3.8892789515116766</v>
      </c>
      <c r="AD538" s="99">
        <v>4.8188576460709767</v>
      </c>
      <c r="AE538" s="99">
        <v>2.7783205033019365</v>
      </c>
      <c r="AF538" s="99">
        <v>4.090943654474942</v>
      </c>
      <c r="AG538" s="128">
        <v>4.897180217693049</v>
      </c>
    </row>
    <row r="539" spans="1:33" x14ac:dyDescent="0.2">
      <c r="A539" s="11" t="s">
        <v>1647</v>
      </c>
      <c r="B539" s="11" t="s">
        <v>836</v>
      </c>
      <c r="C539" s="11"/>
      <c r="D539" s="3" t="s">
        <v>837</v>
      </c>
      <c r="E539" s="38" t="s">
        <v>1088</v>
      </c>
      <c r="F539" s="3" t="s">
        <v>1081</v>
      </c>
      <c r="G539" s="3"/>
      <c r="H539" s="99" t="s">
        <v>886</v>
      </c>
      <c r="I539" s="99">
        <v>8.0262688271825198</v>
      </c>
      <c r="J539" s="99">
        <v>6.5206761203695294</v>
      </c>
      <c r="K539" s="99">
        <v>6.9130655947196686</v>
      </c>
      <c r="L539" s="99">
        <v>5.7187286040871328</v>
      </c>
      <c r="M539" s="99">
        <v>4.5762395582924569</v>
      </c>
      <c r="N539" s="99">
        <v>-1.2700745250341186</v>
      </c>
      <c r="O539" s="99">
        <v>6.3502019987242306</v>
      </c>
      <c r="P539" s="99">
        <v>1.265582357821927</v>
      </c>
      <c r="Q539" s="99">
        <v>3.8904628870966178</v>
      </c>
      <c r="R539" s="99">
        <v>4.4583808437856192</v>
      </c>
      <c r="S539" s="99">
        <v>4.1243677909980931</v>
      </c>
      <c r="T539" s="99">
        <v>3.4962346897768697</v>
      </c>
      <c r="U539" s="99">
        <v>4.4315764594658589</v>
      </c>
      <c r="V539" s="99">
        <v>1.2948802922775968</v>
      </c>
      <c r="W539" s="99">
        <v>0</v>
      </c>
      <c r="X539" s="99">
        <v>0</v>
      </c>
      <c r="Y539" s="99">
        <v>1.9996808171081994</v>
      </c>
      <c r="Z539" s="129">
        <v>0</v>
      </c>
      <c r="AA539" s="99">
        <v>0</v>
      </c>
      <c r="AB539" s="99">
        <v>3.9897986325160728</v>
      </c>
      <c r="AC539" s="129">
        <v>4.9899944329927948</v>
      </c>
      <c r="AD539" s="164">
        <v>5.9902980101605774</v>
      </c>
      <c r="AE539" s="128">
        <v>2.9901500145349758</v>
      </c>
      <c r="AF539" s="128">
        <v>3.9903637867429786</v>
      </c>
      <c r="AG539" s="128">
        <v>4.990499996843849</v>
      </c>
    </row>
    <row r="540" spans="1:33" x14ac:dyDescent="0.2">
      <c r="A540" s="11" t="s">
        <v>1648</v>
      </c>
      <c r="B540" s="11" t="s">
        <v>838</v>
      </c>
      <c r="C540" s="11"/>
      <c r="D540" s="3" t="s">
        <v>839</v>
      </c>
      <c r="E540" s="38" t="s">
        <v>1088</v>
      </c>
      <c r="F540" s="3" t="s">
        <v>1076</v>
      </c>
      <c r="G540" s="3"/>
      <c r="H540" s="99" t="s">
        <v>886</v>
      </c>
      <c r="I540" s="99">
        <v>34.038353073886071</v>
      </c>
      <c r="J540" s="99">
        <v>9.5413423101199157</v>
      </c>
      <c r="K540" s="99">
        <v>24.114088159031994</v>
      </c>
      <c r="L540" s="99">
        <v>5.4317548746518014</v>
      </c>
      <c r="M540" s="99">
        <v>6.1426684280052797</v>
      </c>
      <c r="N540" s="99">
        <v>4.4803982576229231</v>
      </c>
      <c r="O540" s="99">
        <v>5.3007742703990317</v>
      </c>
      <c r="P540" s="99">
        <v>4.8076923076923066</v>
      </c>
      <c r="Q540" s="99">
        <v>4.4012712118486519</v>
      </c>
      <c r="R540" s="99">
        <v>4.830279708230421</v>
      </c>
      <c r="S540" s="99">
        <v>4.4378698224851973</v>
      </c>
      <c r="T540" s="99">
        <v>0</v>
      </c>
      <c r="U540" s="99">
        <v>4.8158640226628933</v>
      </c>
      <c r="V540" s="99">
        <v>2.4774774774774642</v>
      </c>
      <c r="W540" s="99">
        <v>0</v>
      </c>
      <c r="X540" s="99">
        <v>0</v>
      </c>
      <c r="Y540" s="99">
        <v>1.9340659340659272</v>
      </c>
      <c r="Z540" s="129">
        <v>1.9404915912030862</v>
      </c>
      <c r="AA540" s="99">
        <v>1.9035532994923887</v>
      </c>
      <c r="AB540" s="99">
        <v>2.2831050228310446</v>
      </c>
      <c r="AC540" s="129">
        <v>2.2321428571428603</v>
      </c>
      <c r="AD540" s="164">
        <v>2.9773719730051607</v>
      </c>
      <c r="AE540" s="128">
        <v>2.9983723121733918</v>
      </c>
      <c r="AF540" s="128">
        <v>2.0793479164933792</v>
      </c>
      <c r="AG540" s="128">
        <v>2.036991770553247</v>
      </c>
    </row>
    <row r="541" spans="1:33" x14ac:dyDescent="0.2">
      <c r="A541" s="11" t="s">
        <v>886</v>
      </c>
      <c r="B541" s="16" t="s">
        <v>1020</v>
      </c>
      <c r="C541" s="16"/>
      <c r="D541" s="36" t="s">
        <v>1021</v>
      </c>
      <c r="E541" s="38" t="s">
        <v>1089</v>
      </c>
      <c r="F541" s="3" t="s">
        <v>1076</v>
      </c>
      <c r="G541" s="3"/>
      <c r="H541" s="99" t="s">
        <v>886</v>
      </c>
      <c r="I541" s="99" t="s">
        <v>886</v>
      </c>
      <c r="J541" s="99" t="s">
        <v>886</v>
      </c>
      <c r="K541" s="99" t="s">
        <v>886</v>
      </c>
      <c r="L541" s="99" t="s">
        <v>886</v>
      </c>
      <c r="M541" s="99" t="s">
        <v>886</v>
      </c>
      <c r="N541" s="99" t="s">
        <v>886</v>
      </c>
      <c r="O541" s="99" t="s">
        <v>886</v>
      </c>
      <c r="P541" s="99" t="s">
        <v>886</v>
      </c>
      <c r="Q541" s="99" t="s">
        <v>886</v>
      </c>
      <c r="R541" s="99" t="s">
        <v>886</v>
      </c>
      <c r="S541" s="99" t="s">
        <v>886</v>
      </c>
      <c r="T541" s="99" t="s">
        <v>886</v>
      </c>
      <c r="U541" s="99" t="s">
        <v>886</v>
      </c>
      <c r="V541" s="99" t="s">
        <v>886</v>
      </c>
      <c r="W541" s="99" t="s">
        <v>886</v>
      </c>
      <c r="X541" s="99" t="s">
        <v>886</v>
      </c>
      <c r="Y541" s="99" t="s">
        <v>886</v>
      </c>
      <c r="Z541" s="129" t="s">
        <v>886</v>
      </c>
      <c r="AA541" s="99" t="s">
        <v>886</v>
      </c>
      <c r="AB541" s="99" t="s">
        <v>886</v>
      </c>
      <c r="AC541" s="129" t="s">
        <v>886</v>
      </c>
      <c r="AD541" s="164" t="s">
        <v>886</v>
      </c>
      <c r="AE541" s="128" t="s">
        <v>886</v>
      </c>
      <c r="AF541" s="128" t="s">
        <v>886</v>
      </c>
      <c r="AG541" s="128" t="s">
        <v>886</v>
      </c>
    </row>
    <row r="542" spans="1:33" x14ac:dyDescent="0.2">
      <c r="A542" s="11" t="s">
        <v>1649</v>
      </c>
      <c r="B542" s="11" t="s">
        <v>840</v>
      </c>
      <c r="C542" s="11"/>
      <c r="D542" s="3" t="s">
        <v>841</v>
      </c>
      <c r="E542" s="38" t="s">
        <v>1088</v>
      </c>
      <c r="F542" s="3" t="s">
        <v>1082</v>
      </c>
      <c r="G542" s="3"/>
      <c r="H542" s="99" t="s">
        <v>886</v>
      </c>
      <c r="I542" s="99" t="s">
        <v>886</v>
      </c>
      <c r="J542" s="99" t="s">
        <v>886</v>
      </c>
      <c r="K542" s="99">
        <v>-0.59399819919096331</v>
      </c>
      <c r="L542" s="99">
        <v>7.5842582703564858</v>
      </c>
      <c r="M542" s="99">
        <v>6.4878925344626026</v>
      </c>
      <c r="N542" s="99">
        <v>6.4761275400627767</v>
      </c>
      <c r="O542" s="99">
        <v>9.7251468469467</v>
      </c>
      <c r="P542" s="99">
        <v>-0.26463309933842538</v>
      </c>
      <c r="Q542" s="99">
        <v>1.9414034412565968</v>
      </c>
      <c r="R542" s="99">
        <v>2.9435724220147108</v>
      </c>
      <c r="S542" s="99">
        <v>3.2405933045752278</v>
      </c>
      <c r="T542" s="99">
        <v>4.935455828605086</v>
      </c>
      <c r="U542" s="99">
        <v>4.7906218544285366</v>
      </c>
      <c r="V542" s="99">
        <v>1.9423830532391548</v>
      </c>
      <c r="W542" s="99">
        <v>0</v>
      </c>
      <c r="X542" s="99">
        <v>0</v>
      </c>
      <c r="Y542" s="99">
        <v>1.9395617224242017</v>
      </c>
      <c r="Z542" s="129">
        <v>1.939468302658498</v>
      </c>
      <c r="AA542" s="99">
        <v>0</v>
      </c>
      <c r="AB542" s="99">
        <v>3.9399459160173622</v>
      </c>
      <c r="AC542" s="129">
        <v>4.9378141139958753</v>
      </c>
      <c r="AD542" s="164">
        <v>5.489711389201557</v>
      </c>
      <c r="AE542" s="128">
        <v>3.4898074468752815</v>
      </c>
      <c r="AF542" s="128">
        <v>3.9900803946277819</v>
      </c>
      <c r="AG542" s="128">
        <v>4.989825939318532</v>
      </c>
    </row>
    <row r="543" spans="1:33" x14ac:dyDescent="0.2">
      <c r="A543" s="11" t="s">
        <v>1650</v>
      </c>
      <c r="B543" s="11" t="s">
        <v>842</v>
      </c>
      <c r="C543" s="11"/>
      <c r="D543" s="3" t="s">
        <v>843</v>
      </c>
      <c r="E543" s="38" t="s">
        <v>1088</v>
      </c>
      <c r="F543" s="3" t="s">
        <v>1081</v>
      </c>
      <c r="G543" s="3"/>
      <c r="H543" s="99" t="s">
        <v>886</v>
      </c>
      <c r="I543" s="99">
        <v>20.256461020666123</v>
      </c>
      <c r="J543" s="99">
        <v>6.2598145990578047</v>
      </c>
      <c r="K543" s="99">
        <v>4.3238347217752846</v>
      </c>
      <c r="L543" s="99">
        <v>4.3891015022562385</v>
      </c>
      <c r="M543" s="99">
        <v>4.5033214047298458</v>
      </c>
      <c r="N543" s="99">
        <v>4.1249528756335678</v>
      </c>
      <c r="O543" s="99">
        <v>3.0050990133861717</v>
      </c>
      <c r="P543" s="99">
        <v>2.9301203878186612</v>
      </c>
      <c r="Q543" s="99">
        <v>4.4991462720546593</v>
      </c>
      <c r="R543" s="99">
        <v>4.8945653259261093</v>
      </c>
      <c r="S543" s="99">
        <v>4.9110813032754947</v>
      </c>
      <c r="T543" s="99">
        <v>4.9138002144683668</v>
      </c>
      <c r="U543" s="99">
        <v>3.5263037889092601</v>
      </c>
      <c r="V543" s="99">
        <v>0</v>
      </c>
      <c r="W543" s="99">
        <v>0</v>
      </c>
      <c r="X543" s="99">
        <v>0</v>
      </c>
      <c r="Y543" s="99">
        <v>0</v>
      </c>
      <c r="Z543" s="129">
        <v>1.989792818518743</v>
      </c>
      <c r="AA543" s="99">
        <v>1.9896940994251322</v>
      </c>
      <c r="AB543" s="99">
        <v>3.9900995882129475</v>
      </c>
      <c r="AC543" s="129">
        <v>3.9900582044386956</v>
      </c>
      <c r="AD543" s="164">
        <v>3.9895484498217559</v>
      </c>
      <c r="AE543" s="128">
        <v>4.9895793430765778</v>
      </c>
      <c r="AF543" s="128">
        <v>3.9899570826066988</v>
      </c>
      <c r="AG543" s="128">
        <v>4.9899499280438686</v>
      </c>
    </row>
    <row r="544" spans="1:33" x14ac:dyDescent="0.2">
      <c r="A544" s="11" t="s">
        <v>886</v>
      </c>
      <c r="B544" s="5" t="s">
        <v>941</v>
      </c>
      <c r="C544" s="5"/>
      <c r="D544" s="3" t="s">
        <v>885</v>
      </c>
      <c r="E544" s="38" t="s">
        <v>1089</v>
      </c>
      <c r="F544" s="3" t="s">
        <v>1076</v>
      </c>
      <c r="G544" s="3"/>
      <c r="H544" s="99" t="s">
        <v>886</v>
      </c>
      <c r="I544" s="99" t="s">
        <v>886</v>
      </c>
      <c r="J544" s="99" t="s">
        <v>886</v>
      </c>
      <c r="K544" s="99" t="s">
        <v>886</v>
      </c>
      <c r="L544" s="99" t="s">
        <v>886</v>
      </c>
      <c r="M544" s="99" t="s">
        <v>886</v>
      </c>
      <c r="N544" s="99" t="s">
        <v>886</v>
      </c>
      <c r="O544" s="99" t="s">
        <v>886</v>
      </c>
      <c r="P544" s="99" t="s">
        <v>886</v>
      </c>
      <c r="Q544" s="99" t="s">
        <v>886</v>
      </c>
      <c r="R544" s="99" t="s">
        <v>886</v>
      </c>
      <c r="S544" s="99" t="s">
        <v>886</v>
      </c>
      <c r="T544" s="99" t="s">
        <v>886</v>
      </c>
      <c r="U544" s="99" t="s">
        <v>886</v>
      </c>
      <c r="V544" s="99" t="s">
        <v>886</v>
      </c>
      <c r="W544" s="99" t="s">
        <v>886</v>
      </c>
      <c r="X544" s="99" t="s">
        <v>886</v>
      </c>
      <c r="Y544" s="99" t="s">
        <v>886</v>
      </c>
      <c r="Z544" s="129" t="s">
        <v>886</v>
      </c>
      <c r="AA544" s="99" t="s">
        <v>886</v>
      </c>
      <c r="AB544" s="99" t="s">
        <v>886</v>
      </c>
      <c r="AC544" s="129" t="s">
        <v>886</v>
      </c>
      <c r="AD544" s="164" t="s">
        <v>886</v>
      </c>
      <c r="AE544" s="128" t="s">
        <v>886</v>
      </c>
      <c r="AF544" s="128" t="s">
        <v>886</v>
      </c>
      <c r="AG544" s="128" t="s">
        <v>886</v>
      </c>
    </row>
    <row r="545" spans="1:33" x14ac:dyDescent="0.2">
      <c r="A545" s="11" t="s">
        <v>1651</v>
      </c>
      <c r="B545" s="11" t="s">
        <v>844</v>
      </c>
      <c r="C545" s="11"/>
      <c r="D545" s="3" t="s">
        <v>845</v>
      </c>
      <c r="E545" s="38" t="s">
        <v>1088</v>
      </c>
      <c r="F545" s="3" t="s">
        <v>1076</v>
      </c>
      <c r="G545" s="3"/>
      <c r="H545" s="99" t="s">
        <v>886</v>
      </c>
      <c r="I545" s="99">
        <v>1.7383552484956653</v>
      </c>
      <c r="J545" s="99">
        <v>5.9145673603505031</v>
      </c>
      <c r="K545" s="99">
        <v>6.5563598759048602</v>
      </c>
      <c r="L545" s="99">
        <v>4.3769409937888071</v>
      </c>
      <c r="M545" s="99">
        <v>5.7740585774058673</v>
      </c>
      <c r="N545" s="99">
        <v>5.0720815752461306</v>
      </c>
      <c r="O545" s="99">
        <v>9.5038902367606397</v>
      </c>
      <c r="P545" s="99">
        <v>2.4982809993124135</v>
      </c>
      <c r="Q545" s="99">
        <v>0.91681574239711949</v>
      </c>
      <c r="R545" s="99">
        <v>4.1140409188271008</v>
      </c>
      <c r="S545" s="99">
        <v>2.5042565266742258</v>
      </c>
      <c r="T545" s="99">
        <v>4.3394006505640448</v>
      </c>
      <c r="U545" s="99">
        <v>4.9018307243300825</v>
      </c>
      <c r="V545" s="99">
        <v>2.4976288333860168</v>
      </c>
      <c r="W545" s="99">
        <v>0</v>
      </c>
      <c r="X545" s="99">
        <v>0</v>
      </c>
      <c r="Y545" s="99">
        <v>0</v>
      </c>
      <c r="Z545" s="129">
        <v>1.9370758790870024</v>
      </c>
      <c r="AA545" s="99">
        <v>0</v>
      </c>
      <c r="AB545" s="99">
        <v>3.0259017187121762</v>
      </c>
      <c r="AC545" s="129">
        <v>2.9370300751879741</v>
      </c>
      <c r="AD545" s="164">
        <v>2.9901848892946781</v>
      </c>
      <c r="AE545" s="128">
        <v>2.9920212765957466</v>
      </c>
      <c r="AF545" s="128">
        <v>2.6899074671831391</v>
      </c>
      <c r="AG545" s="128">
        <v>2.619446772841576</v>
      </c>
    </row>
    <row r="546" spans="1:33" x14ac:dyDescent="0.2">
      <c r="A546" s="11" t="s">
        <v>1730</v>
      </c>
      <c r="B546" s="11" t="s">
        <v>846</v>
      </c>
      <c r="C546" s="11"/>
      <c r="D546" s="3" t="s">
        <v>847</v>
      </c>
      <c r="E546" s="38" t="s">
        <v>1088</v>
      </c>
      <c r="F546" s="3" t="s">
        <v>1077</v>
      </c>
      <c r="G546" s="3"/>
      <c r="H546" s="99" t="s">
        <v>886</v>
      </c>
      <c r="I546" s="99" t="s">
        <v>886</v>
      </c>
      <c r="J546" s="99" t="s">
        <v>886</v>
      </c>
      <c r="K546" s="99">
        <v>9.930494371023002</v>
      </c>
      <c r="L546" s="99">
        <v>8.9408160720964531</v>
      </c>
      <c r="M546" s="99">
        <v>9.9645233540961726</v>
      </c>
      <c r="N546" s="99">
        <v>8.2245547262942011</v>
      </c>
      <c r="O546" s="99">
        <v>12.969475506223034</v>
      </c>
      <c r="P546" s="99">
        <v>0.2638779108651903</v>
      </c>
      <c r="Q546" s="99">
        <v>3.942900111580073</v>
      </c>
      <c r="R546" s="99">
        <v>4.9403171417570064</v>
      </c>
      <c r="S546" s="99">
        <v>4.9401247539944535</v>
      </c>
      <c r="T546" s="99">
        <v>4.340962068234802</v>
      </c>
      <c r="U546" s="99">
        <v>2.939772738812124</v>
      </c>
      <c r="V546" s="99">
        <v>2.4997040602927854</v>
      </c>
      <c r="W546" s="99">
        <v>0</v>
      </c>
      <c r="X546" s="99">
        <v>0</v>
      </c>
      <c r="Y546" s="99">
        <v>0</v>
      </c>
      <c r="Z546" s="129">
        <v>1.9402151945027368</v>
      </c>
      <c r="AA546" s="99">
        <v>1.9401068710938274</v>
      </c>
      <c r="AB546" s="99">
        <v>3.9397279050167988</v>
      </c>
      <c r="AC546" s="129">
        <v>2.940364070533108</v>
      </c>
      <c r="AD546" s="164">
        <v>4.939799707437853</v>
      </c>
      <c r="AE546" s="128">
        <v>3.9896732047707717</v>
      </c>
      <c r="AF546" s="128">
        <v>3.9896886773745699</v>
      </c>
      <c r="AG546" s="128">
        <v>2.5002860302810705</v>
      </c>
    </row>
    <row r="547" spans="1:33" x14ac:dyDescent="0.2">
      <c r="A547" s="11" t="s">
        <v>1652</v>
      </c>
      <c r="B547" s="11" t="s">
        <v>848</v>
      </c>
      <c r="C547" s="11"/>
      <c r="D547" s="3" t="s">
        <v>849</v>
      </c>
      <c r="E547" s="38" t="s">
        <v>1088</v>
      </c>
      <c r="F547" s="3" t="s">
        <v>1076</v>
      </c>
      <c r="G547" s="3"/>
      <c r="H547" s="99" t="s">
        <v>886</v>
      </c>
      <c r="I547" s="99">
        <v>12.408759124087581</v>
      </c>
      <c r="J547" s="99">
        <v>1.2987012987012889</v>
      </c>
      <c r="K547" s="99">
        <v>4.487179487179489</v>
      </c>
      <c r="L547" s="99">
        <v>4.4478527607361968</v>
      </c>
      <c r="M547" s="99">
        <v>5.7268722466960327</v>
      </c>
      <c r="N547" s="99">
        <v>9.9305555555555571</v>
      </c>
      <c r="O547" s="99">
        <v>8.4649399873657671</v>
      </c>
      <c r="P547" s="99">
        <v>9.7845078625509672</v>
      </c>
      <c r="Q547" s="99">
        <v>4.715590922487479</v>
      </c>
      <c r="R547" s="99">
        <v>4.8691246833661808</v>
      </c>
      <c r="S547" s="99">
        <v>3.9130434782608745</v>
      </c>
      <c r="T547" s="99">
        <v>4.8814504881450347</v>
      </c>
      <c r="U547" s="99">
        <v>3.8120567375886623</v>
      </c>
      <c r="V547" s="99">
        <v>2.4765157984628416</v>
      </c>
      <c r="W547" s="99">
        <v>0</v>
      </c>
      <c r="X547" s="99">
        <v>0</v>
      </c>
      <c r="Y547" s="99">
        <v>0</v>
      </c>
      <c r="Z547" s="129">
        <v>0</v>
      </c>
      <c r="AA547" s="99">
        <v>0</v>
      </c>
      <c r="AB547" s="99">
        <v>1.9583333333333286</v>
      </c>
      <c r="AC547" s="129">
        <v>2.0024519820188047</v>
      </c>
      <c r="AD547" s="164">
        <v>2.9647435897435903</v>
      </c>
      <c r="AE547" s="128">
        <v>2.8015564202334531</v>
      </c>
      <c r="AF547" s="128">
        <v>2.018927444794949</v>
      </c>
      <c r="AG547" s="128">
        <v>2.0037105751391402</v>
      </c>
    </row>
    <row r="548" spans="1:33" x14ac:dyDescent="0.2">
      <c r="A548" s="11" t="s">
        <v>1653</v>
      </c>
      <c r="B548" s="11" t="s">
        <v>850</v>
      </c>
      <c r="C548" s="11"/>
      <c r="D548" s="3" t="s">
        <v>851</v>
      </c>
      <c r="E548" s="38" t="s">
        <v>1088</v>
      </c>
      <c r="F548" s="3" t="s">
        <v>1076</v>
      </c>
      <c r="G548" s="3"/>
      <c r="H548" s="99" t="s">
        <v>886</v>
      </c>
      <c r="I548" s="99">
        <v>6.5659679408138061</v>
      </c>
      <c r="J548" s="99">
        <v>15.273358403239797</v>
      </c>
      <c r="K548" s="99">
        <v>4.516938519447919</v>
      </c>
      <c r="L548" s="99">
        <v>4.0096038415366166</v>
      </c>
      <c r="M548" s="99">
        <v>2.5046168051708264</v>
      </c>
      <c r="N548" s="99">
        <v>2.4997185001688962</v>
      </c>
      <c r="O548" s="99">
        <v>2.3179171701636676</v>
      </c>
      <c r="P548" s="99">
        <v>2.3835086965857926</v>
      </c>
      <c r="Q548" s="99">
        <v>2.5482382550335672</v>
      </c>
      <c r="R548" s="99">
        <v>2.3826567133653782</v>
      </c>
      <c r="S548" s="99">
        <v>2.5369556532161255</v>
      </c>
      <c r="T548" s="99">
        <v>2.4547048509643474</v>
      </c>
      <c r="U548" s="99">
        <v>2.4814603536793953</v>
      </c>
      <c r="V548" s="99">
        <v>1.9204007792930753</v>
      </c>
      <c r="W548" s="99">
        <v>-8.1922446750411382E-2</v>
      </c>
      <c r="X548" s="99">
        <v>-3.6439828732795831E-2</v>
      </c>
      <c r="Y548" s="99">
        <v>-5.4679668276676807E-2</v>
      </c>
      <c r="Z548" s="129">
        <v>1.9330719431020382</v>
      </c>
      <c r="AA548" s="99">
        <v>1.9858663565614165</v>
      </c>
      <c r="AB548" s="99">
        <v>4.3768090518375491</v>
      </c>
      <c r="AC548" s="129">
        <v>1.8655462184874017</v>
      </c>
      <c r="AD548" s="164">
        <v>-2.4748391354567634E-2</v>
      </c>
      <c r="AE548" s="128">
        <v>2.4754517699476786E-2</v>
      </c>
      <c r="AF548" s="128">
        <v>0.13199142055766444</v>
      </c>
      <c r="AG548" s="128">
        <v>1.6477179106945322E-2</v>
      </c>
    </row>
    <row r="549" spans="1:33" x14ac:dyDescent="0.2">
      <c r="A549" s="11" t="s">
        <v>1750</v>
      </c>
      <c r="B549" s="11" t="s">
        <v>852</v>
      </c>
      <c r="C549" s="11"/>
      <c r="D549" s="3" t="s">
        <v>853</v>
      </c>
      <c r="E549" s="38" t="s">
        <v>1089</v>
      </c>
      <c r="F549" s="3" t="s">
        <v>1076</v>
      </c>
      <c r="G549" s="3"/>
      <c r="H549" s="99" t="s">
        <v>886</v>
      </c>
      <c r="I549" s="99">
        <v>6.019366657942939</v>
      </c>
      <c r="J549" s="99">
        <v>9.7630214761787357</v>
      </c>
      <c r="K549" s="99">
        <v>3.2609917912965045</v>
      </c>
      <c r="L549" s="99">
        <v>2.8530981160840696</v>
      </c>
      <c r="M549" s="99">
        <v>9.1159343568025406</v>
      </c>
      <c r="N549" s="99">
        <v>5.1329322724626252</v>
      </c>
      <c r="O549" s="99">
        <v>2.814951545916017</v>
      </c>
      <c r="P549" s="99">
        <v>2.8007181328545698</v>
      </c>
      <c r="Q549" s="99">
        <v>2.6196297589940514</v>
      </c>
      <c r="R549" s="99">
        <v>2.2974812797821755</v>
      </c>
      <c r="S549" s="99">
        <v>2.4538346364997494</v>
      </c>
      <c r="T549" s="99">
        <v>3.1988308841438595</v>
      </c>
      <c r="U549" s="99">
        <v>3.091810243096532</v>
      </c>
      <c r="V549" s="99">
        <v>1.7017704517704715</v>
      </c>
      <c r="W549" s="99">
        <v>-0.10504989870189263</v>
      </c>
      <c r="X549" s="99">
        <v>-3.0045819875297752E-2</v>
      </c>
      <c r="Y549" s="99">
        <v>-0.30054850101434738</v>
      </c>
      <c r="Z549" s="129">
        <v>0</v>
      </c>
      <c r="AA549" s="99">
        <v>0</v>
      </c>
      <c r="AB549" s="99">
        <v>3.7380360238149057</v>
      </c>
      <c r="AC549" s="129">
        <v>-7.2648020341570252E-3</v>
      </c>
      <c r="AD549" s="164">
        <v>3.6326649229875052</v>
      </c>
      <c r="AE549" s="128">
        <v>-1.1076836791923617</v>
      </c>
      <c r="AF549" s="128" t="s">
        <v>886</v>
      </c>
      <c r="AG549" s="128" t="s">
        <v>886</v>
      </c>
    </row>
    <row r="550" spans="1:33" x14ac:dyDescent="0.2">
      <c r="A550" s="11" t="s">
        <v>1654</v>
      </c>
      <c r="B550" s="11" t="s">
        <v>854</v>
      </c>
      <c r="C550" s="11"/>
      <c r="D550" s="3" t="s">
        <v>855</v>
      </c>
      <c r="E550" s="38" t="s">
        <v>1088</v>
      </c>
      <c r="F550" s="3" t="s">
        <v>1076</v>
      </c>
      <c r="G550" s="3"/>
      <c r="H550" s="99" t="s">
        <v>886</v>
      </c>
      <c r="I550" s="99">
        <v>6.0709188714458122</v>
      </c>
      <c r="J550" s="99">
        <v>5.6820534050921196</v>
      </c>
      <c r="K550" s="99">
        <v>3.7508569190089105</v>
      </c>
      <c r="L550" s="99">
        <v>4.5119879176892539</v>
      </c>
      <c r="M550" s="99">
        <v>4.3984826589595514</v>
      </c>
      <c r="N550" s="99">
        <v>9.948957522277027</v>
      </c>
      <c r="O550" s="99">
        <v>2.9978755212841151</v>
      </c>
      <c r="P550" s="99">
        <v>8.9992360580595943</v>
      </c>
      <c r="Q550" s="99">
        <v>4.8149705634987328</v>
      </c>
      <c r="R550" s="99">
        <v>4.4867937144767609</v>
      </c>
      <c r="S550" s="99">
        <v>3.9997440163829481</v>
      </c>
      <c r="T550" s="99">
        <v>3.9997538613008459</v>
      </c>
      <c r="U550" s="99">
        <v>3.9997633276137634</v>
      </c>
      <c r="V550" s="99">
        <v>2.497582067474525</v>
      </c>
      <c r="W550" s="99">
        <v>0</v>
      </c>
      <c r="X550" s="99">
        <v>0</v>
      </c>
      <c r="Y550" s="99">
        <v>0</v>
      </c>
      <c r="Z550" s="129">
        <v>0</v>
      </c>
      <c r="AA550" s="99">
        <v>0</v>
      </c>
      <c r="AB550" s="99">
        <v>1.7484458259324986</v>
      </c>
      <c r="AC550" s="129">
        <v>2.7276198788936723</v>
      </c>
      <c r="AD550" s="164">
        <v>2.98975094259466</v>
      </c>
      <c r="AE550" s="128">
        <v>2.9906156543260787</v>
      </c>
      <c r="AF550" s="128">
        <v>2.5032542304996408</v>
      </c>
      <c r="AG550" s="128">
        <v>2.4421217153462926</v>
      </c>
    </row>
    <row r="551" spans="1:33" x14ac:dyDescent="0.2">
      <c r="A551" s="11" t="s">
        <v>1655</v>
      </c>
      <c r="B551" s="11" t="s">
        <v>856</v>
      </c>
      <c r="C551" s="11"/>
      <c r="D551" s="3" t="s">
        <v>857</v>
      </c>
      <c r="E551" s="38" t="s">
        <v>1088</v>
      </c>
      <c r="F551" s="3" t="s">
        <v>1076</v>
      </c>
      <c r="G551" s="3"/>
      <c r="H551" s="99" t="s">
        <v>886</v>
      </c>
      <c r="I551" s="99">
        <v>10.745916158236568</v>
      </c>
      <c r="J551" s="99">
        <v>5.624666785143063</v>
      </c>
      <c r="K551" s="99">
        <v>7.9498611928998031</v>
      </c>
      <c r="L551" s="99">
        <v>6.8500623441396726</v>
      </c>
      <c r="M551" s="99">
        <v>4.9886952082269573</v>
      </c>
      <c r="N551" s="99">
        <v>5.9395623480375264</v>
      </c>
      <c r="O551" s="99">
        <v>5.0032786885245883</v>
      </c>
      <c r="P551" s="99">
        <v>4.9397364641228876</v>
      </c>
      <c r="Q551" s="99">
        <v>3.9335872411330683</v>
      </c>
      <c r="R551" s="99">
        <v>2.5078728886344095</v>
      </c>
      <c r="S551" s="99">
        <v>2.5023739038149984</v>
      </c>
      <c r="T551" s="99">
        <v>2.5012260912211843</v>
      </c>
      <c r="U551" s="99">
        <v>2.4986709197235513</v>
      </c>
      <c r="V551" s="99">
        <v>2.4999999999999858</v>
      </c>
      <c r="W551" s="99">
        <v>0</v>
      </c>
      <c r="X551" s="99">
        <v>0</v>
      </c>
      <c r="Y551" s="99">
        <v>0</v>
      </c>
      <c r="Z551" s="129">
        <v>1.9380629490942214</v>
      </c>
      <c r="AA551" s="99">
        <v>1.940928270042197</v>
      </c>
      <c r="AB551" s="99">
        <v>0</v>
      </c>
      <c r="AC551" s="129">
        <v>0</v>
      </c>
      <c r="AD551" s="164">
        <v>1.938059992208796</v>
      </c>
      <c r="AE551" s="128">
        <v>2.3884589662749534</v>
      </c>
      <c r="AF551" s="128">
        <v>2.3327423719324392</v>
      </c>
      <c r="AG551" s="128">
        <v>2.2795659706391902</v>
      </c>
    </row>
    <row r="552" spans="1:33" x14ac:dyDescent="0.2">
      <c r="A552" s="11" t="s">
        <v>886</v>
      </c>
      <c r="B552" s="16" t="s">
        <v>1047</v>
      </c>
      <c r="C552" s="16"/>
      <c r="D552" s="17" t="s">
        <v>1048</v>
      </c>
      <c r="E552" s="38" t="s">
        <v>1089</v>
      </c>
      <c r="F552" s="3" t="s">
        <v>1076</v>
      </c>
      <c r="G552" s="3"/>
      <c r="H552" s="99" t="s">
        <v>886</v>
      </c>
      <c r="I552" s="99" t="s">
        <v>886</v>
      </c>
      <c r="J552" s="99" t="s">
        <v>886</v>
      </c>
      <c r="K552" s="99" t="s">
        <v>886</v>
      </c>
      <c r="L552" s="99" t="s">
        <v>886</v>
      </c>
      <c r="M552" s="99" t="s">
        <v>886</v>
      </c>
      <c r="N552" s="99" t="s">
        <v>886</v>
      </c>
      <c r="O552" s="99" t="s">
        <v>886</v>
      </c>
      <c r="P552" s="99" t="s">
        <v>886</v>
      </c>
      <c r="Q552" s="99" t="s">
        <v>886</v>
      </c>
      <c r="R552" s="99" t="s">
        <v>886</v>
      </c>
      <c r="S552" s="99" t="s">
        <v>886</v>
      </c>
      <c r="T552" s="99" t="s">
        <v>886</v>
      </c>
      <c r="U552" s="99" t="s">
        <v>886</v>
      </c>
      <c r="V552" s="99" t="s">
        <v>886</v>
      </c>
      <c r="W552" s="99" t="s">
        <v>886</v>
      </c>
      <c r="X552" s="99" t="s">
        <v>886</v>
      </c>
      <c r="Y552" s="99" t="s">
        <v>886</v>
      </c>
      <c r="Z552" s="129" t="s">
        <v>886</v>
      </c>
      <c r="AA552" s="99" t="s">
        <v>886</v>
      </c>
      <c r="AB552" s="99" t="s">
        <v>886</v>
      </c>
      <c r="AC552" s="129" t="s">
        <v>886</v>
      </c>
      <c r="AD552" s="164" t="s">
        <v>886</v>
      </c>
      <c r="AE552" s="128" t="s">
        <v>886</v>
      </c>
      <c r="AF552" s="128" t="s">
        <v>886</v>
      </c>
      <c r="AG552" s="128" t="s">
        <v>886</v>
      </c>
    </row>
    <row r="553" spans="1:33" x14ac:dyDescent="0.2">
      <c r="A553" s="11" t="s">
        <v>1656</v>
      </c>
      <c r="B553" s="11" t="s">
        <v>858</v>
      </c>
      <c r="C553" s="11"/>
      <c r="D553" s="3" t="s">
        <v>859</v>
      </c>
      <c r="E553" s="38" t="s">
        <v>1088</v>
      </c>
      <c r="F553" s="3" t="s">
        <v>1082</v>
      </c>
      <c r="G553" s="3"/>
      <c r="H553" s="99" t="s">
        <v>886</v>
      </c>
      <c r="I553" s="99">
        <v>4.4507468330497346</v>
      </c>
      <c r="J553" s="99">
        <v>12.394106147273902</v>
      </c>
      <c r="K553" s="99">
        <v>2.950508125171126</v>
      </c>
      <c r="L553" s="99">
        <v>7.4980836318695907</v>
      </c>
      <c r="M553" s="99">
        <v>5.9520344606787319</v>
      </c>
      <c r="N553" s="99">
        <v>6.8813009916765253</v>
      </c>
      <c r="O553" s="99">
        <v>5.9692094170864749</v>
      </c>
      <c r="P553" s="99">
        <v>2.9274444889099129</v>
      </c>
      <c r="Q553" s="99">
        <v>4.9555228276877585</v>
      </c>
      <c r="R553" s="99">
        <v>5.4961215073921608</v>
      </c>
      <c r="S553" s="99">
        <v>4.5000372431552478</v>
      </c>
      <c r="T553" s="99">
        <v>4.7532737307292905</v>
      </c>
      <c r="U553" s="99">
        <v>3.2496063145206904</v>
      </c>
      <c r="V553" s="99">
        <v>2.700132747112022</v>
      </c>
      <c r="W553" s="99">
        <v>0</v>
      </c>
      <c r="X553" s="99">
        <v>2.8995737269102051</v>
      </c>
      <c r="Y553" s="99">
        <v>1.9002565747273934</v>
      </c>
      <c r="Z553" s="129">
        <v>1.8997910492127179</v>
      </c>
      <c r="AA553" s="99">
        <v>0</v>
      </c>
      <c r="AB553" s="99">
        <v>3.0003260291367129</v>
      </c>
      <c r="AC553" s="129">
        <v>3.700094126662834</v>
      </c>
      <c r="AD553" s="164">
        <v>3.4901560730322245</v>
      </c>
      <c r="AE553" s="128">
        <v>3.2498176003973978</v>
      </c>
      <c r="AF553" s="128">
        <v>3.9902274008644989</v>
      </c>
      <c r="AG553" s="128">
        <v>4.9901325063433877</v>
      </c>
    </row>
    <row r="554" spans="1:33" x14ac:dyDescent="0.2">
      <c r="B554" s="11"/>
      <c r="C554" s="11"/>
      <c r="D554" s="4"/>
      <c r="E554" s="4"/>
      <c r="F554" s="4"/>
      <c r="G554" s="4"/>
    </row>
    <row r="555" spans="1:33" x14ac:dyDescent="0.2">
      <c r="B555" s="11"/>
      <c r="C555" s="11"/>
      <c r="D555" s="123"/>
      <c r="E555" s="4"/>
      <c r="F555" s="4"/>
      <c r="G555" s="4"/>
    </row>
    <row r="556" spans="1:33" x14ac:dyDescent="0.2">
      <c r="B556" s="123" t="s">
        <v>1781</v>
      </c>
      <c r="C556" s="123"/>
      <c r="E556" s="4"/>
      <c r="F556" s="4"/>
      <c r="G556" s="4"/>
    </row>
    <row r="557" spans="1:33" x14ac:dyDescent="0.2">
      <c r="B557" s="123" t="s">
        <v>1764</v>
      </c>
      <c r="C557" s="122"/>
      <c r="E557" s="5"/>
      <c r="F557" s="5"/>
      <c r="G557" s="5"/>
    </row>
    <row r="558" spans="1:33" x14ac:dyDescent="0.2">
      <c r="B558" s="126" t="s">
        <v>1782</v>
      </c>
      <c r="C558" s="11"/>
      <c r="D558" s="3"/>
      <c r="E558" s="3"/>
      <c r="F558" s="3"/>
      <c r="G558" s="3"/>
    </row>
    <row r="559" spans="1:33" x14ac:dyDescent="0.2">
      <c r="B559" s="126" t="s">
        <v>1788</v>
      </c>
      <c r="C559" s="11"/>
      <c r="D559" s="3"/>
      <c r="E559" s="3"/>
      <c r="F559" s="3"/>
      <c r="G559" s="3"/>
    </row>
    <row r="560" spans="1:33" x14ac:dyDescent="0.2">
      <c r="B560" s="126" t="s">
        <v>1784</v>
      </c>
      <c r="C560" s="11"/>
      <c r="D560" s="3"/>
      <c r="E560" s="3"/>
      <c r="F560" s="3"/>
      <c r="G560" s="3"/>
    </row>
    <row r="561" spans="2:7" x14ac:dyDescent="0.2">
      <c r="B561" s="126" t="s">
        <v>1790</v>
      </c>
      <c r="C561" s="11"/>
      <c r="D561" s="3"/>
      <c r="E561" s="3"/>
      <c r="F561" s="3"/>
      <c r="G561" s="3"/>
    </row>
    <row r="562" spans="2:7" x14ac:dyDescent="0.2">
      <c r="B562" s="11"/>
      <c r="C562" s="11"/>
      <c r="D562" s="3"/>
      <c r="E562" s="3"/>
      <c r="F562" s="3"/>
      <c r="G562" s="3"/>
    </row>
    <row r="563" spans="2:7" x14ac:dyDescent="0.2">
      <c r="B563" s="11"/>
      <c r="C563" s="11"/>
      <c r="D563" s="3"/>
      <c r="E563" s="3"/>
      <c r="F563" s="3"/>
      <c r="G563" s="3"/>
    </row>
    <row r="564" spans="2:7" x14ac:dyDescent="0.2">
      <c r="B564" s="11"/>
      <c r="C564" s="11"/>
      <c r="D564" s="3"/>
      <c r="E564" s="3"/>
      <c r="F564" s="3"/>
      <c r="G564" s="3"/>
    </row>
    <row r="565" spans="2:7" x14ac:dyDescent="0.2">
      <c r="B565" s="11"/>
      <c r="C565" s="11"/>
      <c r="D565" s="3"/>
      <c r="E565" s="3"/>
      <c r="F565" s="3"/>
      <c r="G565" s="3"/>
    </row>
    <row r="566" spans="2:7" x14ac:dyDescent="0.2">
      <c r="B566" s="11"/>
      <c r="C566" s="11"/>
      <c r="D566" s="3"/>
      <c r="E566" s="3"/>
      <c r="F566" s="3"/>
      <c r="G566" s="3"/>
    </row>
    <row r="567" spans="2:7" x14ac:dyDescent="0.2">
      <c r="B567" s="11"/>
      <c r="C567" s="11"/>
      <c r="D567" s="3"/>
      <c r="E567" s="3"/>
      <c r="F567" s="3"/>
      <c r="G567" s="3"/>
    </row>
    <row r="568" spans="2:7" x14ac:dyDescent="0.2">
      <c r="B568" s="11"/>
      <c r="C568" s="11"/>
      <c r="D568" s="3"/>
      <c r="E568" s="3"/>
      <c r="F568" s="3"/>
      <c r="G568" s="3"/>
    </row>
    <row r="569" spans="2:7" x14ac:dyDescent="0.2">
      <c r="B569" s="11"/>
      <c r="C569" s="11"/>
      <c r="D569" s="3"/>
      <c r="E569" s="3"/>
      <c r="F569" s="3"/>
      <c r="G569" s="3"/>
    </row>
    <row r="570" spans="2:7" x14ac:dyDescent="0.2">
      <c r="B570" s="11"/>
      <c r="C570" s="11"/>
      <c r="D570" s="3"/>
      <c r="E570" s="3"/>
      <c r="F570" s="3"/>
      <c r="G570" s="3"/>
    </row>
    <row r="571" spans="2:7" x14ac:dyDescent="0.2">
      <c r="B571" s="11"/>
      <c r="C571" s="11"/>
      <c r="D571" s="3"/>
      <c r="E571" s="3"/>
      <c r="F571" s="3"/>
      <c r="G571" s="3"/>
    </row>
    <row r="572" spans="2:7" x14ac:dyDescent="0.2">
      <c r="B572" s="11"/>
      <c r="C572" s="11"/>
      <c r="D572" s="3"/>
      <c r="E572" s="3"/>
      <c r="F572" s="3"/>
      <c r="G572" s="3"/>
    </row>
    <row r="573" spans="2:7" x14ac:dyDescent="0.2">
      <c r="B573" s="11"/>
      <c r="C573" s="11"/>
      <c r="D573" s="3"/>
      <c r="E573" s="3"/>
      <c r="F573" s="3"/>
      <c r="G573" s="3"/>
    </row>
    <row r="574" spans="2:7" x14ac:dyDescent="0.2">
      <c r="B574" s="11"/>
      <c r="C574" s="11"/>
      <c r="D574" s="3"/>
      <c r="E574" s="3"/>
      <c r="F574" s="3"/>
      <c r="G574" s="3"/>
    </row>
    <row r="575" spans="2:7" x14ac:dyDescent="0.2">
      <c r="B575" s="11"/>
      <c r="C575" s="11"/>
      <c r="D575" s="3"/>
      <c r="E575" s="3"/>
      <c r="F575" s="3"/>
      <c r="G575" s="3"/>
    </row>
    <row r="576" spans="2:7" x14ac:dyDescent="0.2">
      <c r="B576" s="11"/>
      <c r="C576" s="11"/>
      <c r="D576" s="3"/>
      <c r="E576" s="3"/>
      <c r="F576" s="3"/>
      <c r="G576" s="3"/>
    </row>
    <row r="577" spans="2:7" x14ac:dyDescent="0.2">
      <c r="B577" s="11"/>
      <c r="C577" s="11"/>
      <c r="D577" s="3"/>
      <c r="E577" s="3"/>
      <c r="F577" s="3"/>
      <c r="G577" s="3"/>
    </row>
    <row r="578" spans="2:7" x14ac:dyDescent="0.2">
      <c r="B578" s="11"/>
      <c r="C578" s="11"/>
      <c r="D578" s="3"/>
      <c r="E578" s="3"/>
      <c r="F578" s="3"/>
      <c r="G578" s="3"/>
    </row>
    <row r="579" spans="2:7" x14ac:dyDescent="0.2">
      <c r="B579" s="11"/>
      <c r="C579" s="11"/>
      <c r="D579" s="3"/>
      <c r="E579" s="3"/>
      <c r="F579" s="3"/>
      <c r="G579" s="3"/>
    </row>
    <row r="580" spans="2:7" x14ac:dyDescent="0.2">
      <c r="B580" s="11"/>
      <c r="C580" s="11"/>
      <c r="D580" s="3"/>
      <c r="E580" s="3"/>
      <c r="F580" s="3"/>
      <c r="G580" s="3"/>
    </row>
    <row r="581" spans="2:7" x14ac:dyDescent="0.2">
      <c r="B581" s="11"/>
      <c r="C581" s="11"/>
      <c r="D581" s="3"/>
      <c r="E581" s="3"/>
      <c r="F581" s="3"/>
      <c r="G581" s="3"/>
    </row>
    <row r="582" spans="2:7" x14ac:dyDescent="0.2">
      <c r="B582" s="11"/>
      <c r="C582" s="11"/>
      <c r="D582" s="3"/>
      <c r="E582" s="3"/>
      <c r="F582" s="3"/>
      <c r="G582" s="3"/>
    </row>
    <row r="583" spans="2:7" x14ac:dyDescent="0.2">
      <c r="B583" s="11"/>
      <c r="C583" s="11"/>
      <c r="D583" s="3"/>
      <c r="E583" s="3"/>
      <c r="F583" s="3"/>
      <c r="G583" s="3"/>
    </row>
    <row r="584" spans="2:7" x14ac:dyDescent="0.2">
      <c r="B584" s="11"/>
      <c r="C584" s="11"/>
      <c r="D584" s="3"/>
      <c r="E584" s="3"/>
      <c r="F584" s="3"/>
      <c r="G584" s="3"/>
    </row>
    <row r="585" spans="2:7" x14ac:dyDescent="0.2">
      <c r="B585" s="11"/>
      <c r="C585" s="11"/>
      <c r="D585" s="3"/>
      <c r="E585" s="3"/>
      <c r="F585" s="3"/>
      <c r="G585" s="3"/>
    </row>
    <row r="586" spans="2:7" x14ac:dyDescent="0.2">
      <c r="B586" s="11"/>
      <c r="C586" s="11"/>
      <c r="D586" s="3"/>
      <c r="E586" s="3"/>
      <c r="F586" s="3"/>
      <c r="G586" s="3"/>
    </row>
    <row r="587" spans="2:7" x14ac:dyDescent="0.2">
      <c r="B587" s="11"/>
      <c r="C587" s="11"/>
      <c r="D587" s="3"/>
      <c r="E587" s="3"/>
      <c r="F587" s="3"/>
      <c r="G587" s="3"/>
    </row>
    <row r="588" spans="2:7" x14ac:dyDescent="0.2">
      <c r="B588" s="11"/>
      <c r="C588" s="11"/>
      <c r="D588" s="3"/>
      <c r="E588" s="3"/>
      <c r="F588" s="3"/>
      <c r="G588" s="3"/>
    </row>
    <row r="589" spans="2:7" x14ac:dyDescent="0.2">
      <c r="B589" s="11"/>
      <c r="C589" s="11"/>
      <c r="D589" s="3"/>
      <c r="E589" s="3"/>
      <c r="F589" s="3"/>
      <c r="G589" s="3"/>
    </row>
    <row r="590" spans="2:7" x14ac:dyDescent="0.2">
      <c r="B590" s="11"/>
      <c r="C590" s="11"/>
      <c r="D590" s="3"/>
      <c r="E590" s="3"/>
      <c r="F590" s="3"/>
      <c r="G590" s="3"/>
    </row>
    <row r="591" spans="2:7" x14ac:dyDescent="0.2">
      <c r="B591" s="11"/>
      <c r="C591" s="11"/>
      <c r="D591" s="3"/>
      <c r="E591" s="3"/>
      <c r="F591" s="3"/>
      <c r="G591" s="3"/>
    </row>
    <row r="592" spans="2:7" x14ac:dyDescent="0.2">
      <c r="B592" s="11"/>
      <c r="C592" s="11"/>
      <c r="D592" s="3"/>
      <c r="E592" s="3"/>
      <c r="F592" s="3"/>
      <c r="G592" s="3"/>
    </row>
    <row r="593" spans="2:7" x14ac:dyDescent="0.2">
      <c r="B593" s="11"/>
      <c r="C593" s="11"/>
      <c r="D593" s="3"/>
      <c r="E593" s="3"/>
      <c r="F593" s="3"/>
      <c r="G593" s="3"/>
    </row>
    <row r="594" spans="2:7" x14ac:dyDescent="0.2">
      <c r="B594" s="11"/>
      <c r="C594" s="11"/>
      <c r="D594" s="3"/>
      <c r="E594" s="3"/>
      <c r="F594" s="3"/>
      <c r="G594" s="3"/>
    </row>
    <row r="595" spans="2:7" x14ac:dyDescent="0.2">
      <c r="B595" s="11"/>
      <c r="C595" s="11"/>
      <c r="D595" s="3"/>
      <c r="E595" s="3"/>
      <c r="F595" s="3"/>
      <c r="G595" s="3"/>
    </row>
    <row r="596" spans="2:7" x14ac:dyDescent="0.2">
      <c r="B596" s="11"/>
      <c r="C596" s="11"/>
      <c r="D596" s="3"/>
      <c r="E596" s="3"/>
      <c r="F596" s="3"/>
      <c r="G596" s="3"/>
    </row>
    <row r="597" spans="2:7" x14ac:dyDescent="0.2">
      <c r="B597" s="11"/>
      <c r="C597" s="11"/>
      <c r="D597" s="3"/>
      <c r="E597" s="3"/>
      <c r="F597" s="3"/>
      <c r="G597" s="3"/>
    </row>
    <row r="598" spans="2:7" x14ac:dyDescent="0.2">
      <c r="B598" s="11"/>
      <c r="C598" s="11"/>
      <c r="D598" s="3"/>
      <c r="E598" s="3"/>
      <c r="F598" s="3"/>
      <c r="G598" s="3"/>
    </row>
    <row r="599" spans="2:7" x14ac:dyDescent="0.2">
      <c r="B599" s="11"/>
      <c r="C599" s="11"/>
      <c r="D599" s="3"/>
      <c r="E599" s="3"/>
      <c r="F599" s="3"/>
      <c r="G599" s="3"/>
    </row>
    <row r="600" spans="2:7" x14ac:dyDescent="0.2">
      <c r="B600" s="11"/>
      <c r="C600" s="11"/>
      <c r="D600" s="3"/>
      <c r="E600" s="3"/>
      <c r="F600" s="3"/>
      <c r="G600" s="3"/>
    </row>
    <row r="601" spans="2:7" x14ac:dyDescent="0.2">
      <c r="B601" s="11"/>
      <c r="C601" s="11"/>
      <c r="D601" s="3"/>
      <c r="E601" s="3"/>
      <c r="F601" s="3"/>
      <c r="G601" s="3"/>
    </row>
    <row r="602" spans="2:7" x14ac:dyDescent="0.2">
      <c r="B602" s="11"/>
      <c r="C602" s="11"/>
      <c r="D602" s="3"/>
      <c r="E602" s="3"/>
      <c r="F602" s="3"/>
      <c r="G602" s="3"/>
    </row>
    <row r="603" spans="2:7" x14ac:dyDescent="0.2">
      <c r="B603" s="11"/>
      <c r="C603" s="11"/>
      <c r="D603" s="3"/>
      <c r="E603" s="3"/>
      <c r="F603" s="3"/>
      <c r="G603" s="3"/>
    </row>
    <row r="604" spans="2:7" x14ac:dyDescent="0.2">
      <c r="B604" s="11"/>
      <c r="C604" s="11"/>
      <c r="D604" s="3"/>
      <c r="E604" s="3"/>
      <c r="F604" s="3"/>
      <c r="G604" s="3"/>
    </row>
    <row r="605" spans="2:7" x14ac:dyDescent="0.2">
      <c r="B605" s="11"/>
      <c r="C605" s="11"/>
      <c r="D605" s="3"/>
      <c r="E605" s="3"/>
      <c r="F605" s="3"/>
      <c r="G605" s="3"/>
    </row>
    <row r="606" spans="2:7" x14ac:dyDescent="0.2">
      <c r="B606" s="11"/>
      <c r="C606" s="11"/>
      <c r="D606" s="3"/>
      <c r="E606" s="3"/>
      <c r="F606" s="3"/>
      <c r="G606" s="3"/>
    </row>
    <row r="607" spans="2:7" x14ac:dyDescent="0.2">
      <c r="B607" s="11"/>
      <c r="C607" s="11"/>
      <c r="D607" s="3"/>
      <c r="E607" s="3"/>
      <c r="F607" s="3"/>
      <c r="G607" s="3"/>
    </row>
    <row r="608" spans="2:7" x14ac:dyDescent="0.2">
      <c r="B608" s="11"/>
      <c r="C608" s="11"/>
      <c r="D608" s="3"/>
      <c r="E608" s="3"/>
      <c r="F608" s="3"/>
      <c r="G608" s="3"/>
    </row>
    <row r="609" spans="2:7" x14ac:dyDescent="0.2">
      <c r="B609" s="11"/>
      <c r="C609" s="11"/>
      <c r="D609" s="3"/>
      <c r="E609" s="3"/>
      <c r="F609" s="3"/>
      <c r="G609" s="3"/>
    </row>
    <row r="610" spans="2:7" x14ac:dyDescent="0.2">
      <c r="B610" s="11"/>
      <c r="C610" s="11"/>
      <c r="D610" s="3"/>
      <c r="E610" s="3"/>
      <c r="F610" s="3"/>
      <c r="G610" s="3"/>
    </row>
    <row r="611" spans="2:7" x14ac:dyDescent="0.2">
      <c r="B611" s="11"/>
      <c r="C611" s="11"/>
      <c r="D611" s="3"/>
      <c r="E611" s="3"/>
      <c r="F611" s="3"/>
      <c r="G611" s="3"/>
    </row>
    <row r="612" spans="2:7" x14ac:dyDescent="0.2">
      <c r="B612" s="11"/>
      <c r="C612" s="11"/>
      <c r="D612" s="3"/>
      <c r="E612" s="3"/>
      <c r="F612" s="3"/>
      <c r="G612" s="3"/>
    </row>
    <row r="613" spans="2:7" x14ac:dyDescent="0.2">
      <c r="B613" s="11"/>
      <c r="C613" s="11"/>
      <c r="D613" s="3"/>
      <c r="E613" s="3"/>
      <c r="F613" s="3"/>
      <c r="G613" s="3"/>
    </row>
    <row r="614" spans="2:7" x14ac:dyDescent="0.2">
      <c r="B614" s="11"/>
      <c r="C614" s="11"/>
      <c r="D614" s="3"/>
      <c r="E614" s="3"/>
      <c r="F614" s="3"/>
      <c r="G614" s="3"/>
    </row>
    <row r="615" spans="2:7" x14ac:dyDescent="0.2">
      <c r="B615" s="11"/>
      <c r="C615" s="11"/>
      <c r="D615" s="3"/>
      <c r="E615" s="3"/>
      <c r="F615" s="3"/>
      <c r="G615" s="3"/>
    </row>
    <row r="616" spans="2:7" x14ac:dyDescent="0.2">
      <c r="B616" s="11"/>
      <c r="C616" s="11"/>
      <c r="D616" s="3"/>
      <c r="E616" s="3"/>
      <c r="F616" s="3"/>
      <c r="G616" s="3"/>
    </row>
    <row r="617" spans="2:7" x14ac:dyDescent="0.2">
      <c r="B617" s="11"/>
      <c r="C617" s="11"/>
      <c r="D617" s="3"/>
      <c r="E617" s="3"/>
      <c r="F617" s="3"/>
      <c r="G617" s="3"/>
    </row>
    <row r="618" spans="2:7" x14ac:dyDescent="0.2">
      <c r="B618" s="11"/>
      <c r="C618" s="11"/>
      <c r="D618" s="3"/>
      <c r="E618" s="3"/>
      <c r="F618" s="3"/>
      <c r="G618" s="3"/>
    </row>
    <row r="619" spans="2:7" x14ac:dyDescent="0.2">
      <c r="B619" s="11"/>
      <c r="C619" s="11"/>
      <c r="D619" s="3"/>
      <c r="E619" s="3"/>
      <c r="F619" s="3"/>
      <c r="G619" s="3"/>
    </row>
    <row r="620" spans="2:7" x14ac:dyDescent="0.2">
      <c r="B620" s="11"/>
      <c r="C620" s="11"/>
      <c r="D620" s="3"/>
      <c r="E620" s="3"/>
      <c r="F620" s="3"/>
      <c r="G620" s="3"/>
    </row>
    <row r="621" spans="2:7" x14ac:dyDescent="0.2">
      <c r="B621" s="11"/>
      <c r="C621" s="11"/>
      <c r="D621" s="3"/>
      <c r="E621" s="3"/>
      <c r="F621" s="3"/>
      <c r="G621" s="3"/>
    </row>
    <row r="622" spans="2:7" x14ac:dyDescent="0.2">
      <c r="B622" s="11"/>
      <c r="C622" s="11"/>
      <c r="D622" s="3"/>
      <c r="E622" s="3"/>
      <c r="F622" s="3"/>
      <c r="G622" s="3"/>
    </row>
    <row r="623" spans="2:7" x14ac:dyDescent="0.2">
      <c r="B623" s="11"/>
      <c r="C623" s="11"/>
      <c r="D623" s="3"/>
      <c r="E623" s="3"/>
      <c r="F623" s="3"/>
      <c r="G623" s="3"/>
    </row>
    <row r="624" spans="2:7" x14ac:dyDescent="0.2">
      <c r="B624" s="11"/>
      <c r="C624" s="11"/>
      <c r="D624" s="3"/>
      <c r="E624" s="3"/>
      <c r="F624" s="3"/>
      <c r="G624" s="3"/>
    </row>
    <row r="625" spans="2:7" x14ac:dyDescent="0.2">
      <c r="B625" s="11"/>
      <c r="C625" s="11"/>
      <c r="D625" s="3"/>
      <c r="E625" s="3"/>
      <c r="F625" s="3"/>
      <c r="G625" s="3"/>
    </row>
    <row r="626" spans="2:7" x14ac:dyDescent="0.2">
      <c r="B626" s="11"/>
      <c r="C626" s="11"/>
      <c r="D626" s="3"/>
      <c r="E626" s="3"/>
      <c r="F626" s="3"/>
      <c r="G626" s="3"/>
    </row>
    <row r="627" spans="2:7" x14ac:dyDescent="0.2">
      <c r="B627" s="11"/>
      <c r="C627" s="11"/>
      <c r="D627" s="3"/>
      <c r="E627" s="3"/>
      <c r="F627" s="3"/>
      <c r="G627" s="3"/>
    </row>
    <row r="628" spans="2:7" x14ac:dyDescent="0.2">
      <c r="B628" s="11"/>
      <c r="C628" s="11"/>
      <c r="D628" s="3"/>
      <c r="E628" s="3"/>
      <c r="F628" s="3"/>
      <c r="G628" s="3"/>
    </row>
    <row r="629" spans="2:7" x14ac:dyDescent="0.2">
      <c r="B629" s="11"/>
      <c r="C629" s="11"/>
      <c r="D629" s="3"/>
      <c r="E629" s="3"/>
      <c r="F629" s="3"/>
      <c r="G629" s="3"/>
    </row>
    <row r="630" spans="2:7" x14ac:dyDescent="0.2">
      <c r="B630" s="11"/>
      <c r="C630" s="11"/>
      <c r="D630" s="3"/>
      <c r="E630" s="3"/>
      <c r="F630" s="3"/>
      <c r="G630" s="3"/>
    </row>
    <row r="631" spans="2:7" x14ac:dyDescent="0.2">
      <c r="B631" s="11"/>
      <c r="C631" s="11"/>
      <c r="D631" s="3"/>
      <c r="E631" s="3"/>
      <c r="F631" s="3"/>
      <c r="G631" s="3"/>
    </row>
    <row r="632" spans="2:7" x14ac:dyDescent="0.2">
      <c r="B632" s="11"/>
      <c r="C632" s="11"/>
      <c r="D632" s="3"/>
      <c r="E632" s="3"/>
      <c r="F632" s="3"/>
      <c r="G632" s="3"/>
    </row>
    <row r="633" spans="2:7" x14ac:dyDescent="0.2">
      <c r="B633" s="11"/>
      <c r="C633" s="11"/>
      <c r="D633" s="3"/>
      <c r="E633" s="3"/>
      <c r="F633" s="3"/>
      <c r="G633" s="3"/>
    </row>
    <row r="634" spans="2:7" x14ac:dyDescent="0.2">
      <c r="B634" s="11"/>
      <c r="C634" s="11"/>
      <c r="D634" s="3"/>
      <c r="E634" s="3"/>
      <c r="F634" s="3"/>
      <c r="G634" s="3"/>
    </row>
    <row r="635" spans="2:7" x14ac:dyDescent="0.2">
      <c r="B635" s="11"/>
      <c r="C635" s="11"/>
      <c r="D635" s="3"/>
      <c r="E635" s="3"/>
      <c r="F635" s="3"/>
      <c r="G635" s="3"/>
    </row>
    <row r="636" spans="2:7" x14ac:dyDescent="0.2">
      <c r="B636" s="11"/>
      <c r="C636" s="11"/>
      <c r="D636" s="3"/>
      <c r="E636" s="3"/>
      <c r="F636" s="3"/>
      <c r="G636" s="3"/>
    </row>
    <row r="637" spans="2:7" x14ac:dyDescent="0.2">
      <c r="B637" s="11"/>
      <c r="C637" s="11"/>
      <c r="D637" s="3"/>
      <c r="E637" s="3"/>
      <c r="F637" s="3"/>
      <c r="G637" s="3"/>
    </row>
    <row r="638" spans="2:7" x14ac:dyDescent="0.2">
      <c r="B638" s="11"/>
      <c r="C638" s="11"/>
      <c r="D638" s="3"/>
      <c r="E638" s="3"/>
      <c r="F638" s="3"/>
      <c r="G638" s="3"/>
    </row>
    <row r="639" spans="2:7" x14ac:dyDescent="0.2">
      <c r="B639" s="11"/>
      <c r="C639" s="11"/>
      <c r="D639" s="3"/>
      <c r="E639" s="3"/>
      <c r="F639" s="3"/>
      <c r="G639" s="3"/>
    </row>
    <row r="640" spans="2:7" x14ac:dyDescent="0.2">
      <c r="B640" s="11"/>
      <c r="C640" s="11"/>
      <c r="D640" s="3"/>
      <c r="E640" s="3"/>
      <c r="F640" s="3"/>
      <c r="G640" s="3"/>
    </row>
    <row r="641" spans="2:7" x14ac:dyDescent="0.2">
      <c r="B641" s="11"/>
      <c r="C641" s="11"/>
      <c r="D641" s="3"/>
      <c r="E641" s="3"/>
      <c r="F641" s="3"/>
      <c r="G641" s="3"/>
    </row>
    <row r="642" spans="2:7" x14ac:dyDescent="0.2">
      <c r="B642" s="11"/>
      <c r="C642" s="11"/>
      <c r="D642" s="3"/>
      <c r="E642" s="3"/>
      <c r="F642" s="3"/>
      <c r="G642" s="3"/>
    </row>
    <row r="643" spans="2:7" x14ac:dyDescent="0.2">
      <c r="B643" s="11"/>
      <c r="C643" s="11"/>
      <c r="D643" s="3"/>
      <c r="E643" s="3"/>
      <c r="F643" s="3"/>
      <c r="G643" s="3"/>
    </row>
    <row r="644" spans="2:7" x14ac:dyDescent="0.2">
      <c r="B644" s="11"/>
      <c r="C644" s="11"/>
      <c r="D644" s="3"/>
      <c r="E644" s="3"/>
      <c r="F644" s="3"/>
      <c r="G644" s="3"/>
    </row>
    <row r="645" spans="2:7" x14ac:dyDescent="0.2">
      <c r="B645" s="11"/>
      <c r="C645" s="11"/>
      <c r="D645" s="3"/>
      <c r="E645" s="3"/>
      <c r="F645" s="3"/>
      <c r="G645" s="3"/>
    </row>
    <row r="646" spans="2:7" x14ac:dyDescent="0.2">
      <c r="B646" s="11"/>
      <c r="C646" s="11"/>
      <c r="D646" s="3"/>
      <c r="E646" s="3"/>
      <c r="F646" s="3"/>
      <c r="G646" s="3"/>
    </row>
    <row r="647" spans="2:7" x14ac:dyDescent="0.2">
      <c r="B647" s="11"/>
      <c r="C647" s="11"/>
      <c r="D647" s="3"/>
      <c r="E647" s="3"/>
      <c r="F647" s="3"/>
      <c r="G647" s="3"/>
    </row>
    <row r="648" spans="2:7" x14ac:dyDescent="0.2">
      <c r="B648" s="11"/>
      <c r="C648" s="11"/>
      <c r="D648" s="3"/>
      <c r="E648" s="3"/>
      <c r="F648" s="3"/>
      <c r="G648" s="3"/>
    </row>
    <row r="649" spans="2:7" x14ac:dyDescent="0.2">
      <c r="B649" s="11"/>
      <c r="C649" s="11"/>
      <c r="D649" s="3"/>
      <c r="E649" s="3"/>
      <c r="F649" s="3"/>
      <c r="G649" s="3"/>
    </row>
    <row r="650" spans="2:7" x14ac:dyDescent="0.2">
      <c r="B650" s="11"/>
      <c r="C650" s="11"/>
      <c r="D650" s="3"/>
      <c r="E650" s="3"/>
      <c r="F650" s="3"/>
      <c r="G650" s="3"/>
    </row>
    <row r="651" spans="2:7" x14ac:dyDescent="0.2">
      <c r="B651" s="11"/>
      <c r="C651" s="11"/>
      <c r="D651" s="3"/>
      <c r="E651" s="3"/>
      <c r="F651" s="3"/>
      <c r="G651" s="3"/>
    </row>
    <row r="652" spans="2:7" x14ac:dyDescent="0.2">
      <c r="B652" s="11"/>
      <c r="C652" s="11"/>
      <c r="D652" s="3"/>
      <c r="E652" s="3"/>
      <c r="F652" s="3"/>
      <c r="G652" s="3"/>
    </row>
    <row r="653" spans="2:7" x14ac:dyDescent="0.2">
      <c r="B653" s="11"/>
      <c r="C653" s="11"/>
      <c r="D653" s="3"/>
      <c r="E653" s="3"/>
      <c r="F653" s="3"/>
      <c r="G653" s="3"/>
    </row>
    <row r="654" spans="2:7" x14ac:dyDescent="0.2">
      <c r="B654" s="11"/>
      <c r="C654" s="11"/>
      <c r="D654" s="3"/>
      <c r="E654" s="3"/>
      <c r="F654" s="3"/>
      <c r="G654" s="3"/>
    </row>
    <row r="655" spans="2:7" x14ac:dyDescent="0.2">
      <c r="B655" s="11"/>
      <c r="C655" s="11"/>
      <c r="D655" s="3"/>
      <c r="E655" s="3"/>
      <c r="F655" s="3"/>
      <c r="G655" s="3"/>
    </row>
    <row r="656" spans="2:7" x14ac:dyDescent="0.2">
      <c r="B656" s="11"/>
      <c r="C656" s="11"/>
      <c r="D656" s="3"/>
      <c r="E656" s="3"/>
      <c r="F656" s="3"/>
      <c r="G656" s="3"/>
    </row>
    <row r="657" spans="2:7" x14ac:dyDescent="0.2">
      <c r="B657" s="11"/>
      <c r="C657" s="11"/>
      <c r="D657" s="3"/>
      <c r="E657" s="3"/>
      <c r="F657" s="3"/>
      <c r="G657" s="3"/>
    </row>
    <row r="658" spans="2:7" x14ac:dyDescent="0.2">
      <c r="B658" s="11"/>
      <c r="C658" s="11"/>
      <c r="D658" s="3"/>
      <c r="E658" s="3"/>
      <c r="F658" s="3"/>
      <c r="G658" s="3"/>
    </row>
    <row r="659" spans="2:7" x14ac:dyDescent="0.2">
      <c r="B659" s="11"/>
      <c r="C659" s="11"/>
      <c r="D659" s="3"/>
      <c r="E659" s="3"/>
      <c r="F659" s="3"/>
      <c r="G659" s="3"/>
    </row>
    <row r="660" spans="2:7" x14ac:dyDescent="0.2">
      <c r="B660" s="11"/>
      <c r="C660" s="11"/>
      <c r="D660" s="3"/>
      <c r="E660" s="3"/>
      <c r="F660" s="3"/>
      <c r="G660" s="3"/>
    </row>
    <row r="661" spans="2:7" x14ac:dyDescent="0.2">
      <c r="B661" s="11"/>
      <c r="C661" s="11"/>
      <c r="D661" s="3"/>
      <c r="E661" s="3"/>
      <c r="F661" s="3"/>
      <c r="G661" s="3"/>
    </row>
    <row r="662" spans="2:7" x14ac:dyDescent="0.2">
      <c r="B662" s="11"/>
      <c r="C662" s="11"/>
      <c r="D662" s="3"/>
      <c r="E662" s="3"/>
      <c r="F662" s="3"/>
      <c r="G662" s="3"/>
    </row>
    <row r="663" spans="2:7" x14ac:dyDescent="0.2">
      <c r="B663" s="11"/>
      <c r="C663" s="11"/>
      <c r="D663" s="3"/>
      <c r="E663" s="3"/>
      <c r="F663" s="3"/>
      <c r="G663" s="3"/>
    </row>
    <row r="664" spans="2:7" x14ac:dyDescent="0.2">
      <c r="B664" s="11"/>
      <c r="C664" s="11"/>
      <c r="D664" s="3"/>
      <c r="E664" s="3"/>
      <c r="F664" s="3"/>
      <c r="G664" s="3"/>
    </row>
    <row r="665" spans="2:7" x14ac:dyDescent="0.2">
      <c r="B665" s="11"/>
      <c r="C665" s="11"/>
      <c r="D665" s="3"/>
      <c r="E665" s="3"/>
      <c r="F665" s="3"/>
      <c r="G665" s="3"/>
    </row>
    <row r="666" spans="2:7" x14ac:dyDescent="0.2">
      <c r="B666" s="11"/>
      <c r="C666" s="11"/>
      <c r="D666" s="3"/>
      <c r="E666" s="3"/>
      <c r="F666" s="3"/>
      <c r="G666" s="3"/>
    </row>
    <row r="667" spans="2:7" x14ac:dyDescent="0.2">
      <c r="B667" s="11"/>
      <c r="C667" s="11"/>
      <c r="D667" s="3"/>
      <c r="E667" s="3"/>
      <c r="F667" s="3"/>
      <c r="G667" s="3"/>
    </row>
    <row r="668" spans="2:7" x14ac:dyDescent="0.2">
      <c r="B668" s="11"/>
      <c r="C668" s="11"/>
      <c r="D668" s="3"/>
      <c r="E668" s="3"/>
      <c r="F668" s="3"/>
      <c r="G668" s="3"/>
    </row>
    <row r="669" spans="2:7" x14ac:dyDescent="0.2">
      <c r="B669" s="11"/>
      <c r="C669" s="11"/>
      <c r="D669" s="3"/>
      <c r="E669" s="3"/>
      <c r="F669" s="3"/>
      <c r="G669" s="3"/>
    </row>
    <row r="670" spans="2:7" x14ac:dyDescent="0.2">
      <c r="B670" s="11"/>
      <c r="C670" s="11"/>
      <c r="D670" s="3"/>
      <c r="E670" s="3"/>
      <c r="F670" s="3"/>
      <c r="G670" s="3"/>
    </row>
    <row r="671" spans="2:7" x14ac:dyDescent="0.2">
      <c r="B671" s="11"/>
      <c r="C671" s="11"/>
      <c r="D671" s="3"/>
      <c r="E671" s="3"/>
      <c r="F671" s="3"/>
      <c r="G671" s="3"/>
    </row>
    <row r="672" spans="2:7" x14ac:dyDescent="0.2">
      <c r="B672" s="11"/>
      <c r="C672" s="11"/>
      <c r="D672" s="3"/>
      <c r="E672" s="3"/>
      <c r="F672" s="3"/>
      <c r="G672" s="3"/>
    </row>
    <row r="673" spans="2:7" x14ac:dyDescent="0.2">
      <c r="B673" s="11"/>
      <c r="C673" s="11"/>
      <c r="D673" s="3"/>
      <c r="E673" s="3"/>
      <c r="F673" s="3"/>
      <c r="G673" s="3"/>
    </row>
    <row r="674" spans="2:7" x14ac:dyDescent="0.2">
      <c r="B674" s="11"/>
      <c r="C674" s="11"/>
      <c r="D674" s="3"/>
      <c r="E674" s="3"/>
      <c r="F674" s="3"/>
      <c r="G674" s="3"/>
    </row>
    <row r="675" spans="2:7" x14ac:dyDescent="0.2">
      <c r="B675" s="11"/>
      <c r="C675" s="11"/>
      <c r="D675" s="3"/>
      <c r="E675" s="3"/>
      <c r="F675" s="3"/>
      <c r="G675" s="3"/>
    </row>
    <row r="676" spans="2:7" x14ac:dyDescent="0.2">
      <c r="B676" s="11"/>
      <c r="C676" s="11"/>
      <c r="D676" s="3"/>
      <c r="E676" s="3"/>
      <c r="F676" s="3"/>
      <c r="G676" s="3"/>
    </row>
    <row r="677" spans="2:7" x14ac:dyDescent="0.2">
      <c r="B677" s="11"/>
      <c r="C677" s="11"/>
      <c r="D677" s="3"/>
      <c r="E677" s="3"/>
      <c r="F677" s="3"/>
      <c r="G677" s="3"/>
    </row>
    <row r="678" spans="2:7" x14ac:dyDescent="0.2">
      <c r="B678" s="11"/>
      <c r="C678" s="11"/>
      <c r="D678" s="3"/>
      <c r="E678" s="3"/>
      <c r="F678" s="3"/>
      <c r="G678" s="3"/>
    </row>
    <row r="679" spans="2:7" x14ac:dyDescent="0.2">
      <c r="B679" s="11"/>
      <c r="C679" s="11"/>
      <c r="D679" s="3"/>
      <c r="E679" s="3"/>
      <c r="F679" s="3"/>
      <c r="G679" s="3"/>
    </row>
    <row r="680" spans="2:7" x14ac:dyDescent="0.2">
      <c r="B680" s="11"/>
      <c r="C680" s="11"/>
      <c r="D680" s="3"/>
      <c r="E680" s="3"/>
      <c r="F680" s="3"/>
      <c r="G680" s="3"/>
    </row>
    <row r="681" spans="2:7" x14ac:dyDescent="0.2">
      <c r="B681" s="11"/>
      <c r="C681" s="11"/>
      <c r="D681" s="3"/>
      <c r="E681" s="3"/>
      <c r="F681" s="3"/>
      <c r="G681" s="3"/>
    </row>
    <row r="682" spans="2:7" x14ac:dyDescent="0.2">
      <c r="B682" s="11"/>
      <c r="C682" s="11"/>
      <c r="D682" s="3"/>
      <c r="E682" s="3"/>
      <c r="F682" s="3"/>
      <c r="G682" s="3"/>
    </row>
    <row r="683" spans="2:7" x14ac:dyDescent="0.2">
      <c r="B683" s="11"/>
      <c r="C683" s="11"/>
      <c r="D683" s="3"/>
      <c r="E683" s="3"/>
      <c r="F683" s="3"/>
      <c r="G683" s="3"/>
    </row>
    <row r="684" spans="2:7" x14ac:dyDescent="0.2">
      <c r="B684" s="11"/>
      <c r="C684" s="11"/>
      <c r="D684" s="3"/>
      <c r="E684" s="3"/>
      <c r="F684" s="3"/>
      <c r="G684" s="3"/>
    </row>
    <row r="685" spans="2:7" x14ac:dyDescent="0.2">
      <c r="B685" s="11"/>
      <c r="C685" s="11"/>
      <c r="D685" s="3"/>
      <c r="E685" s="3"/>
      <c r="F685" s="3"/>
      <c r="G685" s="3"/>
    </row>
    <row r="686" spans="2:7" x14ac:dyDescent="0.2">
      <c r="B686" s="11"/>
      <c r="C686" s="11"/>
      <c r="D686" s="3"/>
      <c r="E686" s="3"/>
      <c r="F686" s="3"/>
      <c r="G686" s="3"/>
    </row>
    <row r="687" spans="2:7" x14ac:dyDescent="0.2">
      <c r="B687" s="11"/>
      <c r="C687" s="11"/>
      <c r="D687" s="3"/>
      <c r="E687" s="3"/>
      <c r="F687" s="3"/>
      <c r="G687" s="3"/>
    </row>
    <row r="688" spans="2:7" x14ac:dyDescent="0.2">
      <c r="B688" s="11"/>
      <c r="C688" s="11"/>
      <c r="D688" s="3"/>
      <c r="E688" s="3"/>
      <c r="F688" s="3"/>
      <c r="G688" s="3"/>
    </row>
    <row r="689" spans="2:7" x14ac:dyDescent="0.2">
      <c r="B689" s="11"/>
      <c r="C689" s="11"/>
      <c r="D689" s="3"/>
      <c r="E689" s="3"/>
      <c r="F689" s="3"/>
      <c r="G689" s="3"/>
    </row>
    <row r="690" spans="2:7" x14ac:dyDescent="0.2">
      <c r="B690" s="11"/>
      <c r="C690" s="11"/>
      <c r="D690" s="3"/>
      <c r="E690" s="3"/>
      <c r="F690" s="3"/>
      <c r="G690" s="3"/>
    </row>
    <row r="691" spans="2:7" x14ac:dyDescent="0.2">
      <c r="B691" s="11"/>
      <c r="C691" s="11"/>
      <c r="D691" s="3"/>
      <c r="E691" s="3"/>
      <c r="F691" s="3"/>
      <c r="G691" s="3"/>
    </row>
    <row r="692" spans="2:7" x14ac:dyDescent="0.2">
      <c r="B692" s="11"/>
      <c r="C692" s="11"/>
      <c r="D692" s="3"/>
      <c r="E692" s="3"/>
      <c r="F692" s="3"/>
      <c r="G692" s="3"/>
    </row>
    <row r="693" spans="2:7" x14ac:dyDescent="0.2">
      <c r="B693" s="11"/>
      <c r="C693" s="11"/>
      <c r="D693" s="3"/>
      <c r="E693" s="3"/>
      <c r="F693" s="3"/>
      <c r="G693" s="3"/>
    </row>
    <row r="694" spans="2:7" x14ac:dyDescent="0.2">
      <c r="B694" s="11"/>
      <c r="C694" s="11"/>
      <c r="D694" s="3"/>
      <c r="E694" s="3"/>
      <c r="F694" s="3"/>
      <c r="G694" s="3"/>
    </row>
    <row r="695" spans="2:7" x14ac:dyDescent="0.2">
      <c r="B695" s="11"/>
      <c r="C695" s="11"/>
      <c r="D695" s="3"/>
      <c r="E695" s="3"/>
      <c r="F695" s="3"/>
      <c r="G695" s="3"/>
    </row>
    <row r="696" spans="2:7" x14ac:dyDescent="0.2">
      <c r="B696" s="11"/>
      <c r="C696" s="11"/>
      <c r="D696" s="3"/>
      <c r="E696" s="3"/>
      <c r="F696" s="3"/>
      <c r="G696" s="3"/>
    </row>
    <row r="697" spans="2:7" x14ac:dyDescent="0.2">
      <c r="B697" s="11"/>
      <c r="C697" s="11"/>
      <c r="D697" s="3"/>
      <c r="E697" s="3"/>
      <c r="F697" s="3"/>
      <c r="G697" s="3"/>
    </row>
    <row r="698" spans="2:7" x14ac:dyDescent="0.2">
      <c r="B698" s="11"/>
      <c r="C698" s="11"/>
      <c r="D698" s="3"/>
      <c r="E698" s="3"/>
      <c r="F698" s="3"/>
      <c r="G698" s="3"/>
    </row>
    <row r="699" spans="2:7" x14ac:dyDescent="0.2">
      <c r="B699" s="11"/>
      <c r="C699" s="11"/>
      <c r="D699" s="3"/>
      <c r="E699" s="3"/>
      <c r="F699" s="3"/>
      <c r="G699" s="3"/>
    </row>
    <row r="700" spans="2:7" x14ac:dyDescent="0.2">
      <c r="B700" s="11"/>
      <c r="C700" s="11"/>
      <c r="D700" s="3"/>
      <c r="E700" s="3"/>
      <c r="F700" s="3"/>
      <c r="G700" s="3"/>
    </row>
    <row r="701" spans="2:7" x14ac:dyDescent="0.2">
      <c r="B701" s="11"/>
      <c r="C701" s="11"/>
      <c r="D701" s="3"/>
      <c r="E701" s="3"/>
      <c r="F701" s="3"/>
      <c r="G701" s="3"/>
    </row>
    <row r="702" spans="2:7" x14ac:dyDescent="0.2">
      <c r="B702" s="11"/>
      <c r="C702" s="11"/>
      <c r="D702" s="3"/>
      <c r="E702" s="3"/>
      <c r="F702" s="3"/>
      <c r="G702" s="3"/>
    </row>
    <row r="703" spans="2:7" x14ac:dyDescent="0.2">
      <c r="B703" s="11"/>
      <c r="C703" s="11"/>
      <c r="D703" s="3"/>
      <c r="E703" s="3"/>
      <c r="F703" s="3"/>
      <c r="G703" s="3"/>
    </row>
    <row r="704" spans="2:7" x14ac:dyDescent="0.2">
      <c r="B704" s="11"/>
      <c r="C704" s="11"/>
      <c r="D704" s="3"/>
      <c r="E704" s="3"/>
      <c r="F704" s="3"/>
      <c r="G704" s="3"/>
    </row>
    <row r="705" spans="2:7" x14ac:dyDescent="0.2">
      <c r="B705" s="11"/>
      <c r="C705" s="11"/>
      <c r="D705" s="3"/>
      <c r="E705" s="3"/>
      <c r="F705" s="3"/>
      <c r="G705" s="3"/>
    </row>
    <row r="706" spans="2:7" x14ac:dyDescent="0.2">
      <c r="B706" s="11"/>
      <c r="C706" s="11"/>
      <c r="D706" s="3"/>
      <c r="E706" s="3"/>
      <c r="F706" s="3"/>
      <c r="G706" s="3"/>
    </row>
    <row r="707" spans="2:7" x14ac:dyDescent="0.2">
      <c r="B707" s="11"/>
      <c r="C707" s="11"/>
      <c r="D707" s="3"/>
      <c r="E707" s="3"/>
      <c r="F707" s="3"/>
      <c r="G707" s="3"/>
    </row>
    <row r="708" spans="2:7" x14ac:dyDescent="0.2">
      <c r="B708" s="11"/>
      <c r="C708" s="11"/>
      <c r="D708" s="3"/>
      <c r="E708" s="3"/>
      <c r="F708" s="3"/>
      <c r="G708" s="3"/>
    </row>
    <row r="709" spans="2:7" x14ac:dyDescent="0.2">
      <c r="B709" s="11"/>
      <c r="C709" s="11"/>
      <c r="D709" s="3"/>
      <c r="E709" s="3"/>
      <c r="F709" s="3"/>
      <c r="G709" s="3"/>
    </row>
    <row r="710" spans="2:7" x14ac:dyDescent="0.2">
      <c r="B710" s="11"/>
      <c r="C710" s="11"/>
      <c r="D710" s="3"/>
      <c r="E710" s="3"/>
      <c r="F710" s="3"/>
      <c r="G710" s="3"/>
    </row>
    <row r="711" spans="2:7" x14ac:dyDescent="0.2">
      <c r="B711" s="11"/>
      <c r="C711" s="11"/>
      <c r="D711" s="3"/>
      <c r="E711" s="3"/>
      <c r="F711" s="3"/>
      <c r="G711" s="3"/>
    </row>
    <row r="712" spans="2:7" x14ac:dyDescent="0.2">
      <c r="B712" s="11"/>
      <c r="C712" s="11"/>
      <c r="D712" s="3"/>
      <c r="E712" s="3"/>
      <c r="F712" s="3"/>
      <c r="G712" s="3"/>
    </row>
    <row r="713" spans="2:7" x14ac:dyDescent="0.2">
      <c r="B713" s="11"/>
      <c r="C713" s="11"/>
      <c r="D713" s="3"/>
      <c r="E713" s="3"/>
      <c r="F713" s="3"/>
      <c r="G713" s="3"/>
    </row>
    <row r="714" spans="2:7" x14ac:dyDescent="0.2">
      <c r="B714" s="11"/>
      <c r="C714" s="11"/>
      <c r="D714" s="3"/>
      <c r="E714" s="3"/>
      <c r="F714" s="3"/>
      <c r="G714" s="3"/>
    </row>
    <row r="715" spans="2:7" x14ac:dyDescent="0.2">
      <c r="B715" s="11"/>
      <c r="C715" s="11"/>
      <c r="D715" s="3"/>
      <c r="E715" s="3"/>
      <c r="F715" s="3"/>
      <c r="G715" s="3"/>
    </row>
    <row r="716" spans="2:7" x14ac:dyDescent="0.2">
      <c r="B716" s="11"/>
      <c r="C716" s="11"/>
      <c r="D716" s="3"/>
      <c r="E716" s="3"/>
      <c r="F716" s="3"/>
      <c r="G716" s="3"/>
    </row>
    <row r="717" spans="2:7" x14ac:dyDescent="0.2">
      <c r="B717" s="11"/>
      <c r="C717" s="11"/>
      <c r="D717" s="3"/>
      <c r="E717" s="3"/>
      <c r="F717" s="3"/>
      <c r="G717" s="3"/>
    </row>
    <row r="718" spans="2:7" x14ac:dyDescent="0.2">
      <c r="B718" s="11"/>
      <c r="C718" s="11"/>
      <c r="D718" s="3"/>
      <c r="E718" s="3"/>
      <c r="F718" s="3"/>
      <c r="G718" s="3"/>
    </row>
    <row r="719" spans="2:7" x14ac:dyDescent="0.2">
      <c r="B719" s="11"/>
      <c r="C719" s="11"/>
      <c r="D719" s="5"/>
      <c r="E719" s="5"/>
      <c r="F719" s="5"/>
      <c r="G719" s="5"/>
    </row>
    <row r="720" spans="2:7" x14ac:dyDescent="0.2">
      <c r="B720" s="11"/>
      <c r="C720" s="11"/>
      <c r="D720" s="5"/>
      <c r="E720" s="5"/>
      <c r="F720" s="5"/>
      <c r="G720" s="5"/>
    </row>
    <row r="721" spans="2:7" x14ac:dyDescent="0.2">
      <c r="B721" s="11"/>
      <c r="C721" s="11"/>
      <c r="D721" s="5"/>
      <c r="E721" s="5"/>
      <c r="F721" s="5"/>
      <c r="G721" s="5"/>
    </row>
    <row r="722" spans="2:7" x14ac:dyDescent="0.2">
      <c r="B722" s="11"/>
      <c r="C722" s="11"/>
      <c r="D722" s="3"/>
      <c r="E722" s="3"/>
      <c r="F722" s="3"/>
      <c r="G722" s="3"/>
    </row>
    <row r="723" spans="2:7" x14ac:dyDescent="0.2">
      <c r="B723" s="11"/>
      <c r="C723" s="11"/>
      <c r="D723" s="3"/>
      <c r="E723" s="3"/>
      <c r="F723" s="3"/>
      <c r="G723" s="3"/>
    </row>
    <row r="724" spans="2:7" x14ac:dyDescent="0.2">
      <c r="B724" s="11"/>
      <c r="C724" s="11"/>
      <c r="D724" s="3"/>
      <c r="E724" s="3"/>
      <c r="F724" s="3"/>
      <c r="G724" s="3"/>
    </row>
    <row r="725" spans="2:7" x14ac:dyDescent="0.2">
      <c r="B725" s="11"/>
      <c r="C725" s="11"/>
      <c r="D725" s="3"/>
      <c r="E725" s="3"/>
      <c r="F725" s="3"/>
      <c r="G725" s="3"/>
    </row>
    <row r="726" spans="2:7" x14ac:dyDescent="0.2">
      <c r="B726" s="11"/>
      <c r="C726" s="11"/>
      <c r="D726" s="3"/>
      <c r="E726" s="3"/>
      <c r="F726" s="3"/>
      <c r="G726" s="3"/>
    </row>
    <row r="727" spans="2:7" x14ac:dyDescent="0.2">
      <c r="B727" s="11"/>
      <c r="C727" s="11"/>
      <c r="D727" s="5"/>
      <c r="E727" s="5"/>
      <c r="F727" s="5"/>
      <c r="G727" s="5"/>
    </row>
    <row r="728" spans="2:7" x14ac:dyDescent="0.2">
      <c r="B728" s="11"/>
      <c r="C728" s="11"/>
      <c r="D728" s="3"/>
      <c r="E728" s="3"/>
      <c r="F728" s="3"/>
      <c r="G728" s="3"/>
    </row>
    <row r="729" spans="2:7" x14ac:dyDescent="0.2">
      <c r="B729" s="11"/>
      <c r="C729" s="11"/>
      <c r="D729" s="3"/>
      <c r="E729" s="3"/>
      <c r="F729" s="3"/>
      <c r="G729" s="3"/>
    </row>
    <row r="730" spans="2:7" x14ac:dyDescent="0.2">
      <c r="B730" s="11"/>
      <c r="C730" s="11"/>
      <c r="D730" s="5"/>
      <c r="E730" s="5"/>
      <c r="F730" s="5"/>
      <c r="G730" s="5"/>
    </row>
    <row r="731" spans="2:7" x14ac:dyDescent="0.2">
      <c r="B731" s="11"/>
      <c r="C731" s="11"/>
      <c r="D731" s="5"/>
      <c r="E731" s="5"/>
      <c r="F731" s="5"/>
      <c r="G731" s="5"/>
    </row>
    <row r="732" spans="2:7" x14ac:dyDescent="0.2">
      <c r="B732" s="11"/>
      <c r="C732" s="11"/>
      <c r="D732" s="5"/>
      <c r="E732" s="5"/>
      <c r="F732" s="5"/>
      <c r="G732" s="5"/>
    </row>
    <row r="733" spans="2:7" x14ac:dyDescent="0.2">
      <c r="B733" s="11"/>
      <c r="C733" s="11"/>
      <c r="D733" s="5"/>
      <c r="E733" s="5"/>
      <c r="F733" s="5"/>
      <c r="G733" s="5"/>
    </row>
    <row r="734" spans="2:7" x14ac:dyDescent="0.2">
      <c r="B734" s="11"/>
      <c r="C734" s="11"/>
      <c r="D734" s="5"/>
      <c r="E734" s="5"/>
      <c r="F734" s="5"/>
      <c r="G734" s="5"/>
    </row>
    <row r="735" spans="2:7" x14ac:dyDescent="0.2">
      <c r="B735" s="11"/>
      <c r="C735" s="11"/>
      <c r="D735" s="5"/>
      <c r="E735" s="5"/>
      <c r="F735" s="5"/>
      <c r="G735" s="5"/>
    </row>
    <row r="736" spans="2:7" x14ac:dyDescent="0.2">
      <c r="B736" s="11"/>
      <c r="C736" s="11"/>
      <c r="D736" s="5"/>
      <c r="E736" s="5"/>
      <c r="F736" s="5"/>
      <c r="G736" s="5"/>
    </row>
    <row r="737" spans="2:7" x14ac:dyDescent="0.2">
      <c r="B737" s="11"/>
      <c r="C737" s="11"/>
      <c r="D737" s="5"/>
      <c r="E737" s="5"/>
      <c r="F737" s="5"/>
      <c r="G737" s="5"/>
    </row>
    <row r="738" spans="2:7" x14ac:dyDescent="0.2">
      <c r="B738" s="11"/>
      <c r="C738" s="11"/>
      <c r="D738" s="5"/>
      <c r="E738" s="5"/>
      <c r="F738" s="5"/>
      <c r="G738" s="5"/>
    </row>
    <row r="739" spans="2:7" x14ac:dyDescent="0.2">
      <c r="B739" s="11"/>
      <c r="C739" s="11"/>
      <c r="D739" s="5"/>
      <c r="E739" s="5"/>
      <c r="F739" s="5"/>
      <c r="G739" s="5"/>
    </row>
    <row r="740" spans="2:7" x14ac:dyDescent="0.2">
      <c r="B740" s="11"/>
      <c r="C740" s="11"/>
      <c r="D740" s="5"/>
      <c r="E740" s="5"/>
      <c r="F740" s="5"/>
      <c r="G740" s="5"/>
    </row>
    <row r="741" spans="2:7" x14ac:dyDescent="0.2">
      <c r="B741" s="11"/>
      <c r="C741" s="11"/>
      <c r="D741" s="5"/>
      <c r="E741" s="5"/>
      <c r="F741" s="5"/>
      <c r="G741" s="5"/>
    </row>
    <row r="742" spans="2:7" x14ac:dyDescent="0.2">
      <c r="B742" s="11"/>
      <c r="C742" s="11"/>
      <c r="D742" s="5"/>
      <c r="E742" s="5"/>
      <c r="F742" s="5"/>
      <c r="G742" s="5"/>
    </row>
    <row r="743" spans="2:7" x14ac:dyDescent="0.2">
      <c r="B743" s="11"/>
      <c r="C743" s="11"/>
      <c r="D743" s="5"/>
      <c r="E743" s="5"/>
      <c r="F743" s="5"/>
      <c r="G743" s="5"/>
    </row>
    <row r="744" spans="2:7" x14ac:dyDescent="0.2">
      <c r="B744" s="11"/>
      <c r="C744" s="11"/>
      <c r="D744" s="5"/>
      <c r="E744" s="5"/>
      <c r="F744" s="5"/>
      <c r="G744" s="5"/>
    </row>
    <row r="745" spans="2:7" x14ac:dyDescent="0.2">
      <c r="B745" s="11"/>
      <c r="C745" s="11"/>
      <c r="D745" s="5"/>
      <c r="E745" s="5"/>
      <c r="F745" s="5"/>
      <c r="G745" s="5"/>
    </row>
    <row r="746" spans="2:7" x14ac:dyDescent="0.2">
      <c r="B746" s="11"/>
      <c r="C746" s="11"/>
      <c r="D746" s="5"/>
      <c r="E746" s="5"/>
      <c r="F746" s="5"/>
      <c r="G746" s="5"/>
    </row>
    <row r="747" spans="2:7" x14ac:dyDescent="0.2">
      <c r="B747" s="11"/>
      <c r="C747" s="11"/>
      <c r="D747" s="5"/>
      <c r="E747" s="5"/>
      <c r="F747" s="5"/>
      <c r="G747" s="5"/>
    </row>
    <row r="748" spans="2:7" x14ac:dyDescent="0.2">
      <c r="B748" s="11"/>
      <c r="C748" s="11"/>
      <c r="D748" s="5"/>
      <c r="E748" s="5"/>
      <c r="F748" s="5"/>
      <c r="G748" s="5"/>
    </row>
    <row r="749" spans="2:7" x14ac:dyDescent="0.2">
      <c r="B749" s="11"/>
      <c r="C749" s="11"/>
      <c r="D749" s="5"/>
      <c r="E749" s="5"/>
      <c r="F749" s="5"/>
      <c r="G749" s="5"/>
    </row>
    <row r="750" spans="2:7" x14ac:dyDescent="0.2">
      <c r="B750" s="11"/>
      <c r="C750" s="11"/>
      <c r="D750" s="5"/>
      <c r="E750" s="5"/>
      <c r="F750" s="5"/>
      <c r="G750" s="5"/>
    </row>
    <row r="751" spans="2:7" x14ac:dyDescent="0.2">
      <c r="B751" s="11"/>
      <c r="C751" s="11"/>
      <c r="D751" s="5"/>
      <c r="E751" s="5"/>
      <c r="F751" s="5"/>
      <c r="G751" s="5"/>
    </row>
    <row r="752" spans="2:7" x14ac:dyDescent="0.2">
      <c r="B752" s="11"/>
      <c r="C752" s="11"/>
      <c r="D752" s="5"/>
      <c r="E752" s="5"/>
      <c r="F752" s="5"/>
      <c r="G752" s="5"/>
    </row>
    <row r="753" spans="2:7" x14ac:dyDescent="0.2">
      <c r="B753" s="11"/>
      <c r="C753" s="11"/>
      <c r="D753" s="5"/>
      <c r="E753" s="5"/>
      <c r="F753" s="5"/>
      <c r="G753" s="5"/>
    </row>
    <row r="754" spans="2:7" x14ac:dyDescent="0.2">
      <c r="B754" s="11"/>
      <c r="C754" s="11"/>
      <c r="D754" s="5"/>
      <c r="E754" s="5"/>
      <c r="F754" s="5"/>
      <c r="G754" s="5"/>
    </row>
    <row r="755" spans="2:7" x14ac:dyDescent="0.2">
      <c r="B755" s="11"/>
      <c r="C755" s="11"/>
      <c r="D755" s="5"/>
      <c r="E755" s="5"/>
      <c r="F755" s="5"/>
      <c r="G755" s="5"/>
    </row>
    <row r="756" spans="2:7" x14ac:dyDescent="0.2">
      <c r="B756" s="11"/>
      <c r="C756" s="11"/>
      <c r="D756" s="5"/>
      <c r="E756" s="5"/>
      <c r="F756" s="5"/>
      <c r="G756" s="5"/>
    </row>
    <row r="757" spans="2:7" x14ac:dyDescent="0.2">
      <c r="B757" s="11"/>
      <c r="C757" s="11"/>
      <c r="D757" s="5"/>
      <c r="E757" s="5"/>
      <c r="F757" s="5"/>
      <c r="G757" s="5"/>
    </row>
    <row r="758" spans="2:7" x14ac:dyDescent="0.2">
      <c r="B758" s="11"/>
      <c r="C758" s="11"/>
      <c r="D758" s="5"/>
      <c r="E758" s="5"/>
      <c r="F758" s="5"/>
      <c r="G758" s="5"/>
    </row>
    <row r="759" spans="2:7" x14ac:dyDescent="0.2">
      <c r="B759" s="11"/>
      <c r="C759" s="11"/>
      <c r="D759" s="5"/>
      <c r="E759" s="5"/>
      <c r="F759" s="5"/>
      <c r="G759" s="5"/>
    </row>
    <row r="760" spans="2:7" x14ac:dyDescent="0.2">
      <c r="B760" s="11"/>
      <c r="C760" s="11"/>
      <c r="D760" s="5"/>
      <c r="E760" s="5"/>
      <c r="F760" s="5"/>
      <c r="G760" s="5"/>
    </row>
    <row r="761" spans="2:7" x14ac:dyDescent="0.2">
      <c r="B761" s="11"/>
      <c r="C761" s="11"/>
      <c r="D761" s="5"/>
      <c r="E761" s="5"/>
      <c r="F761" s="5"/>
      <c r="G761" s="5"/>
    </row>
    <row r="762" spans="2:7" x14ac:dyDescent="0.2">
      <c r="B762" s="11"/>
      <c r="C762" s="11"/>
      <c r="D762" s="5"/>
      <c r="E762" s="5"/>
      <c r="F762" s="5"/>
      <c r="G762" s="5"/>
    </row>
    <row r="763" spans="2:7" x14ac:dyDescent="0.2">
      <c r="B763" s="11"/>
      <c r="C763" s="11"/>
      <c r="D763" s="5"/>
      <c r="E763" s="5"/>
      <c r="F763" s="5"/>
      <c r="G763" s="5"/>
    </row>
    <row r="764" spans="2:7" x14ac:dyDescent="0.2">
      <c r="B764" s="11"/>
      <c r="C764" s="11"/>
      <c r="D764" s="5"/>
      <c r="E764" s="5"/>
      <c r="F764" s="5"/>
      <c r="G764" s="5"/>
    </row>
    <row r="765" spans="2:7" x14ac:dyDescent="0.2">
      <c r="B765" s="11"/>
      <c r="C765" s="11"/>
      <c r="D765" s="5"/>
      <c r="E765" s="5"/>
      <c r="F765" s="5"/>
      <c r="G765" s="5"/>
    </row>
    <row r="766" spans="2:7" x14ac:dyDescent="0.2">
      <c r="B766" s="11"/>
      <c r="C766" s="11"/>
      <c r="D766" s="5"/>
      <c r="E766" s="5"/>
      <c r="F766" s="5"/>
      <c r="G766" s="5"/>
    </row>
    <row r="767" spans="2:7" x14ac:dyDescent="0.2">
      <c r="B767" s="11"/>
      <c r="C767" s="11"/>
      <c r="D767" s="5"/>
      <c r="E767" s="5"/>
      <c r="F767" s="5"/>
      <c r="G767" s="5"/>
    </row>
    <row r="768" spans="2:7" x14ac:dyDescent="0.2">
      <c r="B768" s="11"/>
      <c r="C768" s="11"/>
      <c r="D768" s="5"/>
      <c r="E768" s="5"/>
      <c r="F768" s="5"/>
      <c r="G768" s="5"/>
    </row>
    <row r="769" spans="2:7" x14ac:dyDescent="0.2">
      <c r="B769" s="11"/>
      <c r="C769" s="11"/>
      <c r="D769" s="5"/>
      <c r="E769" s="5"/>
      <c r="F769" s="5"/>
      <c r="G769" s="5"/>
    </row>
  </sheetData>
  <phoneticPr fontId="0" type="noConversion"/>
  <pageMargins left="0.74803149606299213" right="0.74803149606299213" top="0.98425196850393704" bottom="0.98425196850393704" header="0.51181102362204722" footer="0.51181102362204722"/>
  <pageSetup paperSize="9" scale="5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AN581"/>
  <sheetViews>
    <sheetView zoomScale="90" zoomScaleNormal="90" workbookViewId="0">
      <pane xSplit="4" ySplit="3" topLeftCell="E4" activePane="bottomRight" state="frozen"/>
      <selection pane="topRight" activeCell="C1" sqref="C1"/>
      <selection pane="bottomLeft" activeCell="A4" sqref="A4"/>
      <selection pane="bottomRight" activeCell="A2" sqref="A2"/>
    </sheetView>
  </sheetViews>
  <sheetFormatPr defaultColWidth="9.140625" defaultRowHeight="12.75" x14ac:dyDescent="0.2"/>
  <cols>
    <col min="1" max="1" width="11.140625" style="38" customWidth="1"/>
    <col min="2" max="2" width="9" style="5" customWidth="1"/>
    <col min="3" max="3" width="5.7109375" style="5" customWidth="1"/>
    <col min="4" max="4" width="61.140625" style="5" customWidth="1"/>
    <col min="5" max="5" width="9.5703125" style="5" customWidth="1"/>
    <col min="6" max="6" width="7.7109375" style="5" customWidth="1"/>
    <col min="7" max="7" width="6" style="5" customWidth="1"/>
    <col min="8" max="11" width="8.85546875" style="6" customWidth="1"/>
    <col min="12" max="13" width="8.85546875" style="178" customWidth="1"/>
    <col min="14" max="14" width="9.85546875" style="178" customWidth="1"/>
    <col min="15" max="15" width="9.42578125" style="178" customWidth="1"/>
    <col min="16" max="22" width="8.85546875" style="178" customWidth="1"/>
    <col min="23" max="25" width="9.140625" style="178" customWidth="1"/>
    <col min="26" max="26" width="8.7109375" style="178" customWidth="1"/>
    <col min="27" max="27" width="9.140625" style="178" customWidth="1"/>
    <col min="28" max="30" width="9" style="178" customWidth="1"/>
    <col min="31" max="31" width="10.5703125" style="173" customWidth="1"/>
    <col min="32" max="32" width="11.28515625" style="178" customWidth="1"/>
    <col min="33" max="33" width="11.140625" style="90" customWidth="1"/>
    <col min="34" max="34" width="11.140625" style="178" customWidth="1"/>
    <col min="35" max="35" width="9.140625" style="178" customWidth="1"/>
    <col min="36" max="16384" width="9.140625" style="178"/>
  </cols>
  <sheetData>
    <row r="1" spans="1:37" s="59" customFormat="1" ht="20.25" x14ac:dyDescent="0.3">
      <c r="A1" s="41" t="s">
        <v>1066</v>
      </c>
      <c r="D1" s="42"/>
      <c r="E1" s="42"/>
      <c r="F1" s="159" t="s">
        <v>1250</v>
      </c>
      <c r="G1" s="166"/>
      <c r="H1" s="166"/>
      <c r="I1" s="166"/>
      <c r="J1" s="166"/>
      <c r="K1" s="42"/>
      <c r="AE1" s="177"/>
      <c r="AG1" s="89"/>
    </row>
    <row r="2" spans="1:37" s="205" customFormat="1" ht="11.25" customHeight="1" x14ac:dyDescent="0.2">
      <c r="A2" s="203"/>
      <c r="B2" s="204"/>
      <c r="C2" s="204"/>
      <c r="D2" s="204">
        <v>1</v>
      </c>
      <c r="E2" s="204">
        <v>2</v>
      </c>
      <c r="F2" s="204">
        <v>3</v>
      </c>
      <c r="G2" s="204">
        <v>4</v>
      </c>
      <c r="H2" s="204">
        <v>5</v>
      </c>
      <c r="I2" s="204">
        <v>6</v>
      </c>
      <c r="J2" s="204">
        <v>7</v>
      </c>
      <c r="K2" s="204">
        <v>8</v>
      </c>
      <c r="L2" s="204">
        <v>9</v>
      </c>
      <c r="M2" s="204">
        <v>10</v>
      </c>
      <c r="N2" s="204">
        <v>11</v>
      </c>
      <c r="O2" s="204">
        <v>12</v>
      </c>
      <c r="P2" s="204">
        <v>13</v>
      </c>
      <c r="Q2" s="204">
        <v>14</v>
      </c>
      <c r="R2" s="204">
        <v>15</v>
      </c>
      <c r="S2" s="204">
        <v>16</v>
      </c>
      <c r="T2" s="204">
        <v>17</v>
      </c>
      <c r="U2" s="204">
        <v>18</v>
      </c>
      <c r="V2" s="204">
        <v>19</v>
      </c>
      <c r="W2" s="204">
        <v>20</v>
      </c>
      <c r="X2" s="204">
        <v>21</v>
      </c>
      <c r="Y2" s="204">
        <v>22</v>
      </c>
      <c r="Z2" s="204">
        <v>23</v>
      </c>
      <c r="AA2" s="204">
        <v>24</v>
      </c>
      <c r="AB2" s="204">
        <v>25</v>
      </c>
      <c r="AC2" s="204">
        <v>26</v>
      </c>
      <c r="AD2" s="204">
        <v>27</v>
      </c>
      <c r="AE2" s="204">
        <v>28</v>
      </c>
      <c r="AF2" s="204">
        <v>29</v>
      </c>
      <c r="AG2" s="204">
        <v>30</v>
      </c>
      <c r="AH2" s="204">
        <v>31</v>
      </c>
      <c r="AI2" s="204">
        <v>32</v>
      </c>
      <c r="AJ2" s="275">
        <v>33</v>
      </c>
    </row>
    <row r="3" spans="1:37" ht="35.25" customHeight="1" x14ac:dyDescent="0.2">
      <c r="A3" s="28" t="s">
        <v>1277</v>
      </c>
      <c r="B3" s="30" t="s">
        <v>1067</v>
      </c>
      <c r="C3" s="30"/>
      <c r="D3" s="31" t="s">
        <v>1068</v>
      </c>
      <c r="E3" s="31" t="s">
        <v>1087</v>
      </c>
      <c r="F3" s="31" t="s">
        <v>1073</v>
      </c>
      <c r="G3" s="31" t="s">
        <v>1072</v>
      </c>
      <c r="H3" s="32" t="s">
        <v>901</v>
      </c>
      <c r="I3" s="32" t="s">
        <v>899</v>
      </c>
      <c r="J3" s="32" t="s">
        <v>896</v>
      </c>
      <c r="K3" s="7" t="s">
        <v>887</v>
      </c>
      <c r="L3" s="28" t="s">
        <v>888</v>
      </c>
      <c r="M3" s="7" t="s">
        <v>889</v>
      </c>
      <c r="N3" s="7" t="s">
        <v>890</v>
      </c>
      <c r="O3" s="7" t="s">
        <v>891</v>
      </c>
      <c r="P3" s="103" t="s">
        <v>893</v>
      </c>
      <c r="Q3" s="28" t="s">
        <v>892</v>
      </c>
      <c r="R3" s="28" t="s">
        <v>894</v>
      </c>
      <c r="S3" s="28" t="s">
        <v>895</v>
      </c>
      <c r="T3" s="28" t="s">
        <v>909</v>
      </c>
      <c r="U3" s="28" t="s">
        <v>987</v>
      </c>
      <c r="V3" s="48" t="s">
        <v>1091</v>
      </c>
      <c r="W3" s="48" t="s">
        <v>1140</v>
      </c>
      <c r="X3" s="48" t="s">
        <v>1143</v>
      </c>
      <c r="Y3" s="172" t="s">
        <v>1166</v>
      </c>
      <c r="Z3" s="172" t="s">
        <v>1167</v>
      </c>
      <c r="AA3" s="172" t="s">
        <v>1168</v>
      </c>
      <c r="AB3" s="172" t="s">
        <v>1170</v>
      </c>
      <c r="AC3" s="172" t="s">
        <v>1172</v>
      </c>
      <c r="AD3" s="91" t="s">
        <v>1214</v>
      </c>
      <c r="AE3" s="193" t="s">
        <v>1230</v>
      </c>
      <c r="AF3" s="91" t="s">
        <v>1229</v>
      </c>
      <c r="AG3" s="91" t="s">
        <v>1231</v>
      </c>
      <c r="AH3" s="183" t="s">
        <v>1256</v>
      </c>
      <c r="AI3" s="183" t="s">
        <v>1657</v>
      </c>
      <c r="AJ3" s="183" t="s">
        <v>1766</v>
      </c>
    </row>
    <row r="4" spans="1:37" x14ac:dyDescent="0.2">
      <c r="A4" s="5" t="s">
        <v>1278</v>
      </c>
      <c r="B4" s="5" t="s">
        <v>0</v>
      </c>
      <c r="D4" s="3" t="s">
        <v>1</v>
      </c>
      <c r="E4" s="38" t="s">
        <v>1088</v>
      </c>
      <c r="F4" s="3" t="s">
        <v>1076</v>
      </c>
      <c r="G4" s="3" t="s">
        <v>1057</v>
      </c>
      <c r="H4" s="1">
        <v>578.25</v>
      </c>
      <c r="I4" s="1">
        <v>589.5</v>
      </c>
      <c r="J4" s="1">
        <v>628.88</v>
      </c>
      <c r="K4" s="1">
        <v>654.27</v>
      </c>
      <c r="L4" s="173">
        <v>686.87</v>
      </c>
      <c r="M4" s="173">
        <v>750.23</v>
      </c>
      <c r="N4" s="173">
        <v>799.59</v>
      </c>
      <c r="O4" s="173">
        <v>839.51</v>
      </c>
      <c r="P4" s="173">
        <v>896.73</v>
      </c>
      <c r="Q4" s="173">
        <v>988.99</v>
      </c>
      <c r="R4" s="173">
        <v>1172.04</v>
      </c>
      <c r="S4" s="173">
        <v>1241.21</v>
      </c>
      <c r="T4" s="173">
        <v>1299.1500000000001</v>
      </c>
      <c r="U4" s="173">
        <v>1363.06</v>
      </c>
      <c r="V4" s="13">
        <v>1431.85</v>
      </c>
      <c r="W4" s="13">
        <v>1496.81</v>
      </c>
      <c r="X4" s="13">
        <v>1548.81</v>
      </c>
      <c r="Y4" s="13">
        <v>1587.35</v>
      </c>
      <c r="Z4" s="13">
        <v>1587.7</v>
      </c>
      <c r="AA4" s="13">
        <v>1588.1</v>
      </c>
      <c r="AB4" s="13">
        <v>1593.01</v>
      </c>
      <c r="AC4" s="13">
        <v>1593.16</v>
      </c>
      <c r="AD4" s="13">
        <v>1595.53</v>
      </c>
      <c r="AE4" s="175">
        <v>1651.5100000000002</v>
      </c>
      <c r="AF4" s="13">
        <v>1709.54</v>
      </c>
      <c r="AG4" s="13">
        <v>1793.8300000000002</v>
      </c>
      <c r="AH4" s="175">
        <v>1892.04</v>
      </c>
      <c r="AI4" s="173">
        <v>1963.41</v>
      </c>
      <c r="AJ4" s="173">
        <v>2057.34</v>
      </c>
      <c r="AK4" s="188"/>
    </row>
    <row r="5" spans="1:37" x14ac:dyDescent="0.2">
      <c r="A5" s="5" t="s">
        <v>1279</v>
      </c>
      <c r="B5" s="5" t="s">
        <v>2</v>
      </c>
      <c r="D5" s="3" t="s">
        <v>3</v>
      </c>
      <c r="E5" s="38" t="s">
        <v>1088</v>
      </c>
      <c r="F5" s="3" t="s">
        <v>1076</v>
      </c>
      <c r="G5" s="3" t="s">
        <v>1058</v>
      </c>
      <c r="H5" s="1">
        <v>573.75</v>
      </c>
      <c r="I5" s="1">
        <v>635.63</v>
      </c>
      <c r="J5" s="1">
        <v>667.13</v>
      </c>
      <c r="K5" s="1">
        <v>699.39</v>
      </c>
      <c r="L5" s="173">
        <v>747.68</v>
      </c>
      <c r="M5" s="173">
        <v>818.61</v>
      </c>
      <c r="N5" s="173">
        <v>856.45</v>
      </c>
      <c r="O5" s="173">
        <v>908.89</v>
      </c>
      <c r="P5" s="173">
        <v>952.71</v>
      </c>
      <c r="Q5" s="173">
        <v>1026.5999999999999</v>
      </c>
      <c r="R5" s="173">
        <v>1158.3599999999999</v>
      </c>
      <c r="S5" s="173">
        <v>1222.42</v>
      </c>
      <c r="T5" s="173">
        <v>1275.32</v>
      </c>
      <c r="U5" s="173">
        <v>1336.62</v>
      </c>
      <c r="V5" s="13">
        <v>1401.06</v>
      </c>
      <c r="W5" s="13">
        <v>1460.38</v>
      </c>
      <c r="X5" s="13">
        <v>1503.31</v>
      </c>
      <c r="Y5" s="13">
        <v>1536.38</v>
      </c>
      <c r="Z5" s="13">
        <v>1538.64</v>
      </c>
      <c r="AA5" s="13">
        <v>1557.03</v>
      </c>
      <c r="AB5" s="13">
        <v>1569.31</v>
      </c>
      <c r="AC5" s="13">
        <v>1580</v>
      </c>
      <c r="AD5" s="13">
        <v>1612.6</v>
      </c>
      <c r="AE5" s="175">
        <v>1669.4499999999998</v>
      </c>
      <c r="AF5" s="13">
        <v>1728.1799999999998</v>
      </c>
      <c r="AG5" s="13">
        <v>1799.5300000000002</v>
      </c>
      <c r="AH5" s="175">
        <v>1886.63</v>
      </c>
      <c r="AI5" s="173">
        <v>1960.4099999999999</v>
      </c>
      <c r="AJ5" s="173">
        <v>2033.03</v>
      </c>
    </row>
    <row r="6" spans="1:37" x14ac:dyDescent="0.2">
      <c r="A6" s="5" t="s">
        <v>1658</v>
      </c>
      <c r="B6" s="5" t="s">
        <v>4</v>
      </c>
      <c r="D6" s="3" t="s">
        <v>5</v>
      </c>
      <c r="E6" s="38" t="s">
        <v>1089</v>
      </c>
      <c r="F6" s="3" t="s">
        <v>1076</v>
      </c>
      <c r="G6" s="3" t="s">
        <v>1059</v>
      </c>
      <c r="H6" s="1">
        <v>609.75</v>
      </c>
      <c r="I6" s="1">
        <v>551.25</v>
      </c>
      <c r="J6" s="1">
        <v>642.38</v>
      </c>
      <c r="K6" s="1">
        <v>685.74</v>
      </c>
      <c r="L6" s="173">
        <v>734.18</v>
      </c>
      <c r="M6" s="173">
        <v>831.37</v>
      </c>
      <c r="N6" s="173">
        <v>901.27</v>
      </c>
      <c r="O6" s="173">
        <v>956.25</v>
      </c>
      <c r="P6" s="173">
        <v>1011.54</v>
      </c>
      <c r="Q6" s="173">
        <v>1078.44</v>
      </c>
      <c r="R6" s="173">
        <v>1201.06</v>
      </c>
      <c r="S6" s="173">
        <v>1259.1099999999999</v>
      </c>
      <c r="T6" s="173">
        <v>1317.62</v>
      </c>
      <c r="U6" s="173">
        <v>1343.83</v>
      </c>
      <c r="V6" s="13">
        <v>1369.04</v>
      </c>
      <c r="W6" s="13">
        <v>1384.95</v>
      </c>
      <c r="X6" s="13" t="s">
        <v>886</v>
      </c>
      <c r="Y6" s="13" t="s">
        <v>886</v>
      </c>
      <c r="Z6" s="13" t="s">
        <v>886</v>
      </c>
      <c r="AA6" s="13" t="s">
        <v>886</v>
      </c>
      <c r="AB6" s="13" t="s">
        <v>886</v>
      </c>
      <c r="AC6" s="13" t="s">
        <v>886</v>
      </c>
      <c r="AD6" s="13" t="s">
        <v>886</v>
      </c>
      <c r="AE6" s="175" t="s">
        <v>886</v>
      </c>
      <c r="AF6" s="13" t="s">
        <v>886</v>
      </c>
      <c r="AG6" s="13" t="s">
        <v>886</v>
      </c>
      <c r="AH6" s="175" t="s">
        <v>886</v>
      </c>
      <c r="AI6" s="173" t="s">
        <v>886</v>
      </c>
      <c r="AJ6" s="173" t="s">
        <v>886</v>
      </c>
    </row>
    <row r="7" spans="1:37" x14ac:dyDescent="0.2">
      <c r="A7" s="5" t="s">
        <v>1280</v>
      </c>
      <c r="B7" s="5" t="s">
        <v>6</v>
      </c>
      <c r="D7" s="3" t="s">
        <v>7</v>
      </c>
      <c r="E7" s="38" t="s">
        <v>1088</v>
      </c>
      <c r="F7" s="3" t="s">
        <v>1076</v>
      </c>
      <c r="G7" s="3" t="s">
        <v>1060</v>
      </c>
      <c r="H7" s="1">
        <v>597.38</v>
      </c>
      <c r="I7" s="1">
        <v>609.75</v>
      </c>
      <c r="J7" s="1">
        <v>655.88</v>
      </c>
      <c r="K7" s="1">
        <v>679.9</v>
      </c>
      <c r="L7" s="173">
        <v>731.67</v>
      </c>
      <c r="M7" s="173">
        <v>808.97</v>
      </c>
      <c r="N7" s="173">
        <v>872.57</v>
      </c>
      <c r="O7" s="173">
        <v>932.68</v>
      </c>
      <c r="P7" s="173">
        <v>990.28</v>
      </c>
      <c r="Q7" s="173">
        <v>1084.04</v>
      </c>
      <c r="R7" s="173">
        <v>1174.1199999999999</v>
      </c>
      <c r="S7" s="173">
        <v>1225.67</v>
      </c>
      <c r="T7" s="173">
        <v>1261.46</v>
      </c>
      <c r="U7" s="173">
        <v>1316.09</v>
      </c>
      <c r="V7" s="13">
        <v>1369.97</v>
      </c>
      <c r="W7" s="13">
        <v>1420.65</v>
      </c>
      <c r="X7" s="13">
        <v>1471.51</v>
      </c>
      <c r="Y7" s="13">
        <v>1494.23</v>
      </c>
      <c r="Z7" s="13">
        <v>1494.59</v>
      </c>
      <c r="AA7" s="13">
        <v>1496.61</v>
      </c>
      <c r="AB7" s="13">
        <v>1504.58</v>
      </c>
      <c r="AC7" s="13">
        <v>1530.51</v>
      </c>
      <c r="AD7" s="13">
        <v>1558.83</v>
      </c>
      <c r="AE7" s="175">
        <v>1609.3000000000002</v>
      </c>
      <c r="AF7" s="13">
        <v>1668.3799999999999</v>
      </c>
      <c r="AG7" s="13">
        <v>1750.3099999999997</v>
      </c>
      <c r="AH7" s="175">
        <v>1833.0600000000002</v>
      </c>
      <c r="AI7" s="173">
        <v>1883.2599999999998</v>
      </c>
      <c r="AJ7" s="173">
        <v>1944.65</v>
      </c>
    </row>
    <row r="8" spans="1:37" x14ac:dyDescent="0.2">
      <c r="A8" s="5" t="s">
        <v>1281</v>
      </c>
      <c r="B8" s="5" t="s">
        <v>8</v>
      </c>
      <c r="D8" s="3" t="s">
        <v>9</v>
      </c>
      <c r="E8" s="38" t="s">
        <v>1088</v>
      </c>
      <c r="F8" s="3" t="s">
        <v>1076</v>
      </c>
      <c r="G8" s="3" t="s">
        <v>1057</v>
      </c>
      <c r="H8" s="1">
        <v>535.5</v>
      </c>
      <c r="I8" s="1">
        <v>569.25</v>
      </c>
      <c r="J8" s="1">
        <v>610.88</v>
      </c>
      <c r="K8" s="1">
        <v>628.03</v>
      </c>
      <c r="L8" s="173">
        <v>658.77</v>
      </c>
      <c r="M8" s="173">
        <v>724.75</v>
      </c>
      <c r="N8" s="173">
        <v>765.94</v>
      </c>
      <c r="O8" s="173">
        <v>811.06</v>
      </c>
      <c r="P8" s="173">
        <v>861.16</v>
      </c>
      <c r="Q8" s="173">
        <v>947.4</v>
      </c>
      <c r="R8" s="173">
        <v>1120.67</v>
      </c>
      <c r="S8" s="173">
        <v>1190.57</v>
      </c>
      <c r="T8" s="173">
        <v>1248.6300000000001</v>
      </c>
      <c r="U8" s="173">
        <v>1310.46</v>
      </c>
      <c r="V8" s="13">
        <v>1373.48</v>
      </c>
      <c r="W8" s="13">
        <v>1435.37</v>
      </c>
      <c r="X8" s="13">
        <v>1483.01</v>
      </c>
      <c r="Y8" s="13">
        <v>1519.88</v>
      </c>
      <c r="Z8" s="13">
        <v>1520.06</v>
      </c>
      <c r="AA8" s="13">
        <v>1521.96</v>
      </c>
      <c r="AB8" s="13">
        <v>1522.01</v>
      </c>
      <c r="AC8" s="13">
        <v>1526.02</v>
      </c>
      <c r="AD8" s="13">
        <v>1530.5</v>
      </c>
      <c r="AE8" s="175">
        <v>1588.5800000000002</v>
      </c>
      <c r="AF8" s="13">
        <v>1649.08</v>
      </c>
      <c r="AG8" s="13">
        <v>1730.8</v>
      </c>
      <c r="AH8" s="175">
        <v>1829.09</v>
      </c>
      <c r="AI8" s="173">
        <v>1902.8400000000001</v>
      </c>
      <c r="AJ8" s="173">
        <v>1994.86</v>
      </c>
    </row>
    <row r="9" spans="1:37" x14ac:dyDescent="0.2">
      <c r="A9" s="5" t="s">
        <v>1282</v>
      </c>
      <c r="B9" s="5" t="s">
        <v>10</v>
      </c>
      <c r="D9" s="3" t="s">
        <v>11</v>
      </c>
      <c r="E9" s="38" t="s">
        <v>1088</v>
      </c>
      <c r="F9" s="3" t="s">
        <v>1076</v>
      </c>
      <c r="G9" s="3" t="s">
        <v>1060</v>
      </c>
      <c r="H9" s="1">
        <v>595.13</v>
      </c>
      <c r="I9" s="1">
        <v>650.25</v>
      </c>
      <c r="J9" s="1">
        <v>690.75</v>
      </c>
      <c r="K9" s="1">
        <v>720.72</v>
      </c>
      <c r="L9" s="173">
        <v>762.44</v>
      </c>
      <c r="M9" s="173">
        <v>844.13</v>
      </c>
      <c r="N9" s="173">
        <v>929.5</v>
      </c>
      <c r="O9" s="173">
        <v>982.74</v>
      </c>
      <c r="P9" s="173">
        <v>1041.58</v>
      </c>
      <c r="Q9" s="173">
        <v>1133.6300000000001</v>
      </c>
      <c r="R9" s="173">
        <v>1248.04</v>
      </c>
      <c r="S9" s="173">
        <v>1319.54</v>
      </c>
      <c r="T9" s="173">
        <v>1369.65</v>
      </c>
      <c r="U9" s="173">
        <v>1431.71</v>
      </c>
      <c r="V9" s="13">
        <v>1488.72</v>
      </c>
      <c r="W9" s="13">
        <v>1534.45</v>
      </c>
      <c r="X9" s="13">
        <v>1582.87</v>
      </c>
      <c r="Y9" s="13">
        <v>1595.51</v>
      </c>
      <c r="Z9" s="13">
        <v>1595.94</v>
      </c>
      <c r="AA9" s="13">
        <v>1602.21</v>
      </c>
      <c r="AB9" s="13">
        <v>1605.77</v>
      </c>
      <c r="AC9" s="13">
        <v>1639.03</v>
      </c>
      <c r="AD9" s="13">
        <v>1668.68</v>
      </c>
      <c r="AE9" s="175">
        <v>1728.51</v>
      </c>
      <c r="AF9" s="13">
        <v>1799.89</v>
      </c>
      <c r="AG9" s="13">
        <v>1886.5400000000002</v>
      </c>
      <c r="AH9" s="175">
        <v>1969.2799999999997</v>
      </c>
      <c r="AI9" s="173">
        <v>2044.6999999999998</v>
      </c>
      <c r="AJ9" s="173">
        <v>2107.09</v>
      </c>
    </row>
    <row r="10" spans="1:37" x14ac:dyDescent="0.2">
      <c r="A10" s="5" t="s">
        <v>1283</v>
      </c>
      <c r="B10" s="5" t="s">
        <v>12</v>
      </c>
      <c r="D10" s="3" t="s">
        <v>13</v>
      </c>
      <c r="E10" s="38" t="s">
        <v>1088</v>
      </c>
      <c r="F10" s="3" t="s">
        <v>1076</v>
      </c>
      <c r="G10" s="3" t="s">
        <v>1057</v>
      </c>
      <c r="H10" s="1">
        <v>493.88</v>
      </c>
      <c r="I10" s="1">
        <v>526.5</v>
      </c>
      <c r="J10" s="1">
        <v>551.25</v>
      </c>
      <c r="K10" s="1">
        <v>583.98</v>
      </c>
      <c r="L10" s="173">
        <v>625.91</v>
      </c>
      <c r="M10" s="173">
        <v>689.6</v>
      </c>
      <c r="N10" s="173">
        <v>746.19</v>
      </c>
      <c r="O10" s="173">
        <v>802.56</v>
      </c>
      <c r="P10" s="173">
        <v>853.08</v>
      </c>
      <c r="Q10" s="173">
        <v>938.82</v>
      </c>
      <c r="R10" s="173">
        <v>1060.27</v>
      </c>
      <c r="S10" s="173">
        <v>1125.93</v>
      </c>
      <c r="T10" s="173">
        <v>1170.78</v>
      </c>
      <c r="U10" s="173">
        <v>1225.82</v>
      </c>
      <c r="V10" s="13">
        <v>1285.48</v>
      </c>
      <c r="W10" s="13">
        <v>1338.32</v>
      </c>
      <c r="X10" s="13">
        <v>1378.37</v>
      </c>
      <c r="Y10" s="13">
        <v>1412.03</v>
      </c>
      <c r="Z10" s="13">
        <v>1413.08</v>
      </c>
      <c r="AA10" s="13">
        <v>1413.4</v>
      </c>
      <c r="AB10" s="13">
        <v>1427.32</v>
      </c>
      <c r="AC10" s="13">
        <v>1454.81</v>
      </c>
      <c r="AD10" s="13">
        <v>1482.36</v>
      </c>
      <c r="AE10" s="175">
        <v>1539.58</v>
      </c>
      <c r="AF10" s="13">
        <v>1595.4199999999998</v>
      </c>
      <c r="AG10" s="13">
        <v>1675.18</v>
      </c>
      <c r="AH10" s="175">
        <v>1776.9800000000002</v>
      </c>
      <c r="AI10" s="173">
        <v>1848.43</v>
      </c>
      <c r="AJ10" s="173">
        <v>1940.76</v>
      </c>
    </row>
    <row r="11" spans="1:37" x14ac:dyDescent="0.2">
      <c r="A11" s="5" t="s">
        <v>1749</v>
      </c>
      <c r="B11" s="5" t="s">
        <v>16</v>
      </c>
      <c r="D11" s="3" t="s">
        <v>17</v>
      </c>
      <c r="E11" s="38" t="s">
        <v>1089</v>
      </c>
      <c r="F11" s="3" t="s">
        <v>1076</v>
      </c>
      <c r="G11" s="3" t="s">
        <v>1057</v>
      </c>
      <c r="H11" s="1">
        <v>508.5</v>
      </c>
      <c r="I11" s="1">
        <v>516.38</v>
      </c>
      <c r="J11" s="1">
        <v>562.5</v>
      </c>
      <c r="K11" s="1">
        <v>599.34</v>
      </c>
      <c r="L11" s="173">
        <v>643.54999999999995</v>
      </c>
      <c r="M11" s="173">
        <v>699.84</v>
      </c>
      <c r="N11" s="173">
        <v>762.05</v>
      </c>
      <c r="O11" s="173">
        <v>815.47</v>
      </c>
      <c r="P11" s="173">
        <v>863.42</v>
      </c>
      <c r="Q11" s="173">
        <v>943.6</v>
      </c>
      <c r="R11" s="173">
        <v>1095.31</v>
      </c>
      <c r="S11" s="173">
        <v>1172.01</v>
      </c>
      <c r="T11" s="173">
        <v>1221.3</v>
      </c>
      <c r="U11" s="173">
        <v>1287.08</v>
      </c>
      <c r="V11" s="13">
        <v>1345.92</v>
      </c>
      <c r="W11" s="13">
        <v>1408.93</v>
      </c>
      <c r="X11" s="13">
        <v>1462.97</v>
      </c>
      <c r="Y11" s="13">
        <v>1492.01</v>
      </c>
      <c r="Z11" s="13">
        <v>1493</v>
      </c>
      <c r="AA11" s="13">
        <v>1493.97</v>
      </c>
      <c r="AB11" s="13">
        <v>1501.49</v>
      </c>
      <c r="AC11" s="13">
        <v>1523.32</v>
      </c>
      <c r="AD11" s="13">
        <v>1550.99</v>
      </c>
      <c r="AE11" s="175">
        <v>1609.5100000000002</v>
      </c>
      <c r="AF11" s="13">
        <v>1680.02</v>
      </c>
      <c r="AG11" s="13">
        <v>1776.21</v>
      </c>
      <c r="AH11" s="175">
        <v>1849.7</v>
      </c>
      <c r="AI11" s="173" t="s">
        <v>886</v>
      </c>
      <c r="AJ11" s="173" t="s">
        <v>886</v>
      </c>
    </row>
    <row r="12" spans="1:37" x14ac:dyDescent="0.2">
      <c r="A12" s="5" t="s">
        <v>1286</v>
      </c>
      <c r="B12" s="5" t="s">
        <v>18</v>
      </c>
      <c r="D12" s="3" t="s">
        <v>19</v>
      </c>
      <c r="E12" s="38" t="s">
        <v>1088</v>
      </c>
      <c r="F12" s="3" t="s">
        <v>1076</v>
      </c>
      <c r="G12" s="3" t="s">
        <v>1061</v>
      </c>
      <c r="H12" s="1">
        <v>478.13</v>
      </c>
      <c r="I12" s="1">
        <v>524.25</v>
      </c>
      <c r="J12" s="1">
        <v>545.63</v>
      </c>
      <c r="K12" s="1">
        <v>598.44000000000005</v>
      </c>
      <c r="L12" s="173">
        <v>652.29999999999995</v>
      </c>
      <c r="M12" s="173">
        <v>707.78</v>
      </c>
      <c r="N12" s="173">
        <v>765.34</v>
      </c>
      <c r="O12" s="173">
        <v>818.39</v>
      </c>
      <c r="P12" s="173">
        <v>872.3</v>
      </c>
      <c r="Q12" s="173">
        <v>977.45</v>
      </c>
      <c r="R12" s="173">
        <v>1157.6600000000001</v>
      </c>
      <c r="S12" s="173">
        <v>1205.9000000000001</v>
      </c>
      <c r="T12" s="173">
        <v>1241.98</v>
      </c>
      <c r="U12" s="173">
        <v>1295.21</v>
      </c>
      <c r="V12" s="13">
        <v>1353.61</v>
      </c>
      <c r="W12" s="13">
        <v>1412.56</v>
      </c>
      <c r="X12" s="13">
        <v>1452.69</v>
      </c>
      <c r="Y12" s="13">
        <v>1488.1</v>
      </c>
      <c r="Z12" s="13">
        <v>1489.99</v>
      </c>
      <c r="AA12" s="13">
        <v>1503.77</v>
      </c>
      <c r="AB12" s="13">
        <v>1510.96</v>
      </c>
      <c r="AC12" s="13">
        <v>1511.2</v>
      </c>
      <c r="AD12" s="13">
        <v>1516.03</v>
      </c>
      <c r="AE12" s="175">
        <v>1547</v>
      </c>
      <c r="AF12" s="13">
        <v>1592.6</v>
      </c>
      <c r="AG12" s="13">
        <v>1669.74</v>
      </c>
      <c r="AH12" s="175">
        <v>1751.49</v>
      </c>
      <c r="AI12" s="173">
        <v>1820.2099999999998</v>
      </c>
      <c r="AJ12" s="173">
        <v>1896.72</v>
      </c>
    </row>
    <row r="13" spans="1:37" x14ac:dyDescent="0.2">
      <c r="A13" s="5" t="s">
        <v>1287</v>
      </c>
      <c r="B13" s="5" t="s">
        <v>20</v>
      </c>
      <c r="D13" s="3" t="s">
        <v>21</v>
      </c>
      <c r="E13" s="38" t="s">
        <v>1088</v>
      </c>
      <c r="F13" s="3" t="s">
        <v>1080</v>
      </c>
      <c r="G13" s="3" t="s">
        <v>1062</v>
      </c>
      <c r="H13" s="1">
        <v>504</v>
      </c>
      <c r="I13" s="1">
        <v>513</v>
      </c>
      <c r="J13" s="1">
        <v>531</v>
      </c>
      <c r="K13" s="1">
        <v>576</v>
      </c>
      <c r="L13" s="173">
        <v>635</v>
      </c>
      <c r="M13" s="173">
        <v>697.5</v>
      </c>
      <c r="N13" s="173">
        <v>738</v>
      </c>
      <c r="O13" s="173">
        <v>784.42</v>
      </c>
      <c r="P13" s="173">
        <v>848.43</v>
      </c>
      <c r="Q13" s="173">
        <v>911.43</v>
      </c>
      <c r="R13" s="173">
        <v>1048.1400000000001</v>
      </c>
      <c r="S13" s="173">
        <v>1110.01</v>
      </c>
      <c r="T13" s="173">
        <v>1153.3599999999999</v>
      </c>
      <c r="U13" s="173">
        <v>1218.76</v>
      </c>
      <c r="V13" s="13">
        <v>1278.24</v>
      </c>
      <c r="W13" s="13">
        <v>1326.22</v>
      </c>
      <c r="X13" s="13">
        <v>1326.22</v>
      </c>
      <c r="Y13" s="13">
        <v>1326.22</v>
      </c>
      <c r="Z13" s="13">
        <v>1326.22</v>
      </c>
      <c r="AA13" s="13">
        <v>1323.12</v>
      </c>
      <c r="AB13" s="13">
        <v>1319.4</v>
      </c>
      <c r="AC13" s="13">
        <v>1315.4</v>
      </c>
      <c r="AD13" s="13">
        <v>1331.67</v>
      </c>
      <c r="AE13" s="175">
        <v>1354.03</v>
      </c>
      <c r="AF13" s="13">
        <v>1411.85</v>
      </c>
      <c r="AG13" s="13">
        <v>1493.8600000000001</v>
      </c>
      <c r="AH13" s="175">
        <v>1556.01</v>
      </c>
      <c r="AI13" s="173">
        <v>1616.87</v>
      </c>
      <c r="AJ13" s="173">
        <v>1712.57</v>
      </c>
    </row>
    <row r="14" spans="1:37" x14ac:dyDescent="0.2">
      <c r="A14" s="5" t="s">
        <v>1288</v>
      </c>
      <c r="B14" s="5" t="s">
        <v>22</v>
      </c>
      <c r="D14" s="3" t="s">
        <v>23</v>
      </c>
      <c r="E14" s="38" t="s">
        <v>1088</v>
      </c>
      <c r="F14" s="3" t="s">
        <v>1080</v>
      </c>
      <c r="G14" s="3" t="s">
        <v>1062</v>
      </c>
      <c r="H14" s="1">
        <v>549</v>
      </c>
      <c r="I14" s="1">
        <v>569.25</v>
      </c>
      <c r="J14" s="1">
        <v>596.25</v>
      </c>
      <c r="K14" s="1">
        <v>636.85</v>
      </c>
      <c r="L14" s="173">
        <v>665.14</v>
      </c>
      <c r="M14" s="173">
        <v>728.07</v>
      </c>
      <c r="N14" s="173">
        <v>760.85</v>
      </c>
      <c r="O14" s="173">
        <v>814.89</v>
      </c>
      <c r="P14" s="173">
        <v>874.29</v>
      </c>
      <c r="Q14" s="173">
        <v>915.38</v>
      </c>
      <c r="R14" s="173">
        <v>1134.6099999999999</v>
      </c>
      <c r="S14" s="173">
        <v>1213.76</v>
      </c>
      <c r="T14" s="173">
        <v>1245.9000000000001</v>
      </c>
      <c r="U14" s="173">
        <v>1299.43</v>
      </c>
      <c r="V14" s="13">
        <v>1350.12</v>
      </c>
      <c r="W14" s="13">
        <v>1392.57</v>
      </c>
      <c r="X14" s="13">
        <v>1423.02</v>
      </c>
      <c r="Y14" s="13">
        <v>1423.02</v>
      </c>
      <c r="Z14" s="13">
        <v>1423.02</v>
      </c>
      <c r="AA14" s="13">
        <v>1419.92</v>
      </c>
      <c r="AB14" s="13">
        <v>1416.2</v>
      </c>
      <c r="AC14" s="13">
        <v>1401.07</v>
      </c>
      <c r="AD14" s="13">
        <v>1397.07</v>
      </c>
      <c r="AE14" s="175">
        <v>1397.07</v>
      </c>
      <c r="AF14" s="13">
        <v>1434.72</v>
      </c>
      <c r="AG14" s="13">
        <v>1483.57</v>
      </c>
      <c r="AH14" s="175">
        <v>1545.41</v>
      </c>
      <c r="AI14" s="173">
        <v>1605.84</v>
      </c>
      <c r="AJ14" s="173">
        <v>1700.99</v>
      </c>
    </row>
    <row r="15" spans="1:37" x14ac:dyDescent="0.2">
      <c r="A15" s="5" t="s">
        <v>1289</v>
      </c>
      <c r="B15" s="5" t="s">
        <v>24</v>
      </c>
      <c r="D15" s="3" t="s">
        <v>25</v>
      </c>
      <c r="E15" s="38" t="s">
        <v>1088</v>
      </c>
      <c r="F15" s="3" t="s">
        <v>1081</v>
      </c>
      <c r="G15" s="3" t="s">
        <v>1063</v>
      </c>
      <c r="H15" s="1">
        <v>600.75</v>
      </c>
      <c r="I15" s="1">
        <v>547.88</v>
      </c>
      <c r="J15" s="1">
        <v>614.25</v>
      </c>
      <c r="K15" s="1">
        <v>628.54</v>
      </c>
      <c r="L15" s="173">
        <v>673.93</v>
      </c>
      <c r="M15" s="173">
        <v>739.59</v>
      </c>
      <c r="N15" s="173">
        <v>800.63</v>
      </c>
      <c r="O15" s="173">
        <v>849.74</v>
      </c>
      <c r="P15" s="173">
        <v>904.59</v>
      </c>
      <c r="Q15" s="173">
        <v>955.66</v>
      </c>
      <c r="R15" s="173">
        <v>1045.1600000000001</v>
      </c>
      <c r="S15" s="173">
        <v>1104.49</v>
      </c>
      <c r="T15" s="173">
        <v>1162.3800000000001</v>
      </c>
      <c r="U15" s="173">
        <v>1219.1099999999999</v>
      </c>
      <c r="V15" s="13">
        <v>1278.01</v>
      </c>
      <c r="W15" s="13">
        <v>1329.5</v>
      </c>
      <c r="X15" s="13">
        <v>1364.41</v>
      </c>
      <c r="Y15" s="13">
        <v>1399.86</v>
      </c>
      <c r="Z15" s="13">
        <v>1400.58</v>
      </c>
      <c r="AA15" s="13">
        <v>1408.64</v>
      </c>
      <c r="AB15" s="13">
        <v>1415.27</v>
      </c>
      <c r="AC15" s="13">
        <v>1442.5</v>
      </c>
      <c r="AD15" s="13">
        <v>1469.88</v>
      </c>
      <c r="AE15" s="175">
        <v>1522.37</v>
      </c>
      <c r="AF15" s="13">
        <v>1592.13</v>
      </c>
      <c r="AG15" s="13">
        <v>1667.27</v>
      </c>
      <c r="AH15" s="175">
        <v>1757.1</v>
      </c>
      <c r="AI15" s="173">
        <v>1820.29</v>
      </c>
      <c r="AJ15" s="173">
        <v>1881.85</v>
      </c>
    </row>
    <row r="16" spans="1:37" x14ac:dyDescent="0.2">
      <c r="A16" s="5" t="s">
        <v>1290</v>
      </c>
      <c r="B16" s="5" t="s">
        <v>26</v>
      </c>
      <c r="D16" s="3" t="s">
        <v>27</v>
      </c>
      <c r="E16" s="38" t="s">
        <v>1088</v>
      </c>
      <c r="F16" s="3" t="s">
        <v>1076</v>
      </c>
      <c r="G16" s="3" t="s">
        <v>1058</v>
      </c>
      <c r="H16" s="1">
        <v>697.5</v>
      </c>
      <c r="I16" s="1">
        <v>691.88</v>
      </c>
      <c r="J16" s="1">
        <v>725.63</v>
      </c>
      <c r="K16" s="1">
        <v>734.56</v>
      </c>
      <c r="L16" s="173">
        <v>789.86</v>
      </c>
      <c r="M16" s="173">
        <v>835.28</v>
      </c>
      <c r="N16" s="173">
        <v>893.13</v>
      </c>
      <c r="O16" s="173">
        <v>944.76</v>
      </c>
      <c r="P16" s="173">
        <v>988.37</v>
      </c>
      <c r="Q16" s="173">
        <v>1065.57</v>
      </c>
      <c r="R16" s="173">
        <v>1193.8</v>
      </c>
      <c r="S16" s="173">
        <v>1258.6199999999999</v>
      </c>
      <c r="T16" s="173">
        <v>1312.05</v>
      </c>
      <c r="U16" s="173">
        <v>1375.31</v>
      </c>
      <c r="V16" s="13">
        <v>1435.45</v>
      </c>
      <c r="W16" s="13">
        <v>1489.72</v>
      </c>
      <c r="X16" s="13">
        <v>1534.69</v>
      </c>
      <c r="Y16" s="13">
        <v>1562.03</v>
      </c>
      <c r="Z16" s="13">
        <v>1562.01</v>
      </c>
      <c r="AA16" s="13">
        <v>1575.99</v>
      </c>
      <c r="AB16" s="13">
        <v>1584.23</v>
      </c>
      <c r="AC16" s="13">
        <v>1592.29</v>
      </c>
      <c r="AD16" s="13">
        <v>1619.34</v>
      </c>
      <c r="AE16" s="175">
        <v>1670.6100000000001</v>
      </c>
      <c r="AF16" s="13">
        <v>1729.1</v>
      </c>
      <c r="AG16" s="13">
        <v>1798.8500000000001</v>
      </c>
      <c r="AH16" s="175">
        <v>1883.71</v>
      </c>
      <c r="AI16" s="173">
        <v>1954.07</v>
      </c>
      <c r="AJ16" s="173">
        <v>2022.8</v>
      </c>
    </row>
    <row r="17" spans="1:36" x14ac:dyDescent="0.2">
      <c r="A17" s="5" t="s">
        <v>1291</v>
      </c>
      <c r="B17" s="5" t="s">
        <v>28</v>
      </c>
      <c r="D17" s="3" t="s">
        <v>29</v>
      </c>
      <c r="E17" s="38" t="s">
        <v>1088</v>
      </c>
      <c r="F17" s="3" t="s">
        <v>1076</v>
      </c>
      <c r="G17" s="3" t="s">
        <v>1061</v>
      </c>
      <c r="H17" s="1">
        <v>657</v>
      </c>
      <c r="I17" s="1">
        <v>615.38</v>
      </c>
      <c r="J17" s="1">
        <v>624.38</v>
      </c>
      <c r="K17" s="1">
        <v>651.96</v>
      </c>
      <c r="L17" s="173">
        <v>678.18</v>
      </c>
      <c r="M17" s="173">
        <v>753.48</v>
      </c>
      <c r="N17" s="173">
        <v>806.06</v>
      </c>
      <c r="O17" s="173">
        <v>869.59</v>
      </c>
      <c r="P17" s="173">
        <v>935.75</v>
      </c>
      <c r="Q17" s="173">
        <v>1026.54</v>
      </c>
      <c r="R17" s="173">
        <v>1188.51</v>
      </c>
      <c r="S17" s="173">
        <v>1255.82</v>
      </c>
      <c r="T17" s="173">
        <v>1298.08</v>
      </c>
      <c r="U17" s="173">
        <v>1357.72</v>
      </c>
      <c r="V17" s="13">
        <v>1416.55</v>
      </c>
      <c r="W17" s="13">
        <v>1477.75</v>
      </c>
      <c r="X17" s="13">
        <v>1515.08</v>
      </c>
      <c r="Y17" s="13">
        <v>1544.43</v>
      </c>
      <c r="Z17" s="13">
        <v>1543.72</v>
      </c>
      <c r="AA17" s="13">
        <v>1548.48</v>
      </c>
      <c r="AB17" s="13">
        <v>1554.27</v>
      </c>
      <c r="AC17" s="13">
        <v>1556.81</v>
      </c>
      <c r="AD17" s="13">
        <v>1559.68</v>
      </c>
      <c r="AE17" s="175">
        <v>1614.23</v>
      </c>
      <c r="AF17" s="13">
        <v>1659.19</v>
      </c>
      <c r="AG17" s="13">
        <v>1738.9899999999998</v>
      </c>
      <c r="AH17" s="175">
        <v>1822.3500000000001</v>
      </c>
      <c r="AI17" s="173">
        <v>1880.16</v>
      </c>
      <c r="AJ17" s="173">
        <v>1910.08</v>
      </c>
    </row>
    <row r="18" spans="1:36" x14ac:dyDescent="0.2">
      <c r="A18" s="5" t="s">
        <v>1292</v>
      </c>
      <c r="B18" s="5" t="s">
        <v>30</v>
      </c>
      <c r="D18" s="3" t="s">
        <v>31</v>
      </c>
      <c r="E18" s="38" t="s">
        <v>1088</v>
      </c>
      <c r="F18" s="3" t="s">
        <v>1076</v>
      </c>
      <c r="G18" s="3" t="s">
        <v>1057</v>
      </c>
      <c r="H18" s="1">
        <v>439.88</v>
      </c>
      <c r="I18" s="1">
        <v>491.63</v>
      </c>
      <c r="J18" s="1">
        <v>554.63</v>
      </c>
      <c r="K18" s="1">
        <v>577.99</v>
      </c>
      <c r="L18" s="173">
        <v>644.14</v>
      </c>
      <c r="M18" s="173">
        <v>699.31</v>
      </c>
      <c r="N18" s="173">
        <v>758.74</v>
      </c>
      <c r="O18" s="173">
        <v>796.35</v>
      </c>
      <c r="P18" s="173">
        <v>836.18</v>
      </c>
      <c r="Q18" s="173">
        <v>906.86</v>
      </c>
      <c r="R18" s="173">
        <v>1041.75</v>
      </c>
      <c r="S18" s="173">
        <v>1103</v>
      </c>
      <c r="T18" s="173">
        <v>1140.22</v>
      </c>
      <c r="U18" s="173">
        <v>1191.31</v>
      </c>
      <c r="V18" s="13">
        <v>1247.23</v>
      </c>
      <c r="W18" s="13">
        <v>1306.69</v>
      </c>
      <c r="X18" s="13">
        <v>1338.06</v>
      </c>
      <c r="Y18" s="13">
        <v>1365.23</v>
      </c>
      <c r="Z18" s="13">
        <v>1366.47</v>
      </c>
      <c r="AA18" s="13">
        <v>1366.55</v>
      </c>
      <c r="AB18" s="13">
        <v>1372.67</v>
      </c>
      <c r="AC18" s="13">
        <v>1375.81</v>
      </c>
      <c r="AD18" s="13">
        <v>1379.33</v>
      </c>
      <c r="AE18" s="175">
        <v>1427.9099999999999</v>
      </c>
      <c r="AF18" s="13">
        <v>1493.59</v>
      </c>
      <c r="AG18" s="13">
        <v>1581.3200000000002</v>
      </c>
      <c r="AH18" s="175">
        <v>1648.45</v>
      </c>
      <c r="AI18" s="173">
        <v>1715.24</v>
      </c>
      <c r="AJ18" s="173">
        <v>1802</v>
      </c>
    </row>
    <row r="19" spans="1:36" x14ac:dyDescent="0.2">
      <c r="A19" s="5" t="s">
        <v>1293</v>
      </c>
      <c r="B19" s="5" t="s">
        <v>32</v>
      </c>
      <c r="D19" s="3" t="s">
        <v>33</v>
      </c>
      <c r="E19" s="38" t="s">
        <v>1088</v>
      </c>
      <c r="F19" s="3" t="s">
        <v>1076</v>
      </c>
      <c r="G19" s="3" t="s">
        <v>1060</v>
      </c>
      <c r="H19" s="1">
        <v>601.88</v>
      </c>
      <c r="I19" s="1">
        <v>664.88</v>
      </c>
      <c r="J19" s="1">
        <v>691.88</v>
      </c>
      <c r="K19" s="1">
        <v>722.03</v>
      </c>
      <c r="L19" s="173">
        <v>759.53</v>
      </c>
      <c r="M19" s="173">
        <v>829.06</v>
      </c>
      <c r="N19" s="173">
        <v>918.99</v>
      </c>
      <c r="O19" s="173">
        <v>970.04</v>
      </c>
      <c r="P19" s="173">
        <v>1026.8699999999999</v>
      </c>
      <c r="Q19" s="173">
        <v>1116.3900000000001</v>
      </c>
      <c r="R19" s="173">
        <v>1246.02</v>
      </c>
      <c r="S19" s="173">
        <v>1318.74</v>
      </c>
      <c r="T19" s="173">
        <v>1369.29</v>
      </c>
      <c r="U19" s="173">
        <v>1431.58</v>
      </c>
      <c r="V19" s="13">
        <v>1489.88</v>
      </c>
      <c r="W19" s="13">
        <v>1537.82</v>
      </c>
      <c r="X19" s="13">
        <v>1587.46</v>
      </c>
      <c r="Y19" s="13">
        <v>1597.76</v>
      </c>
      <c r="Z19" s="13">
        <v>1598.17</v>
      </c>
      <c r="AA19" s="13">
        <v>1605.08</v>
      </c>
      <c r="AB19" s="13">
        <v>1610.73</v>
      </c>
      <c r="AC19" s="13">
        <v>1644.47</v>
      </c>
      <c r="AD19" s="13">
        <v>1676.2</v>
      </c>
      <c r="AE19" s="175">
        <v>1734.3600000000001</v>
      </c>
      <c r="AF19" s="13">
        <v>1804.77</v>
      </c>
      <c r="AG19" s="13">
        <v>1892.57</v>
      </c>
      <c r="AH19" s="175">
        <v>1981.59</v>
      </c>
      <c r="AI19" s="173">
        <v>2059.27</v>
      </c>
      <c r="AJ19" s="173">
        <v>2128.86</v>
      </c>
    </row>
    <row r="20" spans="1:36" x14ac:dyDescent="0.2">
      <c r="A20" s="5" t="s">
        <v>886</v>
      </c>
      <c r="B20" s="18" t="s">
        <v>1036</v>
      </c>
      <c r="C20" s="18"/>
      <c r="D20" s="3" t="s">
        <v>860</v>
      </c>
      <c r="E20" s="38" t="s">
        <v>1089</v>
      </c>
      <c r="F20" s="3" t="s">
        <v>1076</v>
      </c>
      <c r="G20" s="3" t="s">
        <v>1064</v>
      </c>
      <c r="H20" s="1">
        <v>510.75</v>
      </c>
      <c r="I20" s="1">
        <v>550.13</v>
      </c>
      <c r="J20" s="1">
        <v>580.5</v>
      </c>
      <c r="K20" s="173" t="s">
        <v>886</v>
      </c>
      <c r="L20" s="173" t="s">
        <v>886</v>
      </c>
      <c r="M20" s="173" t="s">
        <v>886</v>
      </c>
      <c r="N20" s="173" t="s">
        <v>886</v>
      </c>
      <c r="O20" s="173" t="s">
        <v>886</v>
      </c>
      <c r="P20" s="173" t="s">
        <v>886</v>
      </c>
      <c r="Q20" s="173" t="s">
        <v>886</v>
      </c>
      <c r="R20" s="173" t="s">
        <v>886</v>
      </c>
      <c r="S20" s="173" t="s">
        <v>886</v>
      </c>
      <c r="T20" s="173" t="s">
        <v>886</v>
      </c>
      <c r="U20" s="173" t="s">
        <v>886</v>
      </c>
      <c r="V20" s="13" t="s">
        <v>886</v>
      </c>
      <c r="W20" s="13" t="s">
        <v>886</v>
      </c>
      <c r="X20" s="13" t="s">
        <v>886</v>
      </c>
      <c r="Y20" s="13" t="s">
        <v>886</v>
      </c>
      <c r="Z20" s="13" t="s">
        <v>886</v>
      </c>
      <c r="AA20" s="13" t="s">
        <v>886</v>
      </c>
      <c r="AB20" s="13" t="s">
        <v>886</v>
      </c>
      <c r="AC20" s="13" t="s">
        <v>886</v>
      </c>
      <c r="AD20" s="13" t="s">
        <v>886</v>
      </c>
      <c r="AE20" s="175" t="s">
        <v>886</v>
      </c>
      <c r="AF20" s="13" t="s">
        <v>886</v>
      </c>
      <c r="AG20" s="13" t="s">
        <v>886</v>
      </c>
      <c r="AH20" s="175" t="s">
        <v>886</v>
      </c>
      <c r="AI20" s="173" t="s">
        <v>886</v>
      </c>
      <c r="AJ20" s="173" t="s">
        <v>886</v>
      </c>
    </row>
    <row r="21" spans="1:36" x14ac:dyDescent="0.2">
      <c r="A21" s="5" t="s">
        <v>1294</v>
      </c>
      <c r="B21" s="5" t="s">
        <v>34</v>
      </c>
      <c r="D21" s="3" t="s">
        <v>35</v>
      </c>
      <c r="E21" s="38" t="s">
        <v>1088</v>
      </c>
      <c r="F21" s="3" t="s">
        <v>1082</v>
      </c>
      <c r="G21" s="3" t="s">
        <v>1064</v>
      </c>
      <c r="H21" s="1" t="s">
        <v>886</v>
      </c>
      <c r="I21" s="1" t="s">
        <v>886</v>
      </c>
      <c r="J21" s="1" t="s">
        <v>886</v>
      </c>
      <c r="K21" s="1">
        <v>672.97</v>
      </c>
      <c r="L21" s="173">
        <v>707.92</v>
      </c>
      <c r="M21" s="173">
        <v>762.92</v>
      </c>
      <c r="N21" s="173">
        <v>795.21</v>
      </c>
      <c r="O21" s="173">
        <v>870.53</v>
      </c>
      <c r="P21" s="173">
        <v>923.09</v>
      </c>
      <c r="Q21" s="173">
        <v>992.71</v>
      </c>
      <c r="R21" s="173">
        <v>1074.69</v>
      </c>
      <c r="S21" s="173">
        <v>1140.2</v>
      </c>
      <c r="T21" s="173">
        <v>1195.4100000000001</v>
      </c>
      <c r="U21" s="173">
        <v>1254.3499999999999</v>
      </c>
      <c r="V21" s="13">
        <v>1318.07</v>
      </c>
      <c r="W21" s="13">
        <v>1372.76</v>
      </c>
      <c r="X21" s="13">
        <v>1422.62</v>
      </c>
      <c r="Y21" s="13">
        <v>1461.33</v>
      </c>
      <c r="Z21" s="13">
        <v>1461.63</v>
      </c>
      <c r="AA21" s="13">
        <v>1466.27</v>
      </c>
      <c r="AB21" s="13">
        <v>1468.35</v>
      </c>
      <c r="AC21" s="13">
        <v>1474.24</v>
      </c>
      <c r="AD21" s="13">
        <v>1479.22</v>
      </c>
      <c r="AE21" s="175">
        <v>1523.89</v>
      </c>
      <c r="AF21" s="13">
        <v>1572.98</v>
      </c>
      <c r="AG21" s="13">
        <v>1652.06</v>
      </c>
      <c r="AH21" s="175">
        <v>1733.93</v>
      </c>
      <c r="AI21" s="173">
        <v>1802.83</v>
      </c>
      <c r="AJ21" s="173">
        <v>1891.36</v>
      </c>
    </row>
    <row r="22" spans="1:36" x14ac:dyDescent="0.2">
      <c r="A22" s="5" t="s">
        <v>1659</v>
      </c>
      <c r="B22" s="5" t="s">
        <v>36</v>
      </c>
      <c r="D22" s="3" t="s">
        <v>37</v>
      </c>
      <c r="E22" s="38" t="s">
        <v>1089</v>
      </c>
      <c r="F22" s="3" t="s">
        <v>1076</v>
      </c>
      <c r="G22" s="3" t="s">
        <v>1061</v>
      </c>
      <c r="H22" s="1">
        <v>504</v>
      </c>
      <c r="I22" s="1">
        <v>533.25</v>
      </c>
      <c r="J22" s="1">
        <v>597.38</v>
      </c>
      <c r="K22" s="1">
        <v>633.91</v>
      </c>
      <c r="L22" s="173">
        <v>761.79</v>
      </c>
      <c r="M22" s="173">
        <v>797.07</v>
      </c>
      <c r="N22" s="173">
        <v>864.22</v>
      </c>
      <c r="O22" s="173">
        <v>909.07</v>
      </c>
      <c r="P22" s="173">
        <v>959.98</v>
      </c>
      <c r="Q22" s="173">
        <v>1049.56</v>
      </c>
      <c r="R22" s="173">
        <v>1169.69</v>
      </c>
      <c r="S22" s="173">
        <v>1262.68</v>
      </c>
      <c r="T22" s="173">
        <v>1319.23</v>
      </c>
      <c r="U22" s="173">
        <v>1383.42</v>
      </c>
      <c r="V22" s="13">
        <v>1443.39</v>
      </c>
      <c r="W22" s="13">
        <v>1506.58</v>
      </c>
      <c r="X22" s="13" t="s">
        <v>886</v>
      </c>
      <c r="Y22" s="13" t="s">
        <v>886</v>
      </c>
      <c r="Z22" s="13" t="s">
        <v>886</v>
      </c>
      <c r="AA22" s="13" t="s">
        <v>886</v>
      </c>
      <c r="AB22" s="13" t="s">
        <v>886</v>
      </c>
      <c r="AC22" s="13" t="s">
        <v>886</v>
      </c>
      <c r="AD22" s="13" t="s">
        <v>886</v>
      </c>
      <c r="AE22" s="175" t="s">
        <v>886</v>
      </c>
      <c r="AF22" s="13" t="s">
        <v>886</v>
      </c>
      <c r="AG22" s="13" t="s">
        <v>886</v>
      </c>
      <c r="AH22" s="175" t="s">
        <v>886</v>
      </c>
      <c r="AI22" s="173" t="s">
        <v>886</v>
      </c>
      <c r="AJ22" s="173" t="s">
        <v>886</v>
      </c>
    </row>
    <row r="23" spans="1:36" x14ac:dyDescent="0.2">
      <c r="A23" s="5" t="s">
        <v>1295</v>
      </c>
      <c r="B23" s="5" t="s">
        <v>1144</v>
      </c>
      <c r="D23" s="3" t="s">
        <v>1145</v>
      </c>
      <c r="E23" s="38" t="s">
        <v>1088</v>
      </c>
      <c r="F23" s="3" t="s">
        <v>1082</v>
      </c>
      <c r="G23" s="3" t="s">
        <v>1061</v>
      </c>
      <c r="H23" s="1">
        <v>504</v>
      </c>
      <c r="I23" s="1">
        <v>533.25</v>
      </c>
      <c r="J23" s="1">
        <v>597.38</v>
      </c>
      <c r="K23" s="1">
        <v>633.91</v>
      </c>
      <c r="L23" s="173">
        <v>761.79</v>
      </c>
      <c r="M23" s="173">
        <v>797.07</v>
      </c>
      <c r="N23" s="173">
        <v>864.22</v>
      </c>
      <c r="O23" s="173">
        <v>909.07</v>
      </c>
      <c r="P23" s="173">
        <v>959.98</v>
      </c>
      <c r="Q23" s="173">
        <v>1049.56</v>
      </c>
      <c r="R23" s="173">
        <v>1169.69</v>
      </c>
      <c r="S23" s="173">
        <v>1262.68</v>
      </c>
      <c r="T23" s="173">
        <v>1319.23</v>
      </c>
      <c r="U23" s="173">
        <v>1383.42</v>
      </c>
      <c r="V23" s="13">
        <v>1443.39</v>
      </c>
      <c r="W23" s="13">
        <v>1506.58</v>
      </c>
      <c r="X23" s="13">
        <v>1527.47</v>
      </c>
      <c r="Y23" s="13">
        <v>1563.71</v>
      </c>
      <c r="Z23" s="13">
        <v>1555.92</v>
      </c>
      <c r="AA23" s="13">
        <v>1563.59</v>
      </c>
      <c r="AB23" s="13">
        <v>1570.56</v>
      </c>
      <c r="AC23" s="13">
        <v>1575.47</v>
      </c>
      <c r="AD23" s="13">
        <v>1577.11</v>
      </c>
      <c r="AE23" s="175">
        <v>1634.4399999999998</v>
      </c>
      <c r="AF23" s="13">
        <v>1704.11</v>
      </c>
      <c r="AG23" s="13">
        <v>1772.7999999999997</v>
      </c>
      <c r="AH23" s="175">
        <v>1837.04</v>
      </c>
      <c r="AI23" s="173">
        <v>1908.16</v>
      </c>
      <c r="AJ23" s="173">
        <v>1985.33</v>
      </c>
    </row>
    <row r="24" spans="1:36" x14ac:dyDescent="0.2">
      <c r="A24" s="5" t="s">
        <v>1660</v>
      </c>
      <c r="B24" s="5" t="s">
        <v>42</v>
      </c>
      <c r="D24" s="3" t="s">
        <v>43</v>
      </c>
      <c r="E24" s="38" t="s">
        <v>1089</v>
      </c>
      <c r="F24" s="3" t="s">
        <v>1076</v>
      </c>
      <c r="G24" s="3" t="s">
        <v>1059</v>
      </c>
      <c r="H24" s="1">
        <v>582.75</v>
      </c>
      <c r="I24" s="1">
        <v>522</v>
      </c>
      <c r="J24" s="1">
        <v>644.63</v>
      </c>
      <c r="K24" s="1">
        <v>687.39</v>
      </c>
      <c r="L24" s="173">
        <v>734.9</v>
      </c>
      <c r="M24" s="173">
        <v>823.88</v>
      </c>
      <c r="N24" s="173">
        <v>893.34</v>
      </c>
      <c r="O24" s="173">
        <v>947.76</v>
      </c>
      <c r="P24" s="173">
        <v>1002.21</v>
      </c>
      <c r="Q24" s="173">
        <v>1066.73</v>
      </c>
      <c r="R24" s="173">
        <v>1197.4000000000001</v>
      </c>
      <c r="S24" s="173">
        <v>1254.07</v>
      </c>
      <c r="T24" s="173">
        <v>1311.28</v>
      </c>
      <c r="U24" s="173">
        <v>1339.46</v>
      </c>
      <c r="V24" s="13">
        <v>1370.07</v>
      </c>
      <c r="W24" s="13">
        <v>1390.53</v>
      </c>
      <c r="X24" s="13" t="s">
        <v>886</v>
      </c>
      <c r="Y24" s="13" t="s">
        <v>886</v>
      </c>
      <c r="Z24" s="13" t="s">
        <v>886</v>
      </c>
      <c r="AA24" s="13" t="s">
        <v>886</v>
      </c>
      <c r="AB24" s="13" t="s">
        <v>886</v>
      </c>
      <c r="AC24" s="13" t="s">
        <v>886</v>
      </c>
      <c r="AD24" s="13" t="s">
        <v>886</v>
      </c>
      <c r="AE24" s="175" t="s">
        <v>886</v>
      </c>
      <c r="AF24" s="13" t="s">
        <v>886</v>
      </c>
      <c r="AG24" s="13" t="s">
        <v>886</v>
      </c>
      <c r="AH24" s="175" t="s">
        <v>886</v>
      </c>
      <c r="AI24" s="173" t="s">
        <v>886</v>
      </c>
      <c r="AJ24" s="173" t="s">
        <v>886</v>
      </c>
    </row>
    <row r="25" spans="1:36" x14ac:dyDescent="0.2">
      <c r="A25" s="5" t="s">
        <v>886</v>
      </c>
      <c r="B25" s="5" t="s">
        <v>912</v>
      </c>
      <c r="D25" s="3" t="s">
        <v>861</v>
      </c>
      <c r="E25" s="38" t="s">
        <v>1089</v>
      </c>
      <c r="F25" s="3" t="s">
        <v>1076</v>
      </c>
      <c r="G25" s="3" t="s">
        <v>1063</v>
      </c>
      <c r="H25" s="1">
        <v>601.88</v>
      </c>
      <c r="I25" s="1">
        <v>639</v>
      </c>
      <c r="J25" s="1">
        <v>663.75</v>
      </c>
      <c r="K25" s="1" t="s">
        <v>886</v>
      </c>
      <c r="L25" s="173" t="s">
        <v>886</v>
      </c>
      <c r="M25" s="173" t="s">
        <v>886</v>
      </c>
      <c r="N25" s="173" t="s">
        <v>886</v>
      </c>
      <c r="O25" s="173" t="s">
        <v>886</v>
      </c>
      <c r="P25" s="173" t="s">
        <v>886</v>
      </c>
      <c r="Q25" s="173" t="s">
        <v>886</v>
      </c>
      <c r="R25" s="173" t="s">
        <v>886</v>
      </c>
      <c r="S25" s="173" t="s">
        <v>886</v>
      </c>
      <c r="T25" s="173" t="s">
        <v>886</v>
      </c>
      <c r="U25" s="173" t="s">
        <v>886</v>
      </c>
      <c r="V25" s="13" t="s">
        <v>886</v>
      </c>
      <c r="W25" s="13" t="s">
        <v>886</v>
      </c>
      <c r="X25" s="13" t="s">
        <v>886</v>
      </c>
      <c r="Y25" s="13" t="s">
        <v>886</v>
      </c>
      <c r="Z25" s="13" t="s">
        <v>886</v>
      </c>
      <c r="AA25" s="13" t="s">
        <v>886</v>
      </c>
      <c r="AB25" s="13" t="s">
        <v>886</v>
      </c>
      <c r="AC25" s="13" t="s">
        <v>886</v>
      </c>
      <c r="AD25" s="13" t="s">
        <v>886</v>
      </c>
      <c r="AE25" s="175" t="s">
        <v>886</v>
      </c>
      <c r="AF25" s="13" t="s">
        <v>886</v>
      </c>
      <c r="AG25" s="13" t="s">
        <v>886</v>
      </c>
      <c r="AH25" s="175" t="s">
        <v>886</v>
      </c>
      <c r="AI25" s="173" t="s">
        <v>886</v>
      </c>
      <c r="AJ25" s="173" t="s">
        <v>886</v>
      </c>
    </row>
    <row r="26" spans="1:36" x14ac:dyDescent="0.2">
      <c r="A26" s="5" t="s">
        <v>1299</v>
      </c>
      <c r="B26" s="5" t="s">
        <v>44</v>
      </c>
      <c r="D26" s="3" t="s">
        <v>45</v>
      </c>
      <c r="E26" s="38" t="s">
        <v>1088</v>
      </c>
      <c r="F26" s="3" t="s">
        <v>1080</v>
      </c>
      <c r="G26" s="3" t="s">
        <v>1062</v>
      </c>
      <c r="H26" s="1">
        <v>515.25</v>
      </c>
      <c r="I26" s="1">
        <v>509.63</v>
      </c>
      <c r="J26" s="1">
        <v>560.25</v>
      </c>
      <c r="K26" s="1">
        <v>583.91999999999996</v>
      </c>
      <c r="L26" s="173">
        <v>623.79999999999995</v>
      </c>
      <c r="M26" s="173">
        <v>695.2</v>
      </c>
      <c r="N26" s="173">
        <v>750.18</v>
      </c>
      <c r="O26" s="173">
        <v>802.29</v>
      </c>
      <c r="P26" s="173">
        <v>882</v>
      </c>
      <c r="Q26" s="173">
        <v>937.96</v>
      </c>
      <c r="R26" s="173">
        <v>1102.44</v>
      </c>
      <c r="S26" s="173">
        <v>1185.5999999999999</v>
      </c>
      <c r="T26" s="173">
        <v>1243.3699999999999</v>
      </c>
      <c r="U26" s="173">
        <v>1315.61</v>
      </c>
      <c r="V26" s="13">
        <v>1361.69</v>
      </c>
      <c r="W26" s="13">
        <v>1399.36</v>
      </c>
      <c r="X26" s="13">
        <v>1427</v>
      </c>
      <c r="Y26" s="13">
        <v>1438.41</v>
      </c>
      <c r="Z26" s="13">
        <v>1438.41</v>
      </c>
      <c r="AA26" s="13">
        <v>1435.31</v>
      </c>
      <c r="AB26" s="13">
        <v>1431.59</v>
      </c>
      <c r="AC26" s="13">
        <v>1427.59</v>
      </c>
      <c r="AD26" s="13">
        <v>1445.53</v>
      </c>
      <c r="AE26" s="175">
        <v>1472.43</v>
      </c>
      <c r="AF26" s="13">
        <v>1524.19</v>
      </c>
      <c r="AG26" s="13">
        <v>1588.04</v>
      </c>
      <c r="AH26" s="175">
        <v>1678.8799999999999</v>
      </c>
      <c r="AI26" s="173">
        <v>1744.6399999999999</v>
      </c>
      <c r="AJ26" s="173">
        <v>1846.72</v>
      </c>
    </row>
    <row r="27" spans="1:36" x14ac:dyDescent="0.2">
      <c r="A27" s="5" t="s">
        <v>1300</v>
      </c>
      <c r="B27" s="5" t="s">
        <v>46</v>
      </c>
      <c r="D27" s="3" t="s">
        <v>47</v>
      </c>
      <c r="E27" s="38" t="s">
        <v>1088</v>
      </c>
      <c r="F27" s="3" t="s">
        <v>1081</v>
      </c>
      <c r="G27" s="3" t="s">
        <v>1065</v>
      </c>
      <c r="H27" s="1">
        <v>657</v>
      </c>
      <c r="I27" s="1">
        <v>632.25</v>
      </c>
      <c r="J27" s="1">
        <v>672.75</v>
      </c>
      <c r="K27" s="1">
        <v>749.43</v>
      </c>
      <c r="L27" s="173">
        <v>793.62</v>
      </c>
      <c r="M27" s="173">
        <v>846</v>
      </c>
      <c r="N27" s="173">
        <v>892.53</v>
      </c>
      <c r="O27" s="173">
        <v>937.53</v>
      </c>
      <c r="P27" s="173">
        <v>979.04</v>
      </c>
      <c r="Q27" s="173">
        <v>1025.73</v>
      </c>
      <c r="R27" s="173">
        <v>1079.3</v>
      </c>
      <c r="S27" s="173">
        <v>1105.54</v>
      </c>
      <c r="T27" s="173">
        <v>1138.73</v>
      </c>
      <c r="U27" s="173">
        <v>1163.8599999999999</v>
      </c>
      <c r="V27" s="13">
        <v>1188.68</v>
      </c>
      <c r="W27" s="13">
        <v>1213.21</v>
      </c>
      <c r="X27" s="13">
        <v>1238.08</v>
      </c>
      <c r="Y27" s="13">
        <v>1261.25</v>
      </c>
      <c r="Z27" s="13">
        <v>1261.25</v>
      </c>
      <c r="AA27" s="13">
        <v>1261.23</v>
      </c>
      <c r="AB27" s="13">
        <v>1269.1199999999999</v>
      </c>
      <c r="AC27" s="13">
        <v>1294.3900000000001</v>
      </c>
      <c r="AD27" s="13">
        <v>1320.1</v>
      </c>
      <c r="AE27" s="175">
        <v>1380.05</v>
      </c>
      <c r="AF27" s="13">
        <v>1446.15</v>
      </c>
      <c r="AG27" s="13">
        <v>1510.2299999999998</v>
      </c>
      <c r="AH27" s="175">
        <v>1601.4799999999998</v>
      </c>
      <c r="AI27" s="173">
        <v>1667.75</v>
      </c>
      <c r="AJ27" s="173">
        <v>1755.54</v>
      </c>
    </row>
    <row r="28" spans="1:36" x14ac:dyDescent="0.2">
      <c r="A28" s="5" t="s">
        <v>1301</v>
      </c>
      <c r="B28" s="5" t="s">
        <v>48</v>
      </c>
      <c r="D28" s="3" t="s">
        <v>49</v>
      </c>
      <c r="E28" s="38" t="s">
        <v>1088</v>
      </c>
      <c r="F28" s="3" t="s">
        <v>1076</v>
      </c>
      <c r="G28" s="3" t="s">
        <v>1060</v>
      </c>
      <c r="H28" s="1">
        <v>490.5</v>
      </c>
      <c r="I28" s="1">
        <v>554.63</v>
      </c>
      <c r="J28" s="1">
        <v>587.25</v>
      </c>
      <c r="K28" s="1">
        <v>626.87</v>
      </c>
      <c r="L28" s="173">
        <v>718.62</v>
      </c>
      <c r="M28" s="173">
        <v>774.6</v>
      </c>
      <c r="N28" s="173">
        <v>814.36</v>
      </c>
      <c r="O28" s="173">
        <v>870.8</v>
      </c>
      <c r="P28" s="173">
        <v>926.02</v>
      </c>
      <c r="Q28" s="173">
        <v>1017.37</v>
      </c>
      <c r="R28" s="173">
        <v>1108.79</v>
      </c>
      <c r="S28" s="173">
        <v>1192.03</v>
      </c>
      <c r="T28" s="173">
        <v>1231.03</v>
      </c>
      <c r="U28" s="173">
        <v>1285.52</v>
      </c>
      <c r="V28" s="13">
        <v>1339.92</v>
      </c>
      <c r="W28" s="13">
        <v>1413.6</v>
      </c>
      <c r="X28" s="13">
        <v>1457.62</v>
      </c>
      <c r="Y28" s="13">
        <v>1494.57</v>
      </c>
      <c r="Z28" s="13">
        <v>1496.5</v>
      </c>
      <c r="AA28" s="13">
        <v>1502.61</v>
      </c>
      <c r="AB28" s="13">
        <v>1508.15</v>
      </c>
      <c r="AC28" s="13">
        <v>1516.38</v>
      </c>
      <c r="AD28" s="13">
        <v>1548.24</v>
      </c>
      <c r="AE28" s="175">
        <v>1605.04</v>
      </c>
      <c r="AF28" s="13">
        <v>1662.59</v>
      </c>
      <c r="AG28" s="13">
        <v>1759.51</v>
      </c>
      <c r="AH28" s="175">
        <v>1847.3500000000001</v>
      </c>
      <c r="AI28" s="173">
        <v>1920.4</v>
      </c>
      <c r="AJ28" s="173">
        <v>2013.54</v>
      </c>
    </row>
    <row r="29" spans="1:36" x14ac:dyDescent="0.2">
      <c r="A29" s="5" t="s">
        <v>886</v>
      </c>
      <c r="B29" s="5" t="s">
        <v>913</v>
      </c>
      <c r="D29" s="3" t="s">
        <v>862</v>
      </c>
      <c r="E29" s="38" t="s">
        <v>1089</v>
      </c>
      <c r="F29" s="3" t="s">
        <v>1076</v>
      </c>
      <c r="G29" s="3" t="s">
        <v>1058</v>
      </c>
      <c r="H29" s="1">
        <v>621</v>
      </c>
      <c r="I29" s="1">
        <v>681.75</v>
      </c>
      <c r="J29" s="1">
        <v>662.63</v>
      </c>
      <c r="K29" s="1">
        <v>775.99</v>
      </c>
      <c r="L29" s="173">
        <v>834.5</v>
      </c>
      <c r="M29" s="173" t="s">
        <v>886</v>
      </c>
      <c r="N29" s="173" t="s">
        <v>886</v>
      </c>
      <c r="O29" s="173" t="s">
        <v>886</v>
      </c>
      <c r="P29" s="173" t="s">
        <v>886</v>
      </c>
      <c r="Q29" s="173" t="s">
        <v>886</v>
      </c>
      <c r="R29" s="173" t="s">
        <v>886</v>
      </c>
      <c r="S29" s="173" t="s">
        <v>886</v>
      </c>
      <c r="T29" s="173" t="s">
        <v>886</v>
      </c>
      <c r="U29" s="173" t="s">
        <v>886</v>
      </c>
      <c r="V29" s="13" t="s">
        <v>886</v>
      </c>
      <c r="W29" s="13" t="s">
        <v>886</v>
      </c>
      <c r="X29" s="13" t="s">
        <v>886</v>
      </c>
      <c r="Y29" s="13" t="s">
        <v>886</v>
      </c>
      <c r="Z29" s="13" t="s">
        <v>886</v>
      </c>
      <c r="AA29" s="13" t="s">
        <v>886</v>
      </c>
      <c r="AB29" s="13" t="s">
        <v>886</v>
      </c>
      <c r="AC29" s="13" t="s">
        <v>886</v>
      </c>
      <c r="AD29" s="13" t="s">
        <v>886</v>
      </c>
      <c r="AE29" s="175" t="s">
        <v>886</v>
      </c>
      <c r="AF29" s="13" t="s">
        <v>886</v>
      </c>
      <c r="AG29" s="13" t="s">
        <v>886</v>
      </c>
      <c r="AH29" s="175" t="s">
        <v>886</v>
      </c>
      <c r="AI29" s="173" t="s">
        <v>886</v>
      </c>
      <c r="AJ29" s="173" t="s">
        <v>886</v>
      </c>
    </row>
    <row r="30" spans="1:36" x14ac:dyDescent="0.2">
      <c r="A30" s="5" t="s">
        <v>1302</v>
      </c>
      <c r="B30" s="5" t="s">
        <v>50</v>
      </c>
      <c r="D30" s="3" t="s">
        <v>51</v>
      </c>
      <c r="E30" s="38" t="s">
        <v>1088</v>
      </c>
      <c r="F30" s="3" t="s">
        <v>1082</v>
      </c>
      <c r="G30" s="3" t="s">
        <v>1058</v>
      </c>
      <c r="H30" s="1">
        <v>621</v>
      </c>
      <c r="I30" s="1">
        <v>681.75</v>
      </c>
      <c r="J30" s="1">
        <v>662.63</v>
      </c>
      <c r="K30" s="1">
        <v>775.99</v>
      </c>
      <c r="L30" s="173">
        <v>834.5</v>
      </c>
      <c r="M30" s="173">
        <v>871.3</v>
      </c>
      <c r="N30" s="173">
        <v>914.84</v>
      </c>
      <c r="O30" s="173">
        <v>965.56</v>
      </c>
      <c r="P30" s="173">
        <v>1011.52</v>
      </c>
      <c r="Q30" s="173">
        <v>1059.95</v>
      </c>
      <c r="R30" s="173">
        <v>1161.44</v>
      </c>
      <c r="S30" s="173">
        <v>1212.3399999999999</v>
      </c>
      <c r="T30" s="173">
        <v>1273.8499999999999</v>
      </c>
      <c r="U30" s="173">
        <v>1320.8</v>
      </c>
      <c r="V30" s="13">
        <v>1381.44</v>
      </c>
      <c r="W30" s="13">
        <v>1417.01</v>
      </c>
      <c r="X30" s="13">
        <v>1449.1</v>
      </c>
      <c r="Y30" s="13">
        <v>1481.3</v>
      </c>
      <c r="Z30" s="13">
        <v>1481.31</v>
      </c>
      <c r="AA30" s="13">
        <v>1485.03</v>
      </c>
      <c r="AB30" s="13">
        <v>1488.45</v>
      </c>
      <c r="AC30" s="13">
        <v>1491.34</v>
      </c>
      <c r="AD30" s="13">
        <v>1495.41</v>
      </c>
      <c r="AE30" s="175">
        <v>1549.77</v>
      </c>
      <c r="AF30" s="13">
        <v>1618.64</v>
      </c>
      <c r="AG30" s="13">
        <v>1715.46</v>
      </c>
      <c r="AH30" s="175">
        <v>1785.24</v>
      </c>
      <c r="AI30" s="173">
        <v>1856.95</v>
      </c>
      <c r="AJ30" s="173">
        <v>1936.09</v>
      </c>
    </row>
    <row r="31" spans="1:36" x14ac:dyDescent="0.2">
      <c r="A31" s="5" t="s">
        <v>886</v>
      </c>
      <c r="B31" s="5" t="s">
        <v>1034</v>
      </c>
      <c r="D31" s="3" t="s">
        <v>998</v>
      </c>
      <c r="E31" s="38" t="s">
        <v>1089</v>
      </c>
      <c r="F31" s="3" t="s">
        <v>1076</v>
      </c>
      <c r="G31" s="3" t="s">
        <v>1058</v>
      </c>
      <c r="H31" s="1">
        <v>649.13</v>
      </c>
      <c r="I31" s="1">
        <v>681.75</v>
      </c>
      <c r="J31" s="1">
        <v>651.38</v>
      </c>
      <c r="K31" s="1">
        <v>665.93</v>
      </c>
      <c r="L31" s="173">
        <v>729.14</v>
      </c>
      <c r="M31" s="173" t="s">
        <v>886</v>
      </c>
      <c r="N31" s="173" t="s">
        <v>886</v>
      </c>
      <c r="O31" s="173" t="s">
        <v>886</v>
      </c>
      <c r="P31" s="173" t="s">
        <v>886</v>
      </c>
      <c r="Q31" s="173" t="s">
        <v>886</v>
      </c>
      <c r="R31" s="173" t="s">
        <v>886</v>
      </c>
      <c r="S31" s="173" t="s">
        <v>886</v>
      </c>
      <c r="T31" s="173" t="s">
        <v>886</v>
      </c>
      <c r="U31" s="173" t="s">
        <v>886</v>
      </c>
      <c r="V31" s="13" t="s">
        <v>886</v>
      </c>
      <c r="W31" s="13" t="s">
        <v>886</v>
      </c>
      <c r="X31" s="13" t="s">
        <v>886</v>
      </c>
      <c r="Y31" s="13" t="s">
        <v>886</v>
      </c>
      <c r="Z31" s="13" t="s">
        <v>886</v>
      </c>
      <c r="AA31" s="13" t="s">
        <v>886</v>
      </c>
      <c r="AB31" s="13" t="s">
        <v>886</v>
      </c>
      <c r="AC31" s="13" t="s">
        <v>886</v>
      </c>
      <c r="AD31" s="13" t="s">
        <v>886</v>
      </c>
      <c r="AE31" s="175" t="s">
        <v>886</v>
      </c>
      <c r="AF31" s="13" t="s">
        <v>886</v>
      </c>
      <c r="AG31" s="13" t="s">
        <v>886</v>
      </c>
      <c r="AH31" s="175" t="s">
        <v>886</v>
      </c>
      <c r="AI31" s="173" t="s">
        <v>886</v>
      </c>
      <c r="AJ31" s="173" t="s">
        <v>886</v>
      </c>
    </row>
    <row r="32" spans="1:36" x14ac:dyDescent="0.2">
      <c r="A32" s="5" t="s">
        <v>1303</v>
      </c>
      <c r="B32" s="5" t="s">
        <v>52</v>
      </c>
      <c r="D32" s="3" t="s">
        <v>53</v>
      </c>
      <c r="E32" s="38" t="s">
        <v>1088</v>
      </c>
      <c r="F32" s="3" t="s">
        <v>1082</v>
      </c>
      <c r="G32" s="3" t="s">
        <v>1058</v>
      </c>
      <c r="H32" s="1">
        <v>649.13</v>
      </c>
      <c r="I32" s="1">
        <v>681.75</v>
      </c>
      <c r="J32" s="1">
        <v>651.38</v>
      </c>
      <c r="K32" s="1">
        <v>665.93</v>
      </c>
      <c r="L32" s="173">
        <v>729.14</v>
      </c>
      <c r="M32" s="173">
        <v>632.92999999999995</v>
      </c>
      <c r="N32" s="173">
        <v>683.07</v>
      </c>
      <c r="O32" s="173">
        <v>725.25</v>
      </c>
      <c r="P32" s="173">
        <v>810.47</v>
      </c>
      <c r="Q32" s="173">
        <v>950.89</v>
      </c>
      <c r="R32" s="173">
        <v>1077.98</v>
      </c>
      <c r="S32" s="173">
        <v>1178.72</v>
      </c>
      <c r="T32" s="173">
        <v>1239.05</v>
      </c>
      <c r="U32" s="173">
        <v>1294.82</v>
      </c>
      <c r="V32" s="13">
        <v>1359.28</v>
      </c>
      <c r="W32" s="13">
        <v>1418.41</v>
      </c>
      <c r="X32" s="13">
        <v>1473.28</v>
      </c>
      <c r="Y32" s="13">
        <v>1516.01</v>
      </c>
      <c r="Z32" s="13">
        <v>1516.01</v>
      </c>
      <c r="AA32" s="13">
        <v>1519.67</v>
      </c>
      <c r="AB32" s="13">
        <v>1522.57</v>
      </c>
      <c r="AC32" s="13">
        <v>1525.61</v>
      </c>
      <c r="AD32" s="13">
        <v>1529.92</v>
      </c>
      <c r="AE32" s="175">
        <v>1585.77</v>
      </c>
      <c r="AF32" s="13">
        <v>1656.7</v>
      </c>
      <c r="AG32" s="13">
        <v>1756.0500000000002</v>
      </c>
      <c r="AH32" s="175">
        <v>1827.24</v>
      </c>
      <c r="AI32" s="173">
        <v>1900.7</v>
      </c>
      <c r="AJ32" s="173">
        <v>1997.85</v>
      </c>
    </row>
    <row r="33" spans="1:36" x14ac:dyDescent="0.2">
      <c r="A33" s="5" t="s">
        <v>1661</v>
      </c>
      <c r="B33" s="5" t="s">
        <v>54</v>
      </c>
      <c r="D33" s="3" t="s">
        <v>55</v>
      </c>
      <c r="E33" s="38" t="s">
        <v>1089</v>
      </c>
      <c r="F33" s="3" t="s">
        <v>1076</v>
      </c>
      <c r="G33" s="3" t="s">
        <v>1059</v>
      </c>
      <c r="H33" s="1">
        <v>676.13</v>
      </c>
      <c r="I33" s="1">
        <v>603</v>
      </c>
      <c r="J33" s="1">
        <v>650.25</v>
      </c>
      <c r="K33" s="1">
        <v>663.5</v>
      </c>
      <c r="L33" s="173">
        <v>714.97</v>
      </c>
      <c r="M33" s="173">
        <v>812.49</v>
      </c>
      <c r="N33" s="173">
        <v>883.06</v>
      </c>
      <c r="O33" s="173">
        <v>939.57</v>
      </c>
      <c r="P33" s="173">
        <v>995.61</v>
      </c>
      <c r="Q33" s="173">
        <v>1066.69</v>
      </c>
      <c r="R33" s="173">
        <v>1183.22</v>
      </c>
      <c r="S33" s="173">
        <v>1234.49</v>
      </c>
      <c r="T33" s="173">
        <v>1291.3</v>
      </c>
      <c r="U33" s="173">
        <v>1314.59</v>
      </c>
      <c r="V33" s="13">
        <v>1337.07</v>
      </c>
      <c r="W33" s="13">
        <v>1351.83</v>
      </c>
      <c r="X33" s="13" t="s">
        <v>886</v>
      </c>
      <c r="Y33" s="13" t="s">
        <v>886</v>
      </c>
      <c r="Z33" s="13" t="s">
        <v>886</v>
      </c>
      <c r="AA33" s="13" t="s">
        <v>886</v>
      </c>
      <c r="AB33" s="13" t="s">
        <v>886</v>
      </c>
      <c r="AC33" s="13" t="s">
        <v>886</v>
      </c>
      <c r="AD33" s="13" t="s">
        <v>886</v>
      </c>
      <c r="AE33" s="175" t="s">
        <v>886</v>
      </c>
      <c r="AF33" s="13" t="s">
        <v>886</v>
      </c>
      <c r="AG33" s="13" t="s">
        <v>886</v>
      </c>
      <c r="AH33" s="175" t="s">
        <v>886</v>
      </c>
      <c r="AI33" s="173" t="s">
        <v>886</v>
      </c>
      <c r="AJ33" s="173" t="s">
        <v>886</v>
      </c>
    </row>
    <row r="34" spans="1:36" x14ac:dyDescent="0.2">
      <c r="A34" s="5" t="s">
        <v>1304</v>
      </c>
      <c r="B34" s="5" t="s">
        <v>56</v>
      </c>
      <c r="D34" s="3" t="s">
        <v>57</v>
      </c>
      <c r="E34" s="38" t="s">
        <v>1088</v>
      </c>
      <c r="F34" s="3" t="s">
        <v>1076</v>
      </c>
      <c r="G34" s="3" t="s">
        <v>1060</v>
      </c>
      <c r="H34" s="1">
        <v>612</v>
      </c>
      <c r="I34" s="1">
        <v>586.13</v>
      </c>
      <c r="J34" s="1">
        <v>668.25</v>
      </c>
      <c r="K34" s="1">
        <v>721.25</v>
      </c>
      <c r="L34" s="173">
        <v>766.73</v>
      </c>
      <c r="M34" s="173">
        <v>838.58</v>
      </c>
      <c r="N34" s="173">
        <v>904.5</v>
      </c>
      <c r="O34" s="173">
        <v>965.44</v>
      </c>
      <c r="P34" s="173">
        <v>1020.02</v>
      </c>
      <c r="Q34" s="173">
        <v>1115.55</v>
      </c>
      <c r="R34" s="173">
        <v>1212.03</v>
      </c>
      <c r="S34" s="173">
        <v>1272.1500000000001</v>
      </c>
      <c r="T34" s="173">
        <v>1311.42</v>
      </c>
      <c r="U34" s="173">
        <v>1375.07</v>
      </c>
      <c r="V34" s="13">
        <v>1431.2</v>
      </c>
      <c r="W34" s="13">
        <v>1485.99</v>
      </c>
      <c r="X34" s="13">
        <v>1539.28</v>
      </c>
      <c r="Y34" s="13">
        <v>1565.49</v>
      </c>
      <c r="Z34" s="13">
        <v>1563.21</v>
      </c>
      <c r="AA34" s="13">
        <v>1577.49</v>
      </c>
      <c r="AB34" s="13">
        <v>1580.15</v>
      </c>
      <c r="AC34" s="13">
        <v>1607.73</v>
      </c>
      <c r="AD34" s="13">
        <v>1635.37</v>
      </c>
      <c r="AE34" s="175">
        <v>1690.45</v>
      </c>
      <c r="AF34" s="13">
        <v>1754.36</v>
      </c>
      <c r="AG34" s="13">
        <v>1839.4999999999998</v>
      </c>
      <c r="AH34" s="175">
        <v>1923.99</v>
      </c>
      <c r="AI34" s="173">
        <v>1981.1599999999999</v>
      </c>
      <c r="AJ34" s="173">
        <v>2039.78</v>
      </c>
    </row>
    <row r="35" spans="1:36" x14ac:dyDescent="0.2">
      <c r="A35" s="5" t="s">
        <v>1305</v>
      </c>
      <c r="B35" s="5" t="s">
        <v>58</v>
      </c>
      <c r="D35" s="3" t="s">
        <v>59</v>
      </c>
      <c r="E35" s="38" t="s">
        <v>1088</v>
      </c>
      <c r="F35" s="3" t="s">
        <v>1081</v>
      </c>
      <c r="G35" s="3" t="s">
        <v>1058</v>
      </c>
      <c r="H35" s="1">
        <v>596.25</v>
      </c>
      <c r="I35" s="1">
        <v>652.5</v>
      </c>
      <c r="J35" s="1">
        <v>684</v>
      </c>
      <c r="K35" s="1">
        <v>735.6</v>
      </c>
      <c r="L35" s="173">
        <v>786.56</v>
      </c>
      <c r="M35" s="173">
        <v>848.54</v>
      </c>
      <c r="N35" s="173">
        <v>888.53</v>
      </c>
      <c r="O35" s="173">
        <v>927.87</v>
      </c>
      <c r="P35" s="173">
        <v>981.68</v>
      </c>
      <c r="Q35" s="173">
        <v>1030.68</v>
      </c>
      <c r="R35" s="173">
        <v>1118.32</v>
      </c>
      <c r="S35" s="173">
        <v>1162.02</v>
      </c>
      <c r="T35" s="173">
        <v>1216.02</v>
      </c>
      <c r="U35" s="173">
        <v>1275.31</v>
      </c>
      <c r="V35" s="13">
        <v>1321.45</v>
      </c>
      <c r="W35" s="13">
        <v>1332.11</v>
      </c>
      <c r="X35" s="13">
        <v>1388.14</v>
      </c>
      <c r="Y35" s="192">
        <v>1414.36</v>
      </c>
      <c r="Z35" s="192">
        <v>1414.21</v>
      </c>
      <c r="AA35" s="192">
        <v>1414.19</v>
      </c>
      <c r="AB35" s="192">
        <v>1464.49</v>
      </c>
      <c r="AC35" s="192">
        <v>1491.77</v>
      </c>
      <c r="AD35" s="192">
        <v>1491.78</v>
      </c>
      <c r="AE35" s="192">
        <v>1542.52</v>
      </c>
      <c r="AF35" s="192">
        <v>1612.15</v>
      </c>
      <c r="AG35" s="192">
        <v>1701.24</v>
      </c>
      <c r="AH35" s="192">
        <v>1767.03</v>
      </c>
      <c r="AI35" s="173">
        <v>1820.96</v>
      </c>
      <c r="AJ35" s="173">
        <v>1888.62</v>
      </c>
    </row>
    <row r="36" spans="1:36" x14ac:dyDescent="0.2">
      <c r="A36" s="5" t="s">
        <v>886</v>
      </c>
      <c r="B36" s="5" t="s">
        <v>914</v>
      </c>
      <c r="D36" s="3" t="s">
        <v>863</v>
      </c>
      <c r="E36" s="38" t="s">
        <v>1089</v>
      </c>
      <c r="F36" s="3" t="s">
        <v>1076</v>
      </c>
      <c r="G36" s="3" t="s">
        <v>1063</v>
      </c>
      <c r="H36" s="1">
        <v>600.75</v>
      </c>
      <c r="I36" s="1">
        <v>669.38</v>
      </c>
      <c r="J36" s="1">
        <v>713.25</v>
      </c>
      <c r="K36" s="1" t="s">
        <v>886</v>
      </c>
      <c r="L36" s="173" t="s">
        <v>886</v>
      </c>
      <c r="M36" s="173" t="s">
        <v>886</v>
      </c>
      <c r="N36" s="173" t="s">
        <v>886</v>
      </c>
      <c r="O36" s="173" t="s">
        <v>886</v>
      </c>
      <c r="P36" s="173" t="s">
        <v>886</v>
      </c>
      <c r="Q36" s="173" t="s">
        <v>886</v>
      </c>
      <c r="R36" s="173" t="s">
        <v>886</v>
      </c>
      <c r="S36" s="173" t="s">
        <v>886</v>
      </c>
      <c r="T36" s="173" t="s">
        <v>886</v>
      </c>
      <c r="U36" s="173" t="s">
        <v>886</v>
      </c>
      <c r="V36" s="13" t="s">
        <v>886</v>
      </c>
      <c r="W36" s="13" t="s">
        <v>886</v>
      </c>
      <c r="X36" s="13" t="s">
        <v>886</v>
      </c>
      <c r="Y36" s="13" t="s">
        <v>886</v>
      </c>
      <c r="Z36" s="13" t="s">
        <v>886</v>
      </c>
      <c r="AA36" s="13" t="s">
        <v>886</v>
      </c>
      <c r="AB36" s="13" t="s">
        <v>886</v>
      </c>
      <c r="AC36" s="13" t="s">
        <v>886</v>
      </c>
      <c r="AD36" s="13" t="s">
        <v>886</v>
      </c>
      <c r="AE36" s="175" t="s">
        <v>886</v>
      </c>
      <c r="AF36" s="13" t="s">
        <v>886</v>
      </c>
      <c r="AG36" s="13" t="s">
        <v>886</v>
      </c>
      <c r="AH36" s="175" t="s">
        <v>886</v>
      </c>
      <c r="AI36" s="173" t="s">
        <v>886</v>
      </c>
      <c r="AJ36" s="173" t="s">
        <v>886</v>
      </c>
    </row>
    <row r="37" spans="1:36" x14ac:dyDescent="0.2">
      <c r="A37" s="5" t="s">
        <v>1731</v>
      </c>
      <c r="B37" s="122" t="s">
        <v>60</v>
      </c>
      <c r="C37" s="122"/>
      <c r="D37" s="3" t="s">
        <v>61</v>
      </c>
      <c r="E37" s="38" t="s">
        <v>1088</v>
      </c>
      <c r="F37" s="3" t="s">
        <v>1076</v>
      </c>
      <c r="G37" s="3" t="s">
        <v>1060</v>
      </c>
      <c r="H37" s="1">
        <v>524.25</v>
      </c>
      <c r="I37" s="1">
        <v>563.63</v>
      </c>
      <c r="J37" s="1">
        <v>594</v>
      </c>
      <c r="K37" s="1">
        <v>628.91999999999996</v>
      </c>
      <c r="L37" s="173">
        <v>661.39</v>
      </c>
      <c r="M37" s="173">
        <v>740.96</v>
      </c>
      <c r="N37" s="173">
        <v>789.31</v>
      </c>
      <c r="O37" s="173">
        <v>831.55</v>
      </c>
      <c r="P37" s="173">
        <v>878.52</v>
      </c>
      <c r="Q37" s="173">
        <v>964</v>
      </c>
      <c r="R37" s="173">
        <v>1054.77</v>
      </c>
      <c r="S37" s="173">
        <v>1124.0999999999999</v>
      </c>
      <c r="T37" s="173">
        <v>1177.97</v>
      </c>
      <c r="U37" s="173">
        <v>1236.75</v>
      </c>
      <c r="V37" s="13">
        <v>1293.31</v>
      </c>
      <c r="W37" s="13">
        <v>1367.4</v>
      </c>
      <c r="X37" s="13">
        <v>1393.87</v>
      </c>
      <c r="Y37" s="175">
        <v>1427.34</v>
      </c>
      <c r="Z37" s="175">
        <v>1427.46</v>
      </c>
      <c r="AA37" s="175">
        <v>1435.42</v>
      </c>
      <c r="AB37" s="175">
        <v>1441.74</v>
      </c>
      <c r="AC37" s="175">
        <v>1445.98</v>
      </c>
      <c r="AD37" s="175">
        <v>1470.75</v>
      </c>
      <c r="AE37" s="175">
        <v>1529.03</v>
      </c>
      <c r="AF37" s="175">
        <v>1610.23</v>
      </c>
      <c r="AG37" s="175">
        <v>1690.88</v>
      </c>
      <c r="AH37" s="175">
        <v>1779.5500000000002</v>
      </c>
      <c r="AI37" s="173">
        <v>1842</v>
      </c>
      <c r="AJ37" s="173">
        <v>1888.73</v>
      </c>
    </row>
    <row r="38" spans="1:36" x14ac:dyDescent="0.2">
      <c r="A38" s="5" t="s">
        <v>886</v>
      </c>
      <c r="B38" s="5" t="s">
        <v>1022</v>
      </c>
      <c r="D38" s="3" t="s">
        <v>988</v>
      </c>
      <c r="E38" s="38" t="s">
        <v>1089</v>
      </c>
      <c r="F38" s="3" t="s">
        <v>1076</v>
      </c>
      <c r="G38" s="3" t="s">
        <v>1064</v>
      </c>
      <c r="H38" s="1">
        <v>504</v>
      </c>
      <c r="I38" s="1">
        <v>535.5</v>
      </c>
      <c r="J38" s="1">
        <v>554.63</v>
      </c>
      <c r="K38" s="1">
        <v>579.96</v>
      </c>
      <c r="L38" s="173" t="s">
        <v>886</v>
      </c>
      <c r="M38" s="173" t="s">
        <v>886</v>
      </c>
      <c r="N38" s="173" t="s">
        <v>886</v>
      </c>
      <c r="O38" s="173" t="s">
        <v>886</v>
      </c>
      <c r="P38" s="173" t="s">
        <v>886</v>
      </c>
      <c r="Q38" s="173" t="s">
        <v>886</v>
      </c>
      <c r="R38" s="173" t="s">
        <v>886</v>
      </c>
      <c r="S38" s="173" t="s">
        <v>886</v>
      </c>
      <c r="T38" s="173" t="s">
        <v>886</v>
      </c>
      <c r="U38" s="173" t="s">
        <v>886</v>
      </c>
      <c r="V38" s="13" t="s">
        <v>886</v>
      </c>
      <c r="W38" s="13" t="s">
        <v>886</v>
      </c>
      <c r="X38" s="13" t="s">
        <v>886</v>
      </c>
      <c r="Y38" s="13" t="s">
        <v>886</v>
      </c>
      <c r="Z38" s="13" t="s">
        <v>886</v>
      </c>
      <c r="AA38" s="13" t="s">
        <v>886</v>
      </c>
      <c r="AB38" s="13" t="s">
        <v>886</v>
      </c>
      <c r="AC38" s="13" t="s">
        <v>886</v>
      </c>
      <c r="AD38" s="13" t="s">
        <v>886</v>
      </c>
      <c r="AE38" s="175" t="s">
        <v>886</v>
      </c>
      <c r="AF38" s="13" t="s">
        <v>886</v>
      </c>
      <c r="AG38" s="13" t="s">
        <v>886</v>
      </c>
      <c r="AH38" s="175" t="s">
        <v>886</v>
      </c>
      <c r="AI38" s="173" t="s">
        <v>886</v>
      </c>
      <c r="AJ38" s="173" t="s">
        <v>886</v>
      </c>
    </row>
    <row r="39" spans="1:36" x14ac:dyDescent="0.2">
      <c r="A39" s="5" t="s">
        <v>1743</v>
      </c>
      <c r="B39" s="5" t="s">
        <v>62</v>
      </c>
      <c r="D39" s="3" t="s">
        <v>63</v>
      </c>
      <c r="E39" s="38" t="s">
        <v>1089</v>
      </c>
      <c r="F39" s="3" t="s">
        <v>1082</v>
      </c>
      <c r="G39" s="3" t="s">
        <v>1064</v>
      </c>
      <c r="H39" s="1">
        <v>504</v>
      </c>
      <c r="I39" s="1">
        <v>535.5</v>
      </c>
      <c r="J39" s="1">
        <v>554.63</v>
      </c>
      <c r="K39" s="1">
        <v>579.96</v>
      </c>
      <c r="L39" s="173">
        <v>612.39</v>
      </c>
      <c r="M39" s="173">
        <v>702.6</v>
      </c>
      <c r="N39" s="173">
        <v>737.56</v>
      </c>
      <c r="O39" s="173">
        <v>764.33</v>
      </c>
      <c r="P39" s="173">
        <v>839.93</v>
      </c>
      <c r="Q39" s="173">
        <v>962.55</v>
      </c>
      <c r="R39" s="173">
        <v>1109.3</v>
      </c>
      <c r="S39" s="173">
        <v>1186.48</v>
      </c>
      <c r="T39" s="173">
        <v>1239.78</v>
      </c>
      <c r="U39" s="173">
        <v>1285.26</v>
      </c>
      <c r="V39" s="13">
        <v>1330.33</v>
      </c>
      <c r="W39" s="13">
        <v>1395.99</v>
      </c>
      <c r="X39" s="13">
        <v>1453.23</v>
      </c>
      <c r="Y39" s="13">
        <v>1498.68</v>
      </c>
      <c r="Z39" s="13">
        <v>1498.68</v>
      </c>
      <c r="AA39" s="13">
        <v>1498.68</v>
      </c>
      <c r="AB39" s="13">
        <v>1498.68</v>
      </c>
      <c r="AC39" s="13">
        <v>1498.68</v>
      </c>
      <c r="AD39" s="13">
        <v>1498.68</v>
      </c>
      <c r="AE39" s="175">
        <v>1553.31</v>
      </c>
      <c r="AF39" s="13">
        <v>1622.82</v>
      </c>
      <c r="AG39" s="13">
        <v>1718.2</v>
      </c>
      <c r="AH39" s="175" t="s">
        <v>886</v>
      </c>
      <c r="AI39" s="173" t="s">
        <v>886</v>
      </c>
      <c r="AJ39" s="173" t="s">
        <v>886</v>
      </c>
    </row>
    <row r="40" spans="1:36" x14ac:dyDescent="0.2">
      <c r="A40" s="5" t="s">
        <v>1306</v>
      </c>
      <c r="B40" s="122" t="s">
        <v>1258</v>
      </c>
      <c r="C40" s="122"/>
      <c r="D40" s="123" t="s">
        <v>1259</v>
      </c>
      <c r="E40" s="38" t="s">
        <v>1088</v>
      </c>
      <c r="F40" s="123" t="s">
        <v>1082</v>
      </c>
      <c r="G40" s="123" t="s">
        <v>1064</v>
      </c>
      <c r="H40" s="173" t="s">
        <v>886</v>
      </c>
      <c r="I40" s="173" t="s">
        <v>886</v>
      </c>
      <c r="J40" s="173" t="s">
        <v>886</v>
      </c>
      <c r="K40" s="173" t="s">
        <v>886</v>
      </c>
      <c r="L40" s="173" t="s">
        <v>886</v>
      </c>
      <c r="M40" s="173" t="s">
        <v>886</v>
      </c>
      <c r="N40" s="173" t="s">
        <v>886</v>
      </c>
      <c r="O40" s="173" t="s">
        <v>886</v>
      </c>
      <c r="P40" s="173" t="s">
        <v>886</v>
      </c>
      <c r="Q40" s="173" t="s">
        <v>886</v>
      </c>
      <c r="R40" s="13" t="s">
        <v>886</v>
      </c>
      <c r="S40" s="13" t="s">
        <v>886</v>
      </c>
      <c r="T40" s="13" t="s">
        <v>886</v>
      </c>
      <c r="U40" s="13" t="s">
        <v>886</v>
      </c>
      <c r="V40" s="13" t="s">
        <v>886</v>
      </c>
      <c r="W40" s="13" t="s">
        <v>886</v>
      </c>
      <c r="X40" s="13" t="s">
        <v>886</v>
      </c>
      <c r="Y40" s="13" t="s">
        <v>886</v>
      </c>
      <c r="Z40" s="13" t="s">
        <v>886</v>
      </c>
      <c r="AA40" s="175" t="s">
        <v>886</v>
      </c>
      <c r="AB40" s="13" t="s">
        <v>886</v>
      </c>
      <c r="AC40" s="13" t="s">
        <v>886</v>
      </c>
      <c r="AD40" s="175" t="s">
        <v>886</v>
      </c>
      <c r="AE40" s="175" t="s">
        <v>886</v>
      </c>
      <c r="AF40" s="175" t="s">
        <v>886</v>
      </c>
      <c r="AG40" s="175" t="s">
        <v>886</v>
      </c>
      <c r="AH40" s="175">
        <v>1787.81</v>
      </c>
      <c r="AI40" s="173">
        <v>1841.7699999999998</v>
      </c>
      <c r="AJ40" s="173">
        <v>1882.11</v>
      </c>
    </row>
    <row r="41" spans="1:36" x14ac:dyDescent="0.2">
      <c r="A41" s="5" t="s">
        <v>886</v>
      </c>
      <c r="B41" s="5" t="s">
        <v>1049</v>
      </c>
      <c r="D41" s="3" t="s">
        <v>999</v>
      </c>
      <c r="E41" s="38" t="s">
        <v>1089</v>
      </c>
      <c r="F41" s="3" t="s">
        <v>1076</v>
      </c>
      <c r="G41" s="3" t="s">
        <v>1057</v>
      </c>
      <c r="H41" s="1">
        <v>518.63</v>
      </c>
      <c r="I41" s="1">
        <v>534.38</v>
      </c>
      <c r="J41" s="1">
        <v>523.13</v>
      </c>
      <c r="K41" s="1">
        <v>551.08000000000004</v>
      </c>
      <c r="L41" s="173">
        <v>583.58000000000004</v>
      </c>
      <c r="M41" s="173" t="s">
        <v>886</v>
      </c>
      <c r="N41" s="173" t="s">
        <v>886</v>
      </c>
      <c r="O41" s="173" t="s">
        <v>886</v>
      </c>
      <c r="P41" s="173" t="s">
        <v>886</v>
      </c>
      <c r="Q41" s="173" t="s">
        <v>886</v>
      </c>
      <c r="R41" s="173" t="s">
        <v>886</v>
      </c>
      <c r="S41" s="173" t="s">
        <v>886</v>
      </c>
      <c r="T41" s="173" t="s">
        <v>886</v>
      </c>
      <c r="U41" s="173" t="s">
        <v>886</v>
      </c>
      <c r="V41" s="13" t="s">
        <v>886</v>
      </c>
      <c r="W41" s="13" t="s">
        <v>886</v>
      </c>
      <c r="X41" s="13" t="s">
        <v>886</v>
      </c>
      <c r="Y41" s="13" t="s">
        <v>886</v>
      </c>
      <c r="Z41" s="13" t="s">
        <v>886</v>
      </c>
      <c r="AA41" s="13" t="s">
        <v>886</v>
      </c>
      <c r="AB41" s="13" t="s">
        <v>886</v>
      </c>
      <c r="AC41" s="13" t="s">
        <v>886</v>
      </c>
      <c r="AD41" s="13" t="s">
        <v>886</v>
      </c>
      <c r="AE41" s="175" t="s">
        <v>886</v>
      </c>
      <c r="AF41" s="13" t="s">
        <v>886</v>
      </c>
      <c r="AG41" s="13" t="s">
        <v>886</v>
      </c>
      <c r="AH41" s="175" t="s">
        <v>886</v>
      </c>
      <c r="AI41" s="173" t="s">
        <v>886</v>
      </c>
      <c r="AJ41" s="173" t="s">
        <v>886</v>
      </c>
    </row>
    <row r="42" spans="1:36" x14ac:dyDescent="0.2">
      <c r="A42" s="5" t="s">
        <v>1307</v>
      </c>
      <c r="B42" s="5" t="s">
        <v>64</v>
      </c>
      <c r="D42" s="3" t="s">
        <v>65</v>
      </c>
      <c r="E42" s="38" t="s">
        <v>1088</v>
      </c>
      <c r="F42" s="3" t="s">
        <v>1082</v>
      </c>
      <c r="G42" s="3" t="s">
        <v>1057</v>
      </c>
      <c r="H42" s="1">
        <v>518.63</v>
      </c>
      <c r="I42" s="1">
        <v>534.38</v>
      </c>
      <c r="J42" s="1">
        <v>523.13</v>
      </c>
      <c r="K42" s="1">
        <v>551.08000000000004</v>
      </c>
      <c r="L42" s="173">
        <v>583.58000000000004</v>
      </c>
      <c r="M42" s="173">
        <v>670.3</v>
      </c>
      <c r="N42" s="173">
        <v>711.46</v>
      </c>
      <c r="O42" s="173">
        <v>736.49</v>
      </c>
      <c r="P42" s="173">
        <v>798.72</v>
      </c>
      <c r="Q42" s="173">
        <v>869.91</v>
      </c>
      <c r="R42" s="173">
        <v>963.39</v>
      </c>
      <c r="S42" s="173">
        <v>1047.75</v>
      </c>
      <c r="T42" s="173">
        <v>1099.2</v>
      </c>
      <c r="U42" s="173">
        <v>1153.9100000000001</v>
      </c>
      <c r="V42" s="13">
        <v>1209.55</v>
      </c>
      <c r="W42" s="13">
        <v>1268.0899999999999</v>
      </c>
      <c r="X42" s="13">
        <v>1328.99</v>
      </c>
      <c r="Y42" s="13">
        <v>1365</v>
      </c>
      <c r="Z42" s="13">
        <v>1365.72</v>
      </c>
      <c r="AA42" s="13">
        <v>1367.61</v>
      </c>
      <c r="AB42" s="13">
        <v>1376.24</v>
      </c>
      <c r="AC42" s="13">
        <v>1379.85</v>
      </c>
      <c r="AD42" s="13">
        <v>1383.46</v>
      </c>
      <c r="AE42" s="175">
        <v>1433.3700000000001</v>
      </c>
      <c r="AF42" s="13">
        <v>1497.99</v>
      </c>
      <c r="AG42" s="13">
        <v>1584.4399999999998</v>
      </c>
      <c r="AH42" s="175">
        <v>1649.56</v>
      </c>
      <c r="AI42" s="173">
        <v>1716.03</v>
      </c>
      <c r="AJ42" s="173">
        <v>1781.57</v>
      </c>
    </row>
    <row r="43" spans="1:36" x14ac:dyDescent="0.2">
      <c r="A43" s="5" t="s">
        <v>1308</v>
      </c>
      <c r="B43" s="5" t="s">
        <v>66</v>
      </c>
      <c r="D43" s="3" t="s">
        <v>67</v>
      </c>
      <c r="E43" s="38" t="s">
        <v>1088</v>
      </c>
      <c r="F43" s="3" t="s">
        <v>1081</v>
      </c>
      <c r="G43" s="3" t="s">
        <v>1063</v>
      </c>
      <c r="H43" s="1">
        <v>517.5</v>
      </c>
      <c r="I43" s="1">
        <v>562.5</v>
      </c>
      <c r="J43" s="1">
        <v>592.88</v>
      </c>
      <c r="K43" s="1">
        <v>646.94000000000005</v>
      </c>
      <c r="L43" s="173">
        <v>714.46</v>
      </c>
      <c r="M43" s="173">
        <v>761.47</v>
      </c>
      <c r="N43" s="173">
        <v>808.17</v>
      </c>
      <c r="O43" s="173">
        <v>834.24</v>
      </c>
      <c r="P43" s="173">
        <v>882.25</v>
      </c>
      <c r="Q43" s="173">
        <v>931.25</v>
      </c>
      <c r="R43" s="173">
        <v>1016.42</v>
      </c>
      <c r="S43" s="173">
        <v>1061.08</v>
      </c>
      <c r="T43" s="173">
        <v>1104.72</v>
      </c>
      <c r="U43" s="173">
        <v>1150.7</v>
      </c>
      <c r="V43" s="13">
        <v>1206.33</v>
      </c>
      <c r="W43" s="13">
        <v>1236.97</v>
      </c>
      <c r="X43" s="13">
        <v>1268.7</v>
      </c>
      <c r="Y43" s="13">
        <v>1282.9100000000001</v>
      </c>
      <c r="Z43" s="13">
        <v>1282.92</v>
      </c>
      <c r="AA43" s="13">
        <v>1283.19</v>
      </c>
      <c r="AB43" s="13">
        <v>1317.52</v>
      </c>
      <c r="AC43" s="13">
        <v>1339.03</v>
      </c>
      <c r="AD43" s="13">
        <v>1361.31</v>
      </c>
      <c r="AE43" s="175">
        <v>1414.28</v>
      </c>
      <c r="AF43" s="13">
        <v>1482.2700000000002</v>
      </c>
      <c r="AG43" s="13">
        <v>1572.92</v>
      </c>
      <c r="AH43" s="175">
        <v>1640.11</v>
      </c>
      <c r="AI43" s="173">
        <v>1707.63</v>
      </c>
      <c r="AJ43" s="173">
        <v>1796.19</v>
      </c>
    </row>
    <row r="44" spans="1:36" x14ac:dyDescent="0.2">
      <c r="A44" s="5" t="s">
        <v>1309</v>
      </c>
      <c r="B44" s="5" t="s">
        <v>68</v>
      </c>
      <c r="D44" s="3" t="s">
        <v>69</v>
      </c>
      <c r="E44" s="38" t="s">
        <v>1088</v>
      </c>
      <c r="F44" s="3" t="s">
        <v>1076</v>
      </c>
      <c r="G44" s="3" t="s">
        <v>1061</v>
      </c>
      <c r="H44" s="1">
        <v>526.5</v>
      </c>
      <c r="I44" s="1">
        <v>546.75</v>
      </c>
      <c r="J44" s="1">
        <v>569.25</v>
      </c>
      <c r="K44" s="1">
        <v>604.24</v>
      </c>
      <c r="L44" s="173">
        <v>638.89</v>
      </c>
      <c r="M44" s="173">
        <v>731.26</v>
      </c>
      <c r="N44" s="173">
        <v>778.12</v>
      </c>
      <c r="O44" s="173">
        <v>838.42</v>
      </c>
      <c r="P44" s="173">
        <v>897.62</v>
      </c>
      <c r="Q44" s="173">
        <v>982.94</v>
      </c>
      <c r="R44" s="173">
        <v>1135.33</v>
      </c>
      <c r="S44" s="173">
        <v>1201.73</v>
      </c>
      <c r="T44" s="173">
        <v>1242.1600000000001</v>
      </c>
      <c r="U44" s="173">
        <v>1300.4000000000001</v>
      </c>
      <c r="V44" s="13">
        <v>1358.21</v>
      </c>
      <c r="W44" s="13">
        <v>1416.91</v>
      </c>
      <c r="X44" s="13">
        <v>1449.18</v>
      </c>
      <c r="Y44" s="13">
        <v>1479.7</v>
      </c>
      <c r="Z44" s="13">
        <v>1480.06</v>
      </c>
      <c r="AA44" s="13">
        <v>1485.09</v>
      </c>
      <c r="AB44" s="13">
        <v>1489.27</v>
      </c>
      <c r="AC44" s="13">
        <v>1491.14</v>
      </c>
      <c r="AD44" s="13">
        <v>1494.24</v>
      </c>
      <c r="AE44" s="175">
        <v>1550.3600000000001</v>
      </c>
      <c r="AF44" s="13">
        <v>1597.12</v>
      </c>
      <c r="AG44" s="13">
        <v>1675.3200000000002</v>
      </c>
      <c r="AH44" s="175">
        <v>1757.7</v>
      </c>
      <c r="AI44" s="173">
        <v>1823.57</v>
      </c>
      <c r="AJ44" s="173">
        <v>1854.9</v>
      </c>
    </row>
    <row r="45" spans="1:36" x14ac:dyDescent="0.2">
      <c r="A45" s="5" t="s">
        <v>1310</v>
      </c>
      <c r="B45" s="5" t="s">
        <v>70</v>
      </c>
      <c r="D45" s="3" t="s">
        <v>71</v>
      </c>
      <c r="E45" s="38" t="s">
        <v>1088</v>
      </c>
      <c r="F45" s="3" t="s">
        <v>1076</v>
      </c>
      <c r="G45" s="3" t="s">
        <v>1061</v>
      </c>
      <c r="H45" s="1">
        <v>502.88</v>
      </c>
      <c r="I45" s="1">
        <v>520.88</v>
      </c>
      <c r="J45" s="1">
        <v>559.13</v>
      </c>
      <c r="K45" s="1">
        <v>577.16</v>
      </c>
      <c r="L45" s="173">
        <v>601.79999999999995</v>
      </c>
      <c r="M45" s="173">
        <v>682.23</v>
      </c>
      <c r="N45" s="173">
        <v>750.21</v>
      </c>
      <c r="O45" s="173">
        <v>799.97</v>
      </c>
      <c r="P45" s="173">
        <v>855.32</v>
      </c>
      <c r="Q45" s="173">
        <v>944.18</v>
      </c>
      <c r="R45" s="173">
        <v>1090.26</v>
      </c>
      <c r="S45" s="173">
        <v>1165.0899999999999</v>
      </c>
      <c r="T45" s="173">
        <v>1202.42</v>
      </c>
      <c r="U45" s="173">
        <v>1264.08</v>
      </c>
      <c r="V45" s="13">
        <v>1326.55</v>
      </c>
      <c r="W45" s="13">
        <v>1384.21</v>
      </c>
      <c r="X45" s="13">
        <v>1429.36</v>
      </c>
      <c r="Y45" s="13">
        <v>1457.65</v>
      </c>
      <c r="Z45" s="13">
        <v>1455.42</v>
      </c>
      <c r="AA45" s="13">
        <v>1463.72</v>
      </c>
      <c r="AB45" s="13">
        <v>1484.8</v>
      </c>
      <c r="AC45" s="13">
        <v>1495.17</v>
      </c>
      <c r="AD45" s="13">
        <v>1499.89</v>
      </c>
      <c r="AE45" s="175">
        <v>1558.8</v>
      </c>
      <c r="AF45" s="13">
        <v>1629.5</v>
      </c>
      <c r="AG45" s="13">
        <v>1725.88</v>
      </c>
      <c r="AH45" s="175">
        <v>1798.1599999999999</v>
      </c>
      <c r="AI45" s="173">
        <v>1871.8</v>
      </c>
      <c r="AJ45" s="173">
        <v>1948.6</v>
      </c>
    </row>
    <row r="46" spans="1:36" x14ac:dyDescent="0.2">
      <c r="A46" s="5" t="s">
        <v>1311</v>
      </c>
      <c r="B46" s="5" t="s">
        <v>72</v>
      </c>
      <c r="D46" s="3" t="s">
        <v>73</v>
      </c>
      <c r="E46" s="38" t="s">
        <v>1088</v>
      </c>
      <c r="F46" s="3" t="s">
        <v>1080</v>
      </c>
      <c r="G46" s="3" t="s">
        <v>1062</v>
      </c>
      <c r="H46" s="1">
        <v>597.38</v>
      </c>
      <c r="I46" s="1">
        <v>484.88</v>
      </c>
      <c r="J46" s="1">
        <v>465.75</v>
      </c>
      <c r="K46" s="1">
        <v>455.5</v>
      </c>
      <c r="L46" s="173">
        <v>553.70000000000005</v>
      </c>
      <c r="M46" s="173">
        <v>588.92999999999995</v>
      </c>
      <c r="N46" s="173">
        <v>678.46</v>
      </c>
      <c r="O46" s="173">
        <v>739.81</v>
      </c>
      <c r="P46" s="173">
        <v>799.49</v>
      </c>
      <c r="Q46" s="173">
        <v>877.84</v>
      </c>
      <c r="R46" s="173">
        <v>1075.05</v>
      </c>
      <c r="S46" s="173">
        <v>1141.1600000000001</v>
      </c>
      <c r="T46" s="173">
        <v>1184.1400000000001</v>
      </c>
      <c r="U46" s="173">
        <v>1238.74</v>
      </c>
      <c r="V46" s="13">
        <v>1299.46</v>
      </c>
      <c r="W46" s="13">
        <v>1342.93</v>
      </c>
      <c r="X46" s="13">
        <v>1368.76</v>
      </c>
      <c r="Y46" s="13">
        <v>1368.76</v>
      </c>
      <c r="Z46" s="13">
        <v>1368.76</v>
      </c>
      <c r="AA46" s="13">
        <v>1365.66</v>
      </c>
      <c r="AB46" s="13">
        <v>1361.94</v>
      </c>
      <c r="AC46" s="13">
        <v>1357.94</v>
      </c>
      <c r="AD46" s="13">
        <v>1353.94</v>
      </c>
      <c r="AE46" s="175">
        <v>1377.24</v>
      </c>
      <c r="AF46" s="13">
        <v>1425.18</v>
      </c>
      <c r="AG46" s="13">
        <v>1496.54</v>
      </c>
      <c r="AH46" s="175">
        <v>1582.85</v>
      </c>
      <c r="AI46" s="173">
        <v>1644.81</v>
      </c>
      <c r="AJ46" s="173">
        <v>1741.92</v>
      </c>
    </row>
    <row r="47" spans="1:36" x14ac:dyDescent="0.2">
      <c r="A47" s="5" t="s">
        <v>1312</v>
      </c>
      <c r="B47" s="5" t="s">
        <v>74</v>
      </c>
      <c r="D47" s="3" t="s">
        <v>75</v>
      </c>
      <c r="E47" s="38" t="s">
        <v>1088</v>
      </c>
      <c r="F47" s="3" t="s">
        <v>1076</v>
      </c>
      <c r="G47" s="3" t="s">
        <v>1061</v>
      </c>
      <c r="H47" s="1">
        <v>501.75</v>
      </c>
      <c r="I47" s="1">
        <v>522</v>
      </c>
      <c r="J47" s="1">
        <v>544.5</v>
      </c>
      <c r="K47" s="1">
        <v>584.54999999999995</v>
      </c>
      <c r="L47" s="173">
        <v>631.09</v>
      </c>
      <c r="M47" s="173">
        <v>716.05</v>
      </c>
      <c r="N47" s="173">
        <v>762.16</v>
      </c>
      <c r="O47" s="173">
        <v>819.78</v>
      </c>
      <c r="P47" s="173">
        <v>887.64</v>
      </c>
      <c r="Q47" s="173">
        <v>974.05</v>
      </c>
      <c r="R47" s="173">
        <v>1135.02</v>
      </c>
      <c r="S47" s="173">
        <v>1198.49</v>
      </c>
      <c r="T47" s="173">
        <v>1231.69</v>
      </c>
      <c r="U47" s="173">
        <v>1287.48</v>
      </c>
      <c r="V47" s="13">
        <v>1345.44</v>
      </c>
      <c r="W47" s="13">
        <v>1403.88</v>
      </c>
      <c r="X47" s="13">
        <v>1436.4</v>
      </c>
      <c r="Y47" s="13">
        <v>1467.54</v>
      </c>
      <c r="Z47" s="13">
        <v>1467.14</v>
      </c>
      <c r="AA47" s="13">
        <v>1468.07</v>
      </c>
      <c r="AB47" s="13">
        <v>1474.48</v>
      </c>
      <c r="AC47" s="13">
        <v>1475.34</v>
      </c>
      <c r="AD47" s="13">
        <v>1480.06</v>
      </c>
      <c r="AE47" s="175">
        <v>1535.2700000000002</v>
      </c>
      <c r="AF47" s="13">
        <v>1582.28</v>
      </c>
      <c r="AG47" s="13">
        <v>1660.1399999999999</v>
      </c>
      <c r="AH47" s="175">
        <v>1741.18</v>
      </c>
      <c r="AI47" s="173">
        <v>1804.74</v>
      </c>
      <c r="AJ47" s="173">
        <v>1835.12</v>
      </c>
    </row>
    <row r="48" spans="1:36" x14ac:dyDescent="0.2">
      <c r="A48" s="5" t="s">
        <v>1662</v>
      </c>
      <c r="B48" s="5" t="s">
        <v>76</v>
      </c>
      <c r="D48" s="3" t="s">
        <v>77</v>
      </c>
      <c r="E48" s="38" t="s">
        <v>1089</v>
      </c>
      <c r="F48" s="3" t="s">
        <v>1076</v>
      </c>
      <c r="G48" s="3" t="s">
        <v>1065</v>
      </c>
      <c r="H48" s="1">
        <v>525.38</v>
      </c>
      <c r="I48" s="1">
        <v>555.75</v>
      </c>
      <c r="J48" s="1">
        <v>623.25</v>
      </c>
      <c r="K48" s="1">
        <v>611.29999999999995</v>
      </c>
      <c r="L48" s="173">
        <v>640.76</v>
      </c>
      <c r="M48" s="173">
        <v>715.91</v>
      </c>
      <c r="N48" s="173">
        <v>782.61</v>
      </c>
      <c r="O48" s="173">
        <v>824.65</v>
      </c>
      <c r="P48" s="173">
        <v>871.36</v>
      </c>
      <c r="Q48" s="173">
        <v>978.35</v>
      </c>
      <c r="R48" s="173">
        <v>1129.95</v>
      </c>
      <c r="S48" s="173">
        <v>1199.73</v>
      </c>
      <c r="T48" s="173">
        <v>1256.52</v>
      </c>
      <c r="U48" s="173">
        <v>1314.69</v>
      </c>
      <c r="V48" s="13">
        <v>1375.48</v>
      </c>
      <c r="W48" s="13">
        <v>1434.26</v>
      </c>
      <c r="X48" s="13" t="s">
        <v>886</v>
      </c>
      <c r="Y48" s="13" t="s">
        <v>886</v>
      </c>
      <c r="Z48" s="13" t="s">
        <v>886</v>
      </c>
      <c r="AA48" s="13" t="s">
        <v>886</v>
      </c>
      <c r="AB48" s="13" t="s">
        <v>886</v>
      </c>
      <c r="AC48" s="13" t="s">
        <v>886</v>
      </c>
      <c r="AD48" s="13" t="s">
        <v>886</v>
      </c>
      <c r="AE48" s="175" t="s">
        <v>886</v>
      </c>
      <c r="AF48" s="13" t="s">
        <v>886</v>
      </c>
      <c r="AG48" s="13" t="s">
        <v>886</v>
      </c>
      <c r="AH48" s="175" t="s">
        <v>886</v>
      </c>
      <c r="AI48" s="173" t="s">
        <v>886</v>
      </c>
      <c r="AJ48" s="173" t="s">
        <v>886</v>
      </c>
    </row>
    <row r="49" spans="1:36" x14ac:dyDescent="0.2">
      <c r="A49" s="5" t="s">
        <v>886</v>
      </c>
      <c r="B49" s="5" t="s">
        <v>915</v>
      </c>
      <c r="D49" s="123" t="s">
        <v>897</v>
      </c>
      <c r="E49" s="38" t="s">
        <v>1089</v>
      </c>
      <c r="F49" s="3" t="s">
        <v>1076</v>
      </c>
      <c r="G49" s="3" t="s">
        <v>1057</v>
      </c>
      <c r="H49" s="1">
        <v>536.63</v>
      </c>
      <c r="I49" s="1">
        <v>564.75</v>
      </c>
      <c r="J49" s="1">
        <v>565.88</v>
      </c>
      <c r="K49" s="1">
        <v>580.45000000000005</v>
      </c>
      <c r="L49" s="173" t="s">
        <v>886</v>
      </c>
      <c r="M49" s="173" t="s">
        <v>886</v>
      </c>
      <c r="N49" s="173" t="s">
        <v>886</v>
      </c>
      <c r="O49" s="173" t="s">
        <v>886</v>
      </c>
      <c r="P49" s="173" t="s">
        <v>886</v>
      </c>
      <c r="Q49" s="173" t="s">
        <v>886</v>
      </c>
      <c r="R49" s="173" t="s">
        <v>886</v>
      </c>
      <c r="S49" s="173" t="s">
        <v>886</v>
      </c>
      <c r="T49" s="173" t="s">
        <v>886</v>
      </c>
      <c r="U49" s="173" t="s">
        <v>886</v>
      </c>
      <c r="V49" s="13" t="s">
        <v>886</v>
      </c>
      <c r="W49" s="13" t="s">
        <v>886</v>
      </c>
      <c r="X49" s="13" t="s">
        <v>886</v>
      </c>
      <c r="Y49" s="13" t="s">
        <v>886</v>
      </c>
      <c r="Z49" s="13" t="s">
        <v>886</v>
      </c>
      <c r="AA49" s="13" t="s">
        <v>886</v>
      </c>
      <c r="AB49" s="13" t="s">
        <v>886</v>
      </c>
      <c r="AC49" s="13" t="s">
        <v>886</v>
      </c>
      <c r="AD49" s="13" t="s">
        <v>886</v>
      </c>
      <c r="AE49" s="175" t="s">
        <v>886</v>
      </c>
      <c r="AF49" s="13" t="s">
        <v>886</v>
      </c>
      <c r="AG49" s="13" t="s">
        <v>886</v>
      </c>
      <c r="AH49" s="175" t="s">
        <v>886</v>
      </c>
      <c r="AI49" s="173" t="s">
        <v>886</v>
      </c>
      <c r="AJ49" s="173" t="s">
        <v>886</v>
      </c>
    </row>
    <row r="50" spans="1:36" x14ac:dyDescent="0.2">
      <c r="A50" s="5" t="s">
        <v>1313</v>
      </c>
      <c r="B50" s="5" t="s">
        <v>78</v>
      </c>
      <c r="D50" s="3" t="s">
        <v>79</v>
      </c>
      <c r="E50" s="38" t="s">
        <v>1088</v>
      </c>
      <c r="F50" s="3" t="s">
        <v>1082</v>
      </c>
      <c r="G50" s="3" t="s">
        <v>1057</v>
      </c>
      <c r="H50" s="173" t="s">
        <v>886</v>
      </c>
      <c r="I50" s="173" t="s">
        <v>886</v>
      </c>
      <c r="J50" s="173" t="s">
        <v>886</v>
      </c>
      <c r="K50" s="1" t="s">
        <v>886</v>
      </c>
      <c r="L50" s="173">
        <v>599.24</v>
      </c>
      <c r="M50" s="173">
        <v>652.34</v>
      </c>
      <c r="N50" s="173">
        <v>698</v>
      </c>
      <c r="O50" s="173">
        <v>780.96</v>
      </c>
      <c r="P50" s="173">
        <v>828.11</v>
      </c>
      <c r="Q50" s="173">
        <v>922.63</v>
      </c>
      <c r="R50" s="173">
        <v>1074.1600000000001</v>
      </c>
      <c r="S50" s="173">
        <v>1162.3</v>
      </c>
      <c r="T50" s="173">
        <v>1218.57</v>
      </c>
      <c r="U50" s="173">
        <v>1278.3900000000001</v>
      </c>
      <c r="V50" s="13">
        <v>1341.63</v>
      </c>
      <c r="W50" s="13">
        <v>1396.12</v>
      </c>
      <c r="X50" s="13">
        <v>1446.82</v>
      </c>
      <c r="Y50" s="13">
        <v>1483.05</v>
      </c>
      <c r="Z50" s="13">
        <v>1483.05</v>
      </c>
      <c r="AA50" s="13">
        <v>1483.15</v>
      </c>
      <c r="AB50" s="13">
        <v>1508.09</v>
      </c>
      <c r="AC50" s="13">
        <v>1537.98</v>
      </c>
      <c r="AD50" s="13">
        <v>1568.52</v>
      </c>
      <c r="AE50" s="175">
        <v>1628.48</v>
      </c>
      <c r="AF50" s="13">
        <v>1704.63</v>
      </c>
      <c r="AG50" s="13">
        <v>1806.78</v>
      </c>
      <c r="AH50" s="175">
        <v>1879.8700000000001</v>
      </c>
      <c r="AI50" s="173">
        <v>1955.41</v>
      </c>
      <c r="AJ50" s="173">
        <v>2055.1</v>
      </c>
    </row>
    <row r="51" spans="1:36" x14ac:dyDescent="0.2">
      <c r="A51" s="5" t="s">
        <v>1314</v>
      </c>
      <c r="B51" s="5" t="s">
        <v>80</v>
      </c>
      <c r="D51" s="3" t="s">
        <v>81</v>
      </c>
      <c r="E51" s="38" t="s">
        <v>1088</v>
      </c>
      <c r="F51" s="3" t="s">
        <v>1082</v>
      </c>
      <c r="G51" s="3" t="s">
        <v>1064</v>
      </c>
      <c r="H51" s="1">
        <v>698.63</v>
      </c>
      <c r="I51" s="1">
        <v>733.5</v>
      </c>
      <c r="J51" s="1">
        <v>769.5</v>
      </c>
      <c r="K51" s="1">
        <v>871.46</v>
      </c>
      <c r="L51" s="173">
        <v>914.91</v>
      </c>
      <c r="M51" s="173">
        <v>986.39</v>
      </c>
      <c r="N51" s="173">
        <v>992.15</v>
      </c>
      <c r="O51" s="173">
        <v>999.12</v>
      </c>
      <c r="P51" s="173">
        <v>1004.19</v>
      </c>
      <c r="Q51" s="173">
        <v>1070.82</v>
      </c>
      <c r="R51" s="173">
        <v>1170.5999999999999</v>
      </c>
      <c r="S51" s="173">
        <v>1235.26</v>
      </c>
      <c r="T51" s="173">
        <v>1296.27</v>
      </c>
      <c r="U51" s="173">
        <v>1359.98</v>
      </c>
      <c r="V51" s="13">
        <v>1423.79</v>
      </c>
      <c r="W51" s="13">
        <v>1482.33</v>
      </c>
      <c r="X51" s="13">
        <v>1532.59</v>
      </c>
      <c r="Y51" s="13">
        <v>1567.36</v>
      </c>
      <c r="Z51" s="13">
        <v>1567.36</v>
      </c>
      <c r="AA51" s="13">
        <v>1569.75</v>
      </c>
      <c r="AB51" s="13">
        <v>1597.3</v>
      </c>
      <c r="AC51" s="13">
        <v>1628.54</v>
      </c>
      <c r="AD51" s="13">
        <v>1660.39</v>
      </c>
      <c r="AE51" s="175">
        <v>1721.25</v>
      </c>
      <c r="AF51" s="13">
        <v>1799.75</v>
      </c>
      <c r="AG51" s="13">
        <v>1891.1</v>
      </c>
      <c r="AH51" s="175">
        <v>1982.11</v>
      </c>
      <c r="AI51" s="173">
        <v>2061.0299999999997</v>
      </c>
      <c r="AJ51" s="173">
        <v>2163.65</v>
      </c>
    </row>
    <row r="52" spans="1:36" x14ac:dyDescent="0.2">
      <c r="A52" s="5" t="s">
        <v>1315</v>
      </c>
      <c r="B52" s="5" t="s">
        <v>82</v>
      </c>
      <c r="D52" s="3" t="s">
        <v>83</v>
      </c>
      <c r="E52" s="38" t="s">
        <v>1088</v>
      </c>
      <c r="F52" s="3" t="s">
        <v>1076</v>
      </c>
      <c r="G52" s="3" t="s">
        <v>1061</v>
      </c>
      <c r="H52" s="1">
        <v>506.25</v>
      </c>
      <c r="I52" s="1">
        <v>524.25</v>
      </c>
      <c r="J52" s="1">
        <v>562.5</v>
      </c>
      <c r="K52" s="1">
        <v>574.72</v>
      </c>
      <c r="L52" s="173">
        <v>601.91999999999996</v>
      </c>
      <c r="M52" s="173">
        <v>699.44</v>
      </c>
      <c r="N52" s="173">
        <v>771.16</v>
      </c>
      <c r="O52" s="173">
        <v>822.84</v>
      </c>
      <c r="P52" s="173">
        <v>882.47</v>
      </c>
      <c r="Q52" s="173">
        <v>977.01</v>
      </c>
      <c r="R52" s="173">
        <v>1128.99</v>
      </c>
      <c r="S52" s="173">
        <v>1205.9000000000001</v>
      </c>
      <c r="T52" s="173">
        <v>1245.69</v>
      </c>
      <c r="U52" s="173">
        <v>1308.1400000000001</v>
      </c>
      <c r="V52" s="13">
        <v>1371.91</v>
      </c>
      <c r="W52" s="13">
        <v>1431.45</v>
      </c>
      <c r="X52" s="13">
        <v>1474.6</v>
      </c>
      <c r="Y52" s="13">
        <v>1505.62</v>
      </c>
      <c r="Z52" s="13">
        <v>1506.67</v>
      </c>
      <c r="AA52" s="13">
        <v>1513.95</v>
      </c>
      <c r="AB52" s="13">
        <v>1518.5</v>
      </c>
      <c r="AC52" s="13">
        <v>1526.65</v>
      </c>
      <c r="AD52" s="13">
        <v>1533.03</v>
      </c>
      <c r="AE52" s="175">
        <v>1585.68</v>
      </c>
      <c r="AF52" s="13">
        <v>1656.21</v>
      </c>
      <c r="AG52" s="13">
        <v>1750.7199999999998</v>
      </c>
      <c r="AH52" s="175">
        <v>1817.05</v>
      </c>
      <c r="AI52" s="173">
        <v>1890.53</v>
      </c>
      <c r="AJ52" s="173">
        <v>1969.03</v>
      </c>
    </row>
    <row r="53" spans="1:36" x14ac:dyDescent="0.2">
      <c r="A53" s="5" t="s">
        <v>1316</v>
      </c>
      <c r="B53" s="5" t="s">
        <v>84</v>
      </c>
      <c r="D53" s="3" t="s">
        <v>85</v>
      </c>
      <c r="E53" s="38" t="s">
        <v>1088</v>
      </c>
      <c r="F53" s="3" t="s">
        <v>1080</v>
      </c>
      <c r="G53" s="3" t="s">
        <v>1062</v>
      </c>
      <c r="H53" s="1">
        <v>509.63</v>
      </c>
      <c r="I53" s="1">
        <v>472.5</v>
      </c>
      <c r="J53" s="1">
        <v>496.13</v>
      </c>
      <c r="K53" s="1">
        <v>540</v>
      </c>
      <c r="L53" s="173">
        <v>580.5</v>
      </c>
      <c r="M53" s="173">
        <v>609.57000000000005</v>
      </c>
      <c r="N53" s="173">
        <v>669.96</v>
      </c>
      <c r="O53" s="173">
        <v>735.66</v>
      </c>
      <c r="P53" s="173">
        <v>826.38</v>
      </c>
      <c r="Q53" s="173">
        <v>880.11</v>
      </c>
      <c r="R53" s="173">
        <v>972.99</v>
      </c>
      <c r="S53" s="173">
        <v>1040.49</v>
      </c>
      <c r="T53" s="173">
        <v>1092.96</v>
      </c>
      <c r="U53" s="173">
        <v>1160.28</v>
      </c>
      <c r="V53" s="13">
        <v>1217.6099999999999</v>
      </c>
      <c r="W53" s="13">
        <v>1263.1500000000001</v>
      </c>
      <c r="X53" s="13">
        <v>1288.98</v>
      </c>
      <c r="Y53" s="13">
        <v>1301.1300000000001</v>
      </c>
      <c r="Z53" s="13">
        <v>1301.1300000000001</v>
      </c>
      <c r="AA53" s="13">
        <v>1298.03</v>
      </c>
      <c r="AB53" s="13">
        <v>1313.07</v>
      </c>
      <c r="AC53" s="13">
        <v>1309.07</v>
      </c>
      <c r="AD53" s="13">
        <v>1325.14</v>
      </c>
      <c r="AE53" s="175">
        <v>1347.27</v>
      </c>
      <c r="AF53" s="13">
        <v>1394.04</v>
      </c>
      <c r="AG53" s="13">
        <v>1452.71</v>
      </c>
      <c r="AH53" s="175">
        <v>1536.77</v>
      </c>
      <c r="AI53" s="173">
        <v>1596.84</v>
      </c>
      <c r="AJ53" s="173">
        <v>1691.52</v>
      </c>
    </row>
    <row r="54" spans="1:36" x14ac:dyDescent="0.2">
      <c r="A54" s="5" t="s">
        <v>1317</v>
      </c>
      <c r="B54" s="5" t="s">
        <v>86</v>
      </c>
      <c r="D54" s="3" t="s">
        <v>87</v>
      </c>
      <c r="E54" s="38" t="s">
        <v>1088</v>
      </c>
      <c r="F54" s="3" t="s">
        <v>1076</v>
      </c>
      <c r="G54" s="3" t="s">
        <v>1065</v>
      </c>
      <c r="H54" s="1">
        <v>509.63</v>
      </c>
      <c r="I54" s="1">
        <v>535.5</v>
      </c>
      <c r="J54" s="1">
        <v>543.38</v>
      </c>
      <c r="K54" s="1">
        <v>574.29</v>
      </c>
      <c r="L54" s="173">
        <v>603.53</v>
      </c>
      <c r="M54" s="173">
        <v>660.78</v>
      </c>
      <c r="N54" s="173">
        <v>721.4</v>
      </c>
      <c r="O54" s="173">
        <v>791.13</v>
      </c>
      <c r="P54" s="173">
        <v>867.77</v>
      </c>
      <c r="Q54" s="173">
        <v>977.57</v>
      </c>
      <c r="R54" s="173">
        <v>1095.1600000000001</v>
      </c>
      <c r="S54" s="173">
        <v>1179.32</v>
      </c>
      <c r="T54" s="173">
        <v>1228.46</v>
      </c>
      <c r="U54" s="173">
        <v>1289.3699999999999</v>
      </c>
      <c r="V54" s="13">
        <v>1354.56</v>
      </c>
      <c r="W54" s="13">
        <v>1415.82</v>
      </c>
      <c r="X54" s="13">
        <v>1464.37</v>
      </c>
      <c r="Y54" s="13">
        <v>1502.04</v>
      </c>
      <c r="Z54" s="13">
        <v>1502.44</v>
      </c>
      <c r="AA54" s="13">
        <v>1502.57</v>
      </c>
      <c r="AB54" s="13">
        <v>1508.66</v>
      </c>
      <c r="AC54" s="13">
        <v>1538.06</v>
      </c>
      <c r="AD54" s="13">
        <v>1563.65</v>
      </c>
      <c r="AE54" s="175">
        <v>1617.87</v>
      </c>
      <c r="AF54" s="13">
        <v>1658.2699999999998</v>
      </c>
      <c r="AG54" s="13">
        <v>1732.0100000000002</v>
      </c>
      <c r="AH54" s="175">
        <v>1809.57</v>
      </c>
      <c r="AI54" s="173">
        <v>1875.82</v>
      </c>
      <c r="AJ54" s="173">
        <v>1933</v>
      </c>
    </row>
    <row r="55" spans="1:36" x14ac:dyDescent="0.2">
      <c r="A55" s="5" t="s">
        <v>1318</v>
      </c>
      <c r="B55" s="5" t="s">
        <v>88</v>
      </c>
      <c r="D55" s="3" t="s">
        <v>89</v>
      </c>
      <c r="E55" s="38" t="s">
        <v>1088</v>
      </c>
      <c r="F55" s="3" t="s">
        <v>1076</v>
      </c>
      <c r="G55" s="3" t="s">
        <v>1061</v>
      </c>
      <c r="H55" s="1">
        <v>527.63</v>
      </c>
      <c r="I55" s="1">
        <v>529.88</v>
      </c>
      <c r="J55" s="1">
        <v>538.88</v>
      </c>
      <c r="K55" s="1">
        <v>558.73</v>
      </c>
      <c r="L55" s="173">
        <v>591.26</v>
      </c>
      <c r="M55" s="173">
        <v>663.61</v>
      </c>
      <c r="N55" s="173">
        <v>722.99</v>
      </c>
      <c r="O55" s="173">
        <v>759.42</v>
      </c>
      <c r="P55" s="173">
        <v>804.22</v>
      </c>
      <c r="Q55" s="173">
        <v>879</v>
      </c>
      <c r="R55" s="173">
        <v>1034.4100000000001</v>
      </c>
      <c r="S55" s="173">
        <v>1097.81</v>
      </c>
      <c r="T55" s="173">
        <v>1151.71</v>
      </c>
      <c r="U55" s="173">
        <v>1208.74</v>
      </c>
      <c r="V55" s="13">
        <v>1269</v>
      </c>
      <c r="W55" s="13">
        <v>1327.2</v>
      </c>
      <c r="X55" s="13">
        <v>1374.89</v>
      </c>
      <c r="Y55" s="13">
        <v>1379.89</v>
      </c>
      <c r="Z55" s="13">
        <v>1379.89</v>
      </c>
      <c r="AA55" s="13">
        <v>1379.89</v>
      </c>
      <c r="AB55" s="13">
        <v>1379.89</v>
      </c>
      <c r="AC55" s="13">
        <v>1379.89</v>
      </c>
      <c r="AD55" s="13">
        <v>1402.15</v>
      </c>
      <c r="AE55" s="175">
        <v>1451.86</v>
      </c>
      <c r="AF55" s="13">
        <v>1521.07</v>
      </c>
      <c r="AG55" s="13">
        <v>1612.7</v>
      </c>
      <c r="AH55" s="175">
        <v>1681.18</v>
      </c>
      <c r="AI55" s="173">
        <v>1750.44</v>
      </c>
      <c r="AJ55" s="173">
        <v>1826.87</v>
      </c>
    </row>
    <row r="56" spans="1:36" x14ac:dyDescent="0.2">
      <c r="A56" s="5" t="s">
        <v>1319</v>
      </c>
      <c r="B56" s="5" t="s">
        <v>90</v>
      </c>
      <c r="D56" s="3" t="s">
        <v>91</v>
      </c>
      <c r="E56" s="38" t="s">
        <v>1088</v>
      </c>
      <c r="F56" s="3" t="s">
        <v>1076</v>
      </c>
      <c r="G56" s="3" t="s">
        <v>1060</v>
      </c>
      <c r="H56" s="1">
        <v>576</v>
      </c>
      <c r="I56" s="1">
        <v>657</v>
      </c>
      <c r="J56" s="1">
        <v>695.25</v>
      </c>
      <c r="K56" s="1">
        <v>716.29</v>
      </c>
      <c r="L56" s="173">
        <v>752.45</v>
      </c>
      <c r="M56" s="173">
        <v>836.86</v>
      </c>
      <c r="N56" s="173">
        <v>918.14</v>
      </c>
      <c r="O56" s="173">
        <v>975.45</v>
      </c>
      <c r="P56" s="173">
        <v>1033.79</v>
      </c>
      <c r="Q56" s="173">
        <v>1134.3499999999999</v>
      </c>
      <c r="R56" s="173">
        <v>1247.3</v>
      </c>
      <c r="S56" s="173">
        <v>1320.58</v>
      </c>
      <c r="T56" s="173">
        <v>1370.03</v>
      </c>
      <c r="U56" s="173">
        <v>1432.83</v>
      </c>
      <c r="V56" s="13">
        <v>1491.18</v>
      </c>
      <c r="W56" s="13">
        <v>1540.76</v>
      </c>
      <c r="X56" s="13">
        <v>1591.96</v>
      </c>
      <c r="Y56" s="13">
        <v>1607.32</v>
      </c>
      <c r="Z56" s="13">
        <v>1607.39</v>
      </c>
      <c r="AA56" s="13">
        <v>1613.97</v>
      </c>
      <c r="AB56" s="13">
        <v>1617.06</v>
      </c>
      <c r="AC56" s="13">
        <v>1645.29</v>
      </c>
      <c r="AD56" s="13">
        <v>1674.46</v>
      </c>
      <c r="AE56" s="175">
        <v>1729.43</v>
      </c>
      <c r="AF56" s="13">
        <v>1796.5700000000002</v>
      </c>
      <c r="AG56" s="13">
        <v>1879.09</v>
      </c>
      <c r="AH56" s="175">
        <v>1963.0599999999997</v>
      </c>
      <c r="AI56" s="173">
        <v>2038.9899999999998</v>
      </c>
      <c r="AJ56" s="173">
        <v>2107.34</v>
      </c>
    </row>
    <row r="57" spans="1:36" x14ac:dyDescent="0.2">
      <c r="A57" s="5" t="s">
        <v>1747</v>
      </c>
      <c r="B57" s="122" t="s">
        <v>1745</v>
      </c>
      <c r="C57" s="122"/>
      <c r="D57" s="123" t="s">
        <v>1746</v>
      </c>
      <c r="E57" s="38" t="s">
        <v>1088</v>
      </c>
      <c r="F57" s="123" t="s">
        <v>1082</v>
      </c>
      <c r="G57" s="123" t="s">
        <v>1057</v>
      </c>
      <c r="H57" s="134" t="s">
        <v>886</v>
      </c>
      <c r="I57" s="134" t="s">
        <v>886</v>
      </c>
      <c r="J57" s="134" t="s">
        <v>886</v>
      </c>
      <c r="K57" s="134" t="s">
        <v>886</v>
      </c>
      <c r="L57" s="134" t="s">
        <v>886</v>
      </c>
      <c r="M57" s="134" t="s">
        <v>886</v>
      </c>
      <c r="N57" s="134" t="s">
        <v>886</v>
      </c>
      <c r="O57" s="134" t="s">
        <v>886</v>
      </c>
      <c r="P57" s="134" t="s">
        <v>886</v>
      </c>
      <c r="Q57" s="134" t="s">
        <v>886</v>
      </c>
      <c r="R57" s="134" t="s">
        <v>886</v>
      </c>
      <c r="S57" s="134" t="s">
        <v>886</v>
      </c>
      <c r="T57" s="134" t="s">
        <v>886</v>
      </c>
      <c r="U57" s="134" t="s">
        <v>886</v>
      </c>
      <c r="V57" s="134" t="s">
        <v>886</v>
      </c>
      <c r="W57" s="134" t="s">
        <v>886</v>
      </c>
      <c r="X57" s="134" t="s">
        <v>886</v>
      </c>
      <c r="Y57" s="134" t="s">
        <v>886</v>
      </c>
      <c r="Z57" s="134" t="s">
        <v>886</v>
      </c>
      <c r="AA57" s="134" t="s">
        <v>886</v>
      </c>
      <c r="AB57" s="134" t="s">
        <v>886</v>
      </c>
      <c r="AC57" s="134" t="s">
        <v>886</v>
      </c>
      <c r="AD57" s="134" t="s">
        <v>886</v>
      </c>
      <c r="AE57" s="134" t="s">
        <v>886</v>
      </c>
      <c r="AF57" s="134" t="s">
        <v>886</v>
      </c>
      <c r="AG57" s="134" t="s">
        <v>886</v>
      </c>
      <c r="AH57" s="134" t="s">
        <v>886</v>
      </c>
      <c r="AI57" s="173">
        <v>1902.84</v>
      </c>
      <c r="AJ57" s="173">
        <v>1982.36</v>
      </c>
    </row>
    <row r="58" spans="1:36" x14ac:dyDescent="0.2">
      <c r="A58" s="5" t="s">
        <v>1321</v>
      </c>
      <c r="B58" s="5" t="s">
        <v>94</v>
      </c>
      <c r="D58" s="3" t="s">
        <v>95</v>
      </c>
      <c r="E58" s="38" t="s">
        <v>1088</v>
      </c>
      <c r="F58" s="3" t="s">
        <v>1076</v>
      </c>
      <c r="G58" s="3" t="s">
        <v>1058</v>
      </c>
      <c r="H58" s="1">
        <v>627.75</v>
      </c>
      <c r="I58" s="1">
        <v>679.5</v>
      </c>
      <c r="J58" s="1">
        <v>700.88</v>
      </c>
      <c r="K58" s="1">
        <v>747.19</v>
      </c>
      <c r="L58" s="173">
        <v>791.17</v>
      </c>
      <c r="M58" s="173">
        <v>879.79</v>
      </c>
      <c r="N58" s="173">
        <v>948.24</v>
      </c>
      <c r="O58" s="173">
        <v>998.05</v>
      </c>
      <c r="P58" s="173">
        <v>1043.42</v>
      </c>
      <c r="Q58" s="173">
        <v>1122.52</v>
      </c>
      <c r="R58" s="173">
        <v>1227.6099999999999</v>
      </c>
      <c r="S58" s="173">
        <v>1290.23</v>
      </c>
      <c r="T58" s="173">
        <v>1329.4</v>
      </c>
      <c r="U58" s="173">
        <v>1389.61</v>
      </c>
      <c r="V58" s="13">
        <v>1462.61</v>
      </c>
      <c r="W58" s="13">
        <v>1515.5</v>
      </c>
      <c r="X58" s="13">
        <v>1566.72</v>
      </c>
      <c r="Y58" s="13">
        <v>1577.21</v>
      </c>
      <c r="Z58" s="13">
        <v>1577.49</v>
      </c>
      <c r="AA58" s="13">
        <v>1581.2</v>
      </c>
      <c r="AB58" s="13">
        <v>1567.2</v>
      </c>
      <c r="AC58" s="13">
        <v>1597.1</v>
      </c>
      <c r="AD58" s="13">
        <v>1629.5</v>
      </c>
      <c r="AE58" s="175">
        <v>1683.7</v>
      </c>
      <c r="AF58" s="13">
        <v>1739.8300000000002</v>
      </c>
      <c r="AG58" s="13">
        <v>1836.0800000000002</v>
      </c>
      <c r="AH58" s="175">
        <v>1924.36</v>
      </c>
      <c r="AI58" s="173">
        <v>1995.9099999999999</v>
      </c>
      <c r="AJ58" s="173">
        <v>2074.4299999999998</v>
      </c>
    </row>
    <row r="59" spans="1:36" x14ac:dyDescent="0.2">
      <c r="A59" s="5" t="s">
        <v>1322</v>
      </c>
      <c r="B59" s="5" t="s">
        <v>96</v>
      </c>
      <c r="D59" s="3" t="s">
        <v>97</v>
      </c>
      <c r="E59" s="38" t="s">
        <v>1088</v>
      </c>
      <c r="F59" s="3" t="s">
        <v>1081</v>
      </c>
      <c r="G59" s="3" t="s">
        <v>1058</v>
      </c>
      <c r="H59" s="1">
        <v>607.5</v>
      </c>
      <c r="I59" s="1">
        <v>568.13</v>
      </c>
      <c r="J59" s="1">
        <v>622.13</v>
      </c>
      <c r="K59" s="1">
        <v>651.71</v>
      </c>
      <c r="L59" s="173">
        <v>710.78</v>
      </c>
      <c r="M59" s="173">
        <v>752.71</v>
      </c>
      <c r="N59" s="173">
        <v>811.2</v>
      </c>
      <c r="O59" s="173">
        <v>851.3</v>
      </c>
      <c r="P59" s="173">
        <v>910.89</v>
      </c>
      <c r="Q59" s="173">
        <v>970.09</v>
      </c>
      <c r="R59" s="173">
        <v>1083.5899999999999</v>
      </c>
      <c r="S59" s="173">
        <v>1116.96</v>
      </c>
      <c r="T59" s="173">
        <v>1172.27</v>
      </c>
      <c r="U59" s="173">
        <v>1228.54</v>
      </c>
      <c r="V59" s="13">
        <v>1288.71</v>
      </c>
      <c r="W59" s="13">
        <v>1337.33</v>
      </c>
      <c r="X59" s="13">
        <v>1404.08</v>
      </c>
      <c r="Y59" s="13">
        <v>1456.73</v>
      </c>
      <c r="Z59" s="13">
        <v>1456.73</v>
      </c>
      <c r="AA59" s="13">
        <v>1456.73</v>
      </c>
      <c r="AB59" s="13">
        <v>1510.81</v>
      </c>
      <c r="AC59" s="13">
        <v>1513.78</v>
      </c>
      <c r="AD59" s="13">
        <v>1513.78</v>
      </c>
      <c r="AE59" s="175">
        <v>1571.29</v>
      </c>
      <c r="AF59" s="13">
        <v>1644.41</v>
      </c>
      <c r="AG59" s="13">
        <v>1748.89</v>
      </c>
      <c r="AH59" s="175">
        <v>1826.19</v>
      </c>
      <c r="AI59" s="173">
        <v>1911.3</v>
      </c>
      <c r="AJ59" s="173">
        <v>2000.92</v>
      </c>
    </row>
    <row r="60" spans="1:36" x14ac:dyDescent="0.2">
      <c r="A60" s="5" t="s">
        <v>1323</v>
      </c>
      <c r="B60" s="5" t="s">
        <v>98</v>
      </c>
      <c r="D60" s="3" t="s">
        <v>99</v>
      </c>
      <c r="E60" s="38" t="s">
        <v>1088</v>
      </c>
      <c r="F60" s="3" t="s">
        <v>1081</v>
      </c>
      <c r="G60" s="3" t="s">
        <v>1063</v>
      </c>
      <c r="H60" s="1">
        <v>614.25</v>
      </c>
      <c r="I60" s="1">
        <v>675</v>
      </c>
      <c r="J60" s="1">
        <v>694.13</v>
      </c>
      <c r="K60" s="1">
        <v>733.42</v>
      </c>
      <c r="L60" s="173">
        <v>778.38</v>
      </c>
      <c r="M60" s="173">
        <v>839.12</v>
      </c>
      <c r="N60" s="173">
        <v>876.19</v>
      </c>
      <c r="O60" s="173">
        <v>911.33</v>
      </c>
      <c r="P60" s="173">
        <v>958.5</v>
      </c>
      <c r="Q60" s="173">
        <v>1018.46</v>
      </c>
      <c r="R60" s="173">
        <v>1130.77</v>
      </c>
      <c r="S60" s="173">
        <v>1181.46</v>
      </c>
      <c r="T60" s="173">
        <v>1236.73</v>
      </c>
      <c r="U60" s="173">
        <v>1296.81</v>
      </c>
      <c r="V60" s="13">
        <v>1359.64</v>
      </c>
      <c r="W60" s="13">
        <v>1397.87</v>
      </c>
      <c r="X60" s="13">
        <v>1424.75</v>
      </c>
      <c r="Y60" s="13">
        <v>1416.68</v>
      </c>
      <c r="Z60" s="13">
        <v>1416.68</v>
      </c>
      <c r="AA60" s="13">
        <v>1417.42</v>
      </c>
      <c r="AB60" s="13">
        <v>1452.2</v>
      </c>
      <c r="AC60" s="13">
        <v>1454.91</v>
      </c>
      <c r="AD60" s="13">
        <v>1458.8</v>
      </c>
      <c r="AE60" s="175">
        <v>1514.72</v>
      </c>
      <c r="AF60" s="13">
        <v>1584.18</v>
      </c>
      <c r="AG60" s="13">
        <v>1680.52</v>
      </c>
      <c r="AH60" s="175">
        <v>1750.1499999999999</v>
      </c>
      <c r="AI60" s="173">
        <v>1822.54</v>
      </c>
      <c r="AJ60" s="173">
        <v>1916.45</v>
      </c>
    </row>
    <row r="61" spans="1:36" x14ac:dyDescent="0.2">
      <c r="A61" s="5" t="s">
        <v>1324</v>
      </c>
      <c r="B61" s="5" t="s">
        <v>100</v>
      </c>
      <c r="D61" s="3" t="s">
        <v>101</v>
      </c>
      <c r="E61" s="38" t="s">
        <v>1088</v>
      </c>
      <c r="F61" s="3" t="s">
        <v>1076</v>
      </c>
      <c r="G61" s="3" t="s">
        <v>1061</v>
      </c>
      <c r="H61" s="1">
        <v>574.88</v>
      </c>
      <c r="I61" s="1">
        <v>552.38</v>
      </c>
      <c r="J61" s="1">
        <v>587.25</v>
      </c>
      <c r="K61" s="1">
        <v>604.36</v>
      </c>
      <c r="L61" s="173">
        <v>634.33000000000004</v>
      </c>
      <c r="M61" s="173">
        <v>682.32</v>
      </c>
      <c r="N61" s="173">
        <v>737.49</v>
      </c>
      <c r="O61" s="173">
        <v>796.26</v>
      </c>
      <c r="P61" s="173">
        <v>850.11</v>
      </c>
      <c r="Q61" s="173">
        <v>941.74</v>
      </c>
      <c r="R61" s="173">
        <v>1037.3</v>
      </c>
      <c r="S61" s="173">
        <v>1120.21</v>
      </c>
      <c r="T61" s="173">
        <v>1166.52</v>
      </c>
      <c r="U61" s="173">
        <v>1223.21</v>
      </c>
      <c r="V61" s="13">
        <v>1283.08</v>
      </c>
      <c r="W61" s="13">
        <v>1345.94</v>
      </c>
      <c r="X61" s="13">
        <v>1400.82</v>
      </c>
      <c r="Y61" s="13">
        <v>1441.78</v>
      </c>
      <c r="Z61" s="13">
        <v>1441.78</v>
      </c>
      <c r="AA61" s="13">
        <v>1479.04</v>
      </c>
      <c r="AB61" s="13">
        <v>1512.16</v>
      </c>
      <c r="AC61" s="13">
        <v>1540.84</v>
      </c>
      <c r="AD61" s="13">
        <v>1566.62</v>
      </c>
      <c r="AE61" s="175">
        <v>1597.54</v>
      </c>
      <c r="AF61" s="13">
        <v>1630.71</v>
      </c>
      <c r="AG61" s="13">
        <v>1709.06</v>
      </c>
      <c r="AH61" s="175">
        <v>1803.01</v>
      </c>
      <c r="AI61" s="173">
        <v>1866.42</v>
      </c>
      <c r="AJ61" s="173">
        <v>1928.39</v>
      </c>
    </row>
    <row r="62" spans="1:36" x14ac:dyDescent="0.2">
      <c r="A62" s="5" t="s">
        <v>1328</v>
      </c>
      <c r="B62" s="5" t="s">
        <v>106</v>
      </c>
      <c r="D62" s="3" t="s">
        <v>107</v>
      </c>
      <c r="E62" s="38" t="s">
        <v>1088</v>
      </c>
      <c r="F62" s="3" t="s">
        <v>1083</v>
      </c>
      <c r="G62" s="3" t="s">
        <v>1062</v>
      </c>
      <c r="H62" s="1">
        <v>717.75</v>
      </c>
      <c r="I62" s="1">
        <v>659.25</v>
      </c>
      <c r="J62" s="1">
        <v>687.38</v>
      </c>
      <c r="K62" s="1">
        <v>778.72</v>
      </c>
      <c r="L62" s="173">
        <v>800.07</v>
      </c>
      <c r="M62" s="173">
        <v>879.11</v>
      </c>
      <c r="N62" s="173">
        <v>896.71</v>
      </c>
      <c r="O62" s="173">
        <v>906.35</v>
      </c>
      <c r="P62" s="173">
        <v>950.04</v>
      </c>
      <c r="Q62" s="173">
        <v>1006.17</v>
      </c>
      <c r="R62" s="173">
        <v>1157.54</v>
      </c>
      <c r="S62" s="173">
        <v>1200.46</v>
      </c>
      <c r="T62" s="173">
        <v>1232.68</v>
      </c>
      <c r="U62" s="173">
        <v>1285.46</v>
      </c>
      <c r="V62" s="13">
        <v>1300.74</v>
      </c>
      <c r="W62" s="13">
        <v>1331.58</v>
      </c>
      <c r="X62" s="13">
        <v>1331.58</v>
      </c>
      <c r="Y62" s="13">
        <v>1331.59</v>
      </c>
      <c r="Z62" s="13">
        <v>1331.59</v>
      </c>
      <c r="AA62" s="13">
        <v>1328.49</v>
      </c>
      <c r="AB62" s="13">
        <v>1324.77</v>
      </c>
      <c r="AC62" s="13">
        <v>1320.77</v>
      </c>
      <c r="AD62" s="13">
        <v>1337.1</v>
      </c>
      <c r="AE62" s="175">
        <v>1359.66</v>
      </c>
      <c r="AF62" s="13">
        <v>1417.75</v>
      </c>
      <c r="AG62" s="13">
        <v>1488.72</v>
      </c>
      <c r="AH62" s="175">
        <v>1562.6299999999999</v>
      </c>
      <c r="AI62" s="173">
        <v>1623.73</v>
      </c>
      <c r="AJ62" s="173">
        <v>1719.77</v>
      </c>
    </row>
    <row r="63" spans="1:36" x14ac:dyDescent="0.2">
      <c r="A63" s="5" t="s">
        <v>1329</v>
      </c>
      <c r="B63" s="5" t="s">
        <v>108</v>
      </c>
      <c r="D63" s="3" t="s">
        <v>109</v>
      </c>
      <c r="E63" s="38" t="s">
        <v>1088</v>
      </c>
      <c r="F63" s="3" t="s">
        <v>1076</v>
      </c>
      <c r="G63" s="3" t="s">
        <v>1065</v>
      </c>
      <c r="H63" s="1">
        <v>573.75</v>
      </c>
      <c r="I63" s="1">
        <v>595.13</v>
      </c>
      <c r="J63" s="1">
        <v>592.88</v>
      </c>
      <c r="K63" s="1">
        <v>633.45000000000005</v>
      </c>
      <c r="L63" s="173">
        <v>671.81</v>
      </c>
      <c r="M63" s="173">
        <v>722.5</v>
      </c>
      <c r="N63" s="173">
        <v>783.11</v>
      </c>
      <c r="O63" s="173">
        <v>830.02</v>
      </c>
      <c r="P63" s="173">
        <v>908.12</v>
      </c>
      <c r="Q63" s="173">
        <v>962.72</v>
      </c>
      <c r="R63" s="173">
        <v>1108.4100000000001</v>
      </c>
      <c r="S63" s="173">
        <v>1186.1600000000001</v>
      </c>
      <c r="T63" s="173">
        <v>1241.49</v>
      </c>
      <c r="U63" s="173">
        <v>1299.68</v>
      </c>
      <c r="V63" s="13">
        <v>1362.18</v>
      </c>
      <c r="W63" s="13">
        <v>1415.07</v>
      </c>
      <c r="X63" s="13">
        <v>1458.43</v>
      </c>
      <c r="Y63" s="13">
        <v>1490.19</v>
      </c>
      <c r="Z63" s="13">
        <v>1490.34</v>
      </c>
      <c r="AA63" s="13">
        <v>1490.29</v>
      </c>
      <c r="AB63" s="13">
        <v>1494.92</v>
      </c>
      <c r="AC63" s="13">
        <v>1494.75</v>
      </c>
      <c r="AD63" s="13">
        <v>1515.94</v>
      </c>
      <c r="AE63" s="175">
        <v>1563.52</v>
      </c>
      <c r="AF63" s="13">
        <v>1627.6</v>
      </c>
      <c r="AG63" s="13">
        <v>1713.55</v>
      </c>
      <c r="AH63" s="175">
        <v>1779.42</v>
      </c>
      <c r="AI63" s="173">
        <v>1845.27</v>
      </c>
      <c r="AJ63" s="173">
        <v>1930.81</v>
      </c>
    </row>
    <row r="64" spans="1:36" x14ac:dyDescent="0.2">
      <c r="A64" s="5" t="s">
        <v>1330</v>
      </c>
      <c r="B64" s="5" t="s">
        <v>110</v>
      </c>
      <c r="D64" s="3" t="s">
        <v>111</v>
      </c>
      <c r="E64" s="38" t="s">
        <v>1088</v>
      </c>
      <c r="F64" s="3" t="s">
        <v>1076</v>
      </c>
      <c r="G64" s="3" t="s">
        <v>1057</v>
      </c>
      <c r="H64" s="1">
        <v>544.5</v>
      </c>
      <c r="I64" s="1">
        <v>576</v>
      </c>
      <c r="J64" s="1">
        <v>588.38</v>
      </c>
      <c r="K64" s="1">
        <v>610.79</v>
      </c>
      <c r="L64" s="173">
        <v>636.75</v>
      </c>
      <c r="M64" s="173">
        <v>700.02</v>
      </c>
      <c r="N64" s="173">
        <v>756.37</v>
      </c>
      <c r="O64" s="173">
        <v>816.26</v>
      </c>
      <c r="P64" s="173">
        <v>868.52</v>
      </c>
      <c r="Q64" s="173">
        <v>955.56</v>
      </c>
      <c r="R64" s="173">
        <v>1082.79</v>
      </c>
      <c r="S64" s="173">
        <v>1157.79</v>
      </c>
      <c r="T64" s="173">
        <v>1202.01</v>
      </c>
      <c r="U64" s="173">
        <v>1258.3399999999999</v>
      </c>
      <c r="V64" s="13">
        <v>1316.86</v>
      </c>
      <c r="W64" s="13">
        <v>1371.81</v>
      </c>
      <c r="X64" s="13">
        <v>1412.37</v>
      </c>
      <c r="Y64" s="13">
        <v>1443.99</v>
      </c>
      <c r="Z64" s="13">
        <v>1444.31</v>
      </c>
      <c r="AA64" s="13">
        <v>1444.61</v>
      </c>
      <c r="AB64" s="13">
        <v>1451.88</v>
      </c>
      <c r="AC64" s="13">
        <v>1479.87</v>
      </c>
      <c r="AD64" s="13">
        <v>1509.21</v>
      </c>
      <c r="AE64" s="175">
        <v>1565.67</v>
      </c>
      <c r="AF64" s="13">
        <v>1622.8799999999999</v>
      </c>
      <c r="AG64" s="13">
        <v>1702.0800000000002</v>
      </c>
      <c r="AH64" s="175">
        <v>1797.3300000000002</v>
      </c>
      <c r="AI64" s="173">
        <v>1866.22</v>
      </c>
      <c r="AJ64" s="173">
        <v>1955.91</v>
      </c>
    </row>
    <row r="65" spans="1:36" x14ac:dyDescent="0.2">
      <c r="A65" s="5" t="s">
        <v>1663</v>
      </c>
      <c r="B65" s="5" t="s">
        <v>112</v>
      </c>
      <c r="D65" s="3" t="s">
        <v>113</v>
      </c>
      <c r="E65" s="38" t="s">
        <v>1089</v>
      </c>
      <c r="F65" s="3" t="s">
        <v>1076</v>
      </c>
      <c r="G65" s="3" t="s">
        <v>1064</v>
      </c>
      <c r="H65" s="1">
        <v>556.88</v>
      </c>
      <c r="I65" s="1">
        <v>577.13</v>
      </c>
      <c r="J65" s="1">
        <v>580.5</v>
      </c>
      <c r="K65" s="1">
        <v>608.28</v>
      </c>
      <c r="L65" s="173">
        <v>643.95000000000005</v>
      </c>
      <c r="M65" s="173">
        <v>702.97</v>
      </c>
      <c r="N65" s="173">
        <v>744.89</v>
      </c>
      <c r="O65" s="173">
        <v>817.32</v>
      </c>
      <c r="P65" s="173">
        <v>861.24</v>
      </c>
      <c r="Q65" s="173">
        <v>941.25</v>
      </c>
      <c r="R65" s="173">
        <v>1058.27</v>
      </c>
      <c r="S65" s="173">
        <v>1134.82</v>
      </c>
      <c r="T65" s="173">
        <v>1191.95</v>
      </c>
      <c r="U65" s="173">
        <v>1251.72</v>
      </c>
      <c r="V65" s="13">
        <v>1314.89</v>
      </c>
      <c r="W65" s="13">
        <v>1380.79</v>
      </c>
      <c r="X65" s="13" t="s">
        <v>886</v>
      </c>
      <c r="Y65" s="13" t="s">
        <v>886</v>
      </c>
      <c r="Z65" s="13" t="s">
        <v>886</v>
      </c>
      <c r="AA65" s="13" t="s">
        <v>886</v>
      </c>
      <c r="AB65" s="13" t="s">
        <v>886</v>
      </c>
      <c r="AC65" s="13" t="s">
        <v>886</v>
      </c>
      <c r="AD65" s="13" t="s">
        <v>886</v>
      </c>
      <c r="AE65" s="175" t="s">
        <v>886</v>
      </c>
      <c r="AF65" s="13" t="s">
        <v>886</v>
      </c>
      <c r="AG65" s="13" t="s">
        <v>886</v>
      </c>
      <c r="AH65" s="175" t="s">
        <v>886</v>
      </c>
      <c r="AI65" s="173" t="s">
        <v>886</v>
      </c>
      <c r="AJ65" s="173" t="s">
        <v>886</v>
      </c>
    </row>
    <row r="66" spans="1:36" x14ac:dyDescent="0.2">
      <c r="A66" s="5" t="s">
        <v>1331</v>
      </c>
      <c r="B66" s="5" t="s">
        <v>114</v>
      </c>
      <c r="D66" s="3" t="s">
        <v>115</v>
      </c>
      <c r="E66" s="38" t="s">
        <v>1088</v>
      </c>
      <c r="F66" s="3" t="s">
        <v>1076</v>
      </c>
      <c r="G66" s="3" t="s">
        <v>1058</v>
      </c>
      <c r="H66" s="1">
        <v>622.13</v>
      </c>
      <c r="I66" s="1">
        <v>649.13</v>
      </c>
      <c r="J66" s="1">
        <v>695.25</v>
      </c>
      <c r="K66" s="1">
        <v>733.49</v>
      </c>
      <c r="L66" s="173">
        <v>782.39</v>
      </c>
      <c r="M66" s="173">
        <v>843.6</v>
      </c>
      <c r="N66" s="173">
        <v>883.39</v>
      </c>
      <c r="O66" s="173">
        <v>927.84</v>
      </c>
      <c r="P66" s="173">
        <v>974.84</v>
      </c>
      <c r="Q66" s="173">
        <v>1054.55</v>
      </c>
      <c r="R66" s="173">
        <v>1185.1600000000001</v>
      </c>
      <c r="S66" s="173">
        <v>1247.6199999999999</v>
      </c>
      <c r="T66" s="173">
        <v>1301.55</v>
      </c>
      <c r="U66" s="173">
        <v>1363.54</v>
      </c>
      <c r="V66" s="13">
        <v>1429.94</v>
      </c>
      <c r="W66" s="13">
        <v>1486.54</v>
      </c>
      <c r="X66" s="13">
        <v>1530.1</v>
      </c>
      <c r="Y66" s="13">
        <v>1561.42</v>
      </c>
      <c r="Z66" s="13">
        <v>1561.44</v>
      </c>
      <c r="AA66" s="13">
        <v>1568.49</v>
      </c>
      <c r="AB66" s="13">
        <v>1572.55</v>
      </c>
      <c r="AC66" s="13">
        <v>1577.23</v>
      </c>
      <c r="AD66" s="13">
        <v>1604.56</v>
      </c>
      <c r="AE66" s="175">
        <v>1661.3399999999997</v>
      </c>
      <c r="AF66" s="13">
        <v>1720.77</v>
      </c>
      <c r="AG66" s="13">
        <v>1790.0200000000002</v>
      </c>
      <c r="AH66" s="175">
        <v>1873</v>
      </c>
      <c r="AI66" s="173">
        <v>1943.32</v>
      </c>
      <c r="AJ66" s="173">
        <v>2012.83</v>
      </c>
    </row>
    <row r="67" spans="1:36" x14ac:dyDescent="0.2">
      <c r="A67" s="5" t="s">
        <v>1664</v>
      </c>
      <c r="B67" s="5" t="s">
        <v>116</v>
      </c>
      <c r="D67" s="3" t="s">
        <v>117</v>
      </c>
      <c r="E67" s="38" t="s">
        <v>1089</v>
      </c>
      <c r="F67" s="3" t="s">
        <v>1076</v>
      </c>
      <c r="G67" s="3" t="s">
        <v>1064</v>
      </c>
      <c r="H67" s="1">
        <v>573.75</v>
      </c>
      <c r="I67" s="1">
        <v>596.25</v>
      </c>
      <c r="J67" s="1">
        <v>600.75</v>
      </c>
      <c r="K67" s="1">
        <v>628.98</v>
      </c>
      <c r="L67" s="173">
        <v>652.54999999999995</v>
      </c>
      <c r="M67" s="173">
        <v>711.54</v>
      </c>
      <c r="N67" s="173">
        <v>755.78</v>
      </c>
      <c r="O67" s="173">
        <v>828.78</v>
      </c>
      <c r="P67" s="173">
        <v>872.35</v>
      </c>
      <c r="Q67" s="173">
        <v>951.79</v>
      </c>
      <c r="R67" s="173">
        <v>1055.07</v>
      </c>
      <c r="S67" s="173">
        <v>1136.3699999999999</v>
      </c>
      <c r="T67" s="173">
        <v>1193.44</v>
      </c>
      <c r="U67" s="173">
        <v>1252.67</v>
      </c>
      <c r="V67" s="13">
        <v>1313.91</v>
      </c>
      <c r="W67" s="13">
        <v>1379.27</v>
      </c>
      <c r="X67" s="13" t="s">
        <v>886</v>
      </c>
      <c r="Y67" s="13" t="s">
        <v>886</v>
      </c>
      <c r="Z67" s="13" t="s">
        <v>886</v>
      </c>
      <c r="AA67" s="13" t="s">
        <v>886</v>
      </c>
      <c r="AB67" s="13" t="s">
        <v>886</v>
      </c>
      <c r="AC67" s="13" t="s">
        <v>886</v>
      </c>
      <c r="AD67" s="13" t="s">
        <v>886</v>
      </c>
      <c r="AE67" s="175" t="s">
        <v>886</v>
      </c>
      <c r="AF67" s="13" t="s">
        <v>886</v>
      </c>
      <c r="AG67" s="13" t="s">
        <v>886</v>
      </c>
      <c r="AH67" s="175" t="s">
        <v>886</v>
      </c>
      <c r="AI67" s="173" t="s">
        <v>886</v>
      </c>
      <c r="AJ67" s="173" t="s">
        <v>886</v>
      </c>
    </row>
    <row r="68" spans="1:36" x14ac:dyDescent="0.2">
      <c r="A68" s="5" t="s">
        <v>1665</v>
      </c>
      <c r="B68" s="5" t="s">
        <v>118</v>
      </c>
      <c r="D68" s="3" t="s">
        <v>119</v>
      </c>
      <c r="E68" s="38" t="s">
        <v>1089</v>
      </c>
      <c r="F68" s="3" t="s">
        <v>1076</v>
      </c>
      <c r="G68" s="3" t="s">
        <v>1059</v>
      </c>
      <c r="H68" s="1">
        <v>641.25</v>
      </c>
      <c r="I68" s="1">
        <v>607.5</v>
      </c>
      <c r="J68" s="1">
        <v>651.38</v>
      </c>
      <c r="K68" s="1">
        <v>680.05</v>
      </c>
      <c r="L68" s="173">
        <v>738.42</v>
      </c>
      <c r="M68" s="173">
        <v>833.74</v>
      </c>
      <c r="N68" s="173">
        <v>908.15</v>
      </c>
      <c r="O68" s="173">
        <v>963.44</v>
      </c>
      <c r="P68" s="173">
        <v>1021.27</v>
      </c>
      <c r="Q68" s="173">
        <v>1099.3</v>
      </c>
      <c r="R68" s="173">
        <v>1234.44</v>
      </c>
      <c r="S68" s="173">
        <v>1291.8499999999999</v>
      </c>
      <c r="T68" s="173">
        <v>1351.53</v>
      </c>
      <c r="U68" s="173">
        <v>1378.88</v>
      </c>
      <c r="V68" s="13">
        <v>1406.28</v>
      </c>
      <c r="W68" s="13">
        <v>1425.84</v>
      </c>
      <c r="X68" s="13" t="s">
        <v>886</v>
      </c>
      <c r="Y68" s="13" t="s">
        <v>886</v>
      </c>
      <c r="Z68" s="13" t="s">
        <v>886</v>
      </c>
      <c r="AA68" s="13" t="s">
        <v>886</v>
      </c>
      <c r="AB68" s="13" t="s">
        <v>886</v>
      </c>
      <c r="AC68" s="13" t="s">
        <v>886</v>
      </c>
      <c r="AD68" s="13" t="s">
        <v>886</v>
      </c>
      <c r="AE68" s="175" t="s">
        <v>886</v>
      </c>
      <c r="AF68" s="13" t="s">
        <v>886</v>
      </c>
      <c r="AG68" s="13" t="s">
        <v>886</v>
      </c>
      <c r="AH68" s="175" t="s">
        <v>886</v>
      </c>
      <c r="AI68" s="173" t="s">
        <v>886</v>
      </c>
      <c r="AJ68" s="173" t="s">
        <v>886</v>
      </c>
    </row>
    <row r="69" spans="1:36" x14ac:dyDescent="0.2">
      <c r="A69" s="5" t="s">
        <v>1332</v>
      </c>
      <c r="B69" s="5" t="s">
        <v>120</v>
      </c>
      <c r="D69" s="3" t="s">
        <v>121</v>
      </c>
      <c r="E69" s="38" t="s">
        <v>1088</v>
      </c>
      <c r="F69" s="3" t="s">
        <v>1076</v>
      </c>
      <c r="G69" s="3" t="s">
        <v>1061</v>
      </c>
      <c r="H69" s="1">
        <v>606.38</v>
      </c>
      <c r="I69" s="1">
        <v>590.63</v>
      </c>
      <c r="J69" s="1">
        <v>606.38</v>
      </c>
      <c r="K69" s="1">
        <v>636.84</v>
      </c>
      <c r="L69" s="173">
        <v>667.71</v>
      </c>
      <c r="M69" s="173">
        <v>747.36</v>
      </c>
      <c r="N69" s="173">
        <v>797.13</v>
      </c>
      <c r="O69" s="173">
        <v>863.91</v>
      </c>
      <c r="P69" s="173">
        <v>931.05</v>
      </c>
      <c r="Q69" s="173">
        <v>1019.61</v>
      </c>
      <c r="R69" s="173">
        <v>1173.8699999999999</v>
      </c>
      <c r="S69" s="173">
        <v>1237.23</v>
      </c>
      <c r="T69" s="173">
        <v>1279.08</v>
      </c>
      <c r="U69" s="173">
        <v>1329.03</v>
      </c>
      <c r="V69" s="13">
        <v>1393.1</v>
      </c>
      <c r="W69" s="13">
        <v>1451.9</v>
      </c>
      <c r="X69" s="13">
        <v>1490.7</v>
      </c>
      <c r="Y69" s="13">
        <v>1523.28</v>
      </c>
      <c r="Z69" s="13">
        <v>1523.17</v>
      </c>
      <c r="AA69" s="13">
        <v>1527.77</v>
      </c>
      <c r="AB69" s="13">
        <v>1536.59</v>
      </c>
      <c r="AC69" s="13">
        <v>1539.4</v>
      </c>
      <c r="AD69" s="13">
        <v>1542.31</v>
      </c>
      <c r="AE69" s="175">
        <v>1596.53</v>
      </c>
      <c r="AF69" s="13">
        <v>1641.12</v>
      </c>
      <c r="AG69" s="13">
        <v>1719.6799999999998</v>
      </c>
      <c r="AH69" s="175">
        <v>1801.8300000000002</v>
      </c>
      <c r="AI69" s="173">
        <v>1864.9199999999998</v>
      </c>
      <c r="AJ69" s="173">
        <v>1899.85</v>
      </c>
    </row>
    <row r="70" spans="1:36" x14ac:dyDescent="0.2">
      <c r="A70" s="5" t="s">
        <v>1333</v>
      </c>
      <c r="B70" s="5" t="s">
        <v>1146</v>
      </c>
      <c r="D70" s="3" t="s">
        <v>1157</v>
      </c>
      <c r="E70" s="38" t="s">
        <v>1088</v>
      </c>
      <c r="F70" s="3" t="s">
        <v>1082</v>
      </c>
      <c r="G70" s="3" t="s">
        <v>1061</v>
      </c>
      <c r="H70" s="1" t="s">
        <v>886</v>
      </c>
      <c r="I70" s="1" t="s">
        <v>886</v>
      </c>
      <c r="J70" s="1" t="s">
        <v>886</v>
      </c>
      <c r="K70" s="1" t="s">
        <v>886</v>
      </c>
      <c r="L70" s="1" t="s">
        <v>886</v>
      </c>
      <c r="M70" s="1" t="s">
        <v>886</v>
      </c>
      <c r="N70" s="1" t="s">
        <v>886</v>
      </c>
      <c r="O70" s="1" t="s">
        <v>886</v>
      </c>
      <c r="P70" s="1" t="s">
        <v>886</v>
      </c>
      <c r="Q70" s="1" t="s">
        <v>886</v>
      </c>
      <c r="R70" s="1" t="s">
        <v>886</v>
      </c>
      <c r="S70" s="1" t="s">
        <v>886</v>
      </c>
      <c r="T70" s="1" t="s">
        <v>886</v>
      </c>
      <c r="U70" s="1" t="s">
        <v>886</v>
      </c>
      <c r="V70" s="1" t="s">
        <v>886</v>
      </c>
      <c r="W70" s="1" t="s">
        <v>886</v>
      </c>
      <c r="X70" s="13">
        <v>1595.64</v>
      </c>
      <c r="Y70" s="13">
        <v>1641.49</v>
      </c>
      <c r="Z70" s="13">
        <v>1641.18</v>
      </c>
      <c r="AA70" s="13">
        <v>1646.58</v>
      </c>
      <c r="AB70" s="13">
        <v>1652.21</v>
      </c>
      <c r="AC70" s="13">
        <v>1659.64</v>
      </c>
      <c r="AD70" s="13">
        <v>1665.95</v>
      </c>
      <c r="AE70" s="175">
        <v>1725.4399999999998</v>
      </c>
      <c r="AF70" s="13">
        <v>1795.33</v>
      </c>
      <c r="AG70" s="13">
        <v>1876.2199999999998</v>
      </c>
      <c r="AH70" s="175">
        <v>1921.2</v>
      </c>
      <c r="AI70" s="173">
        <v>1996.19</v>
      </c>
      <c r="AJ70" s="173">
        <v>2093.0500000000002</v>
      </c>
    </row>
    <row r="71" spans="1:36" x14ac:dyDescent="0.2">
      <c r="A71" s="5" t="s">
        <v>1334</v>
      </c>
      <c r="B71" s="5" t="s">
        <v>122</v>
      </c>
      <c r="D71" s="3" t="s">
        <v>123</v>
      </c>
      <c r="E71" s="38" t="s">
        <v>1088</v>
      </c>
      <c r="F71" s="3" t="s">
        <v>1076</v>
      </c>
      <c r="G71" s="3" t="s">
        <v>1060</v>
      </c>
      <c r="H71" s="1">
        <v>546.75</v>
      </c>
      <c r="I71" s="1">
        <v>583.88</v>
      </c>
      <c r="J71" s="1">
        <v>565.88</v>
      </c>
      <c r="K71" s="1">
        <v>616.88</v>
      </c>
      <c r="L71" s="173">
        <v>713.91</v>
      </c>
      <c r="M71" s="173">
        <v>761.1</v>
      </c>
      <c r="N71" s="173">
        <v>803.96</v>
      </c>
      <c r="O71" s="173">
        <v>858.89</v>
      </c>
      <c r="P71" s="173">
        <v>910.67</v>
      </c>
      <c r="Q71" s="173">
        <v>1001.22</v>
      </c>
      <c r="R71" s="173">
        <v>1089.78</v>
      </c>
      <c r="S71" s="173">
        <v>1175.04</v>
      </c>
      <c r="T71" s="173">
        <v>1208.98</v>
      </c>
      <c r="U71" s="173">
        <v>1257.57</v>
      </c>
      <c r="V71" s="13">
        <v>1312.76</v>
      </c>
      <c r="W71" s="13">
        <v>1382.05</v>
      </c>
      <c r="X71" s="13">
        <v>1424.15</v>
      </c>
      <c r="Y71" s="13">
        <v>1459.27</v>
      </c>
      <c r="Z71" s="13">
        <v>1459.48</v>
      </c>
      <c r="AA71" s="13">
        <v>1464.91</v>
      </c>
      <c r="AB71" s="13">
        <v>1471.04</v>
      </c>
      <c r="AC71" s="13">
        <v>1475.5</v>
      </c>
      <c r="AD71" s="13">
        <v>1501.82</v>
      </c>
      <c r="AE71" s="175">
        <v>1556.31</v>
      </c>
      <c r="AF71" s="13">
        <v>1612.57</v>
      </c>
      <c r="AG71" s="13">
        <v>1709.02</v>
      </c>
      <c r="AH71" s="175">
        <v>1790.7700000000002</v>
      </c>
      <c r="AI71" s="173">
        <v>1859.8300000000002</v>
      </c>
      <c r="AJ71" s="173">
        <v>1951.39</v>
      </c>
    </row>
    <row r="72" spans="1:36" x14ac:dyDescent="0.2">
      <c r="A72" s="5" t="s">
        <v>1335</v>
      </c>
      <c r="B72" s="5" t="s">
        <v>124</v>
      </c>
      <c r="D72" s="3" t="s">
        <v>125</v>
      </c>
      <c r="E72" s="38" t="s">
        <v>1088</v>
      </c>
      <c r="F72" s="3" t="s">
        <v>1076</v>
      </c>
      <c r="G72" s="3" t="s">
        <v>1061</v>
      </c>
      <c r="H72" s="1">
        <v>538.88</v>
      </c>
      <c r="I72" s="1">
        <v>544.5</v>
      </c>
      <c r="J72" s="1">
        <v>570.38</v>
      </c>
      <c r="K72" s="1">
        <v>606.38</v>
      </c>
      <c r="L72" s="173">
        <v>645.37</v>
      </c>
      <c r="M72" s="173">
        <v>731.02</v>
      </c>
      <c r="N72" s="173">
        <v>780.71</v>
      </c>
      <c r="O72" s="173">
        <v>842.32</v>
      </c>
      <c r="P72" s="173">
        <v>905.03</v>
      </c>
      <c r="Q72" s="173">
        <v>987.07</v>
      </c>
      <c r="R72" s="173">
        <v>1135.6300000000001</v>
      </c>
      <c r="S72" s="173">
        <v>1200.54</v>
      </c>
      <c r="T72" s="173">
        <v>1238.56</v>
      </c>
      <c r="U72" s="173">
        <v>1294.74</v>
      </c>
      <c r="V72" s="13">
        <v>1352.08</v>
      </c>
      <c r="W72" s="13">
        <v>1410.15</v>
      </c>
      <c r="X72" s="13">
        <v>1448.69</v>
      </c>
      <c r="Y72" s="13">
        <v>1481.14</v>
      </c>
      <c r="Z72" s="13">
        <v>1481.04</v>
      </c>
      <c r="AA72" s="13">
        <v>1489.8</v>
      </c>
      <c r="AB72" s="13">
        <v>1498.35</v>
      </c>
      <c r="AC72" s="13">
        <v>1505.23</v>
      </c>
      <c r="AD72" s="13">
        <v>1508.17</v>
      </c>
      <c r="AE72" s="175">
        <v>1563.0700000000002</v>
      </c>
      <c r="AF72" s="13">
        <v>1610.68</v>
      </c>
      <c r="AG72" s="13">
        <v>1687.81</v>
      </c>
      <c r="AH72" s="175">
        <v>1767.9600000000003</v>
      </c>
      <c r="AI72" s="173">
        <v>1831.1899999999998</v>
      </c>
      <c r="AJ72" s="173">
        <v>1867.21</v>
      </c>
    </row>
    <row r="73" spans="1:36" x14ac:dyDescent="0.2">
      <c r="A73" s="5" t="s">
        <v>1336</v>
      </c>
      <c r="B73" s="5" t="s">
        <v>126</v>
      </c>
      <c r="D73" s="3" t="s">
        <v>127</v>
      </c>
      <c r="E73" s="38" t="s">
        <v>1088</v>
      </c>
      <c r="F73" s="3" t="s">
        <v>1076</v>
      </c>
      <c r="G73" s="3" t="s">
        <v>1064</v>
      </c>
      <c r="H73" s="1">
        <v>534.38</v>
      </c>
      <c r="I73" s="1">
        <v>586.13</v>
      </c>
      <c r="J73" s="1">
        <v>586.13</v>
      </c>
      <c r="K73" s="1">
        <v>597.9</v>
      </c>
      <c r="L73" s="173">
        <v>637.42999999999995</v>
      </c>
      <c r="M73" s="173">
        <v>705.47</v>
      </c>
      <c r="N73" s="173">
        <v>762.19</v>
      </c>
      <c r="O73" s="173">
        <v>833.25</v>
      </c>
      <c r="P73" s="173">
        <v>891.05</v>
      </c>
      <c r="Q73" s="173">
        <v>973.23</v>
      </c>
      <c r="R73" s="173">
        <v>1137.8599999999999</v>
      </c>
      <c r="S73" s="173">
        <v>1204.54</v>
      </c>
      <c r="T73" s="173">
        <v>1251.25</v>
      </c>
      <c r="U73" s="173">
        <v>1296.53</v>
      </c>
      <c r="V73" s="13">
        <v>1342.32</v>
      </c>
      <c r="W73" s="13">
        <v>1405.67</v>
      </c>
      <c r="X73" s="13">
        <v>1446.14</v>
      </c>
      <c r="Y73" s="13">
        <v>1481.07</v>
      </c>
      <c r="Z73" s="13">
        <v>1481.2</v>
      </c>
      <c r="AA73" s="13">
        <v>1481.31</v>
      </c>
      <c r="AB73" s="13">
        <v>1485.56</v>
      </c>
      <c r="AC73" s="13">
        <v>1489.89</v>
      </c>
      <c r="AD73" s="13">
        <v>1490.04</v>
      </c>
      <c r="AE73" s="175">
        <v>1541.24</v>
      </c>
      <c r="AF73" s="13">
        <v>1595.72</v>
      </c>
      <c r="AG73" s="13">
        <v>1667.7</v>
      </c>
      <c r="AH73" s="175">
        <v>1759.78</v>
      </c>
      <c r="AI73" s="173">
        <v>1823.49</v>
      </c>
      <c r="AJ73" s="173">
        <v>1906.22</v>
      </c>
    </row>
    <row r="74" spans="1:36" x14ac:dyDescent="0.2">
      <c r="A74" s="5" t="s">
        <v>1337</v>
      </c>
      <c r="B74" s="5" t="s">
        <v>128</v>
      </c>
      <c r="D74" s="3" t="s">
        <v>129</v>
      </c>
      <c r="E74" s="38" t="s">
        <v>1088</v>
      </c>
      <c r="F74" s="3" t="s">
        <v>1076</v>
      </c>
      <c r="G74" s="3" t="s">
        <v>1057</v>
      </c>
      <c r="H74" s="1">
        <v>500.63</v>
      </c>
      <c r="I74" s="1">
        <v>499.5</v>
      </c>
      <c r="J74" s="1">
        <v>535.5</v>
      </c>
      <c r="K74" s="1">
        <v>586.69000000000005</v>
      </c>
      <c r="L74" s="173">
        <v>616.51</v>
      </c>
      <c r="M74" s="173">
        <v>686.03</v>
      </c>
      <c r="N74" s="173">
        <v>759.24</v>
      </c>
      <c r="O74" s="173">
        <v>830.34</v>
      </c>
      <c r="P74" s="173">
        <v>896.68</v>
      </c>
      <c r="Q74" s="173">
        <v>977.87</v>
      </c>
      <c r="R74" s="173">
        <v>1138.83</v>
      </c>
      <c r="S74" s="173">
        <v>1215.19</v>
      </c>
      <c r="T74" s="173">
        <v>1268.71</v>
      </c>
      <c r="U74" s="173">
        <v>1325.23</v>
      </c>
      <c r="V74" s="13">
        <v>1378.62</v>
      </c>
      <c r="W74" s="13">
        <v>1430.11</v>
      </c>
      <c r="X74" s="13">
        <v>1483.23</v>
      </c>
      <c r="Y74" s="13">
        <v>1519.19</v>
      </c>
      <c r="Z74" s="13">
        <v>1519.23</v>
      </c>
      <c r="AA74" s="13">
        <v>1520.29</v>
      </c>
      <c r="AB74" s="13">
        <v>1546.9</v>
      </c>
      <c r="AC74" s="13">
        <v>1574.96</v>
      </c>
      <c r="AD74" s="13">
        <v>1604.3</v>
      </c>
      <c r="AE74" s="175">
        <v>1660.5700000000002</v>
      </c>
      <c r="AF74" s="13">
        <v>1730.3899999999999</v>
      </c>
      <c r="AG74" s="13">
        <v>1825.17</v>
      </c>
      <c r="AH74" s="175">
        <v>1898.84</v>
      </c>
      <c r="AI74" s="173">
        <v>1974.06</v>
      </c>
      <c r="AJ74" s="173">
        <v>2040.9</v>
      </c>
    </row>
    <row r="75" spans="1:36" x14ac:dyDescent="0.2">
      <c r="A75" s="5" t="s">
        <v>1339</v>
      </c>
      <c r="B75" s="5" t="s">
        <v>1148</v>
      </c>
      <c r="D75" s="3" t="s">
        <v>1147</v>
      </c>
      <c r="E75" s="38" t="s">
        <v>1088</v>
      </c>
      <c r="F75" s="3" t="s">
        <v>1082</v>
      </c>
      <c r="G75" s="3" t="s">
        <v>1058</v>
      </c>
      <c r="H75" s="1" t="s">
        <v>886</v>
      </c>
      <c r="I75" s="1" t="s">
        <v>886</v>
      </c>
      <c r="J75" s="1" t="s">
        <v>886</v>
      </c>
      <c r="K75" s="1" t="s">
        <v>886</v>
      </c>
      <c r="L75" s="1" t="s">
        <v>886</v>
      </c>
      <c r="M75" s="1" t="s">
        <v>886</v>
      </c>
      <c r="N75" s="1" t="s">
        <v>886</v>
      </c>
      <c r="O75" s="1" t="s">
        <v>886</v>
      </c>
      <c r="P75" s="1" t="s">
        <v>886</v>
      </c>
      <c r="Q75" s="1" t="s">
        <v>886</v>
      </c>
      <c r="R75" s="1" t="s">
        <v>886</v>
      </c>
      <c r="S75" s="1" t="s">
        <v>886</v>
      </c>
      <c r="T75" s="1" t="s">
        <v>886</v>
      </c>
      <c r="U75" s="1" t="s">
        <v>886</v>
      </c>
      <c r="V75" s="1" t="s">
        <v>886</v>
      </c>
      <c r="W75" s="1" t="s">
        <v>886</v>
      </c>
      <c r="X75" s="13">
        <v>1420.01</v>
      </c>
      <c r="Y75" s="13">
        <v>1448.24</v>
      </c>
      <c r="Z75" s="13">
        <v>1450.74</v>
      </c>
      <c r="AA75" s="13">
        <v>1463.15</v>
      </c>
      <c r="AB75" s="13">
        <v>1470.29</v>
      </c>
      <c r="AC75" s="13">
        <v>1473.29</v>
      </c>
      <c r="AD75" s="13">
        <v>1482.72</v>
      </c>
      <c r="AE75" s="175">
        <v>1539.99</v>
      </c>
      <c r="AF75" s="13">
        <v>1610.44</v>
      </c>
      <c r="AG75" s="13">
        <v>1706.28</v>
      </c>
      <c r="AH75" s="175">
        <v>1777.26</v>
      </c>
      <c r="AI75" s="173">
        <v>1851.05</v>
      </c>
      <c r="AJ75" s="173">
        <v>1944.45</v>
      </c>
    </row>
    <row r="76" spans="1:36" x14ac:dyDescent="0.2">
      <c r="A76" s="5" t="s">
        <v>1341</v>
      </c>
      <c r="B76" s="5" t="s">
        <v>1149</v>
      </c>
      <c r="D76" s="3" t="s">
        <v>1150</v>
      </c>
      <c r="E76" s="38" t="s">
        <v>1088</v>
      </c>
      <c r="F76" s="3" t="s">
        <v>1082</v>
      </c>
      <c r="G76" s="3" t="s">
        <v>1058</v>
      </c>
      <c r="H76" s="1" t="s">
        <v>886</v>
      </c>
      <c r="I76" s="1" t="s">
        <v>886</v>
      </c>
      <c r="J76" s="1" t="s">
        <v>886</v>
      </c>
      <c r="K76" s="1" t="s">
        <v>886</v>
      </c>
      <c r="L76" s="1" t="s">
        <v>886</v>
      </c>
      <c r="M76" s="1" t="s">
        <v>886</v>
      </c>
      <c r="N76" s="1" t="s">
        <v>886</v>
      </c>
      <c r="O76" s="1" t="s">
        <v>886</v>
      </c>
      <c r="P76" s="1" t="s">
        <v>886</v>
      </c>
      <c r="Q76" s="1" t="s">
        <v>886</v>
      </c>
      <c r="R76" s="1" t="s">
        <v>886</v>
      </c>
      <c r="S76" s="1" t="s">
        <v>886</v>
      </c>
      <c r="T76" s="1" t="s">
        <v>886</v>
      </c>
      <c r="U76" s="1" t="s">
        <v>886</v>
      </c>
      <c r="V76" s="1" t="s">
        <v>886</v>
      </c>
      <c r="W76" s="1" t="s">
        <v>886</v>
      </c>
      <c r="X76" s="13">
        <v>1448.23</v>
      </c>
      <c r="Y76" s="13">
        <v>1485.81</v>
      </c>
      <c r="Z76" s="13">
        <v>1485.9</v>
      </c>
      <c r="AA76" s="13">
        <v>1489.66</v>
      </c>
      <c r="AB76" s="13">
        <v>1518.33</v>
      </c>
      <c r="AC76" s="13">
        <v>1519.91</v>
      </c>
      <c r="AD76" s="13">
        <v>1525.07</v>
      </c>
      <c r="AE76" s="175">
        <v>1583.78</v>
      </c>
      <c r="AF76" s="13">
        <v>1644.71</v>
      </c>
      <c r="AG76" s="13">
        <v>1729.22</v>
      </c>
      <c r="AH76" s="175">
        <v>1829.19</v>
      </c>
      <c r="AI76" s="173">
        <v>1902.42</v>
      </c>
      <c r="AJ76" s="173">
        <v>1998.41</v>
      </c>
    </row>
    <row r="77" spans="1:36" x14ac:dyDescent="0.2">
      <c r="A77" s="5" t="s">
        <v>1666</v>
      </c>
      <c r="B77" s="5" t="s">
        <v>134</v>
      </c>
      <c r="D77" s="3" t="s">
        <v>135</v>
      </c>
      <c r="E77" s="38" t="s">
        <v>1089</v>
      </c>
      <c r="F77" s="3" t="s">
        <v>1076</v>
      </c>
      <c r="G77" s="3" t="s">
        <v>1058</v>
      </c>
      <c r="H77" s="1">
        <v>610.88</v>
      </c>
      <c r="I77" s="1">
        <v>609.75</v>
      </c>
      <c r="J77" s="1">
        <v>637.88</v>
      </c>
      <c r="K77" s="1">
        <v>671.73</v>
      </c>
      <c r="L77" s="173">
        <v>704.34</v>
      </c>
      <c r="M77" s="173">
        <v>825.78</v>
      </c>
      <c r="N77" s="173">
        <v>866.06</v>
      </c>
      <c r="O77" s="173">
        <v>923.65</v>
      </c>
      <c r="P77" s="173">
        <v>981.32</v>
      </c>
      <c r="Q77" s="173">
        <v>1036.56</v>
      </c>
      <c r="R77" s="173">
        <v>1138.27</v>
      </c>
      <c r="S77" s="173">
        <v>1198.3499999999999</v>
      </c>
      <c r="T77" s="173">
        <v>1238.1400000000001</v>
      </c>
      <c r="U77" s="173">
        <v>1298.74</v>
      </c>
      <c r="V77" s="13">
        <v>1360.59</v>
      </c>
      <c r="W77" s="13">
        <v>1422.03</v>
      </c>
      <c r="X77" s="13" t="s">
        <v>886</v>
      </c>
      <c r="Y77" s="13" t="s">
        <v>886</v>
      </c>
      <c r="Z77" s="13" t="s">
        <v>886</v>
      </c>
      <c r="AA77" s="13" t="s">
        <v>886</v>
      </c>
      <c r="AB77" s="13" t="s">
        <v>886</v>
      </c>
      <c r="AC77" s="13" t="s">
        <v>886</v>
      </c>
      <c r="AD77" s="13" t="s">
        <v>886</v>
      </c>
      <c r="AE77" s="175" t="s">
        <v>886</v>
      </c>
      <c r="AF77" s="13" t="s">
        <v>886</v>
      </c>
      <c r="AG77" s="13" t="s">
        <v>886</v>
      </c>
      <c r="AH77" s="175" t="s">
        <v>886</v>
      </c>
      <c r="AI77" s="173" t="s">
        <v>886</v>
      </c>
      <c r="AJ77" s="173" t="s">
        <v>886</v>
      </c>
    </row>
    <row r="78" spans="1:36" x14ac:dyDescent="0.2">
      <c r="A78" s="5" t="s">
        <v>1342</v>
      </c>
      <c r="B78" s="5" t="s">
        <v>136</v>
      </c>
      <c r="D78" s="3" t="s">
        <v>137</v>
      </c>
      <c r="E78" s="38" t="s">
        <v>1088</v>
      </c>
      <c r="F78" s="3" t="s">
        <v>1076</v>
      </c>
      <c r="G78" s="3" t="s">
        <v>1060</v>
      </c>
      <c r="H78" s="1">
        <v>630</v>
      </c>
      <c r="I78" s="1">
        <v>616.5</v>
      </c>
      <c r="J78" s="1">
        <v>642.38</v>
      </c>
      <c r="K78" s="1">
        <v>666.86</v>
      </c>
      <c r="L78" s="173">
        <v>715.73</v>
      </c>
      <c r="M78" s="173">
        <v>791.05</v>
      </c>
      <c r="N78" s="173">
        <v>854.82</v>
      </c>
      <c r="O78" s="173">
        <v>907.23</v>
      </c>
      <c r="P78" s="173">
        <v>960.02</v>
      </c>
      <c r="Q78" s="173">
        <v>1050.96</v>
      </c>
      <c r="R78" s="173">
        <v>1142.23</v>
      </c>
      <c r="S78" s="173">
        <v>1192.2</v>
      </c>
      <c r="T78" s="173">
        <v>1224.77</v>
      </c>
      <c r="U78" s="173">
        <v>1280.93</v>
      </c>
      <c r="V78" s="13">
        <v>1333.39</v>
      </c>
      <c r="W78" s="13">
        <v>1383.78</v>
      </c>
      <c r="X78" s="13">
        <v>1435.27</v>
      </c>
      <c r="Y78" s="13">
        <v>1459.45</v>
      </c>
      <c r="Z78" s="13">
        <v>1459.7</v>
      </c>
      <c r="AA78" s="13">
        <v>1459.74</v>
      </c>
      <c r="AB78" s="13">
        <v>1467.5</v>
      </c>
      <c r="AC78" s="13">
        <v>1494.67</v>
      </c>
      <c r="AD78" s="13">
        <v>1521.6</v>
      </c>
      <c r="AE78" s="175">
        <v>1577.6000000000001</v>
      </c>
      <c r="AF78" s="13">
        <v>1634.3899999999999</v>
      </c>
      <c r="AG78" s="13">
        <v>1714.4399999999998</v>
      </c>
      <c r="AH78" s="175">
        <v>1796.02</v>
      </c>
      <c r="AI78" s="173">
        <v>1839.4399999999998</v>
      </c>
      <c r="AJ78" s="173">
        <v>1895.04</v>
      </c>
    </row>
    <row r="79" spans="1:36" x14ac:dyDescent="0.2">
      <c r="A79" s="5" t="s">
        <v>1667</v>
      </c>
      <c r="B79" s="5" t="s">
        <v>138</v>
      </c>
      <c r="D79" s="3" t="s">
        <v>139</v>
      </c>
      <c r="E79" s="38" t="s">
        <v>1089</v>
      </c>
      <c r="F79" s="3" t="s">
        <v>1076</v>
      </c>
      <c r="G79" s="3" t="s">
        <v>1059</v>
      </c>
      <c r="H79" s="1">
        <v>577.13</v>
      </c>
      <c r="I79" s="1">
        <v>541.13</v>
      </c>
      <c r="J79" s="1">
        <v>592.88</v>
      </c>
      <c r="K79" s="1">
        <v>623.34</v>
      </c>
      <c r="L79" s="173">
        <v>706.07</v>
      </c>
      <c r="M79" s="173">
        <v>794.97</v>
      </c>
      <c r="N79" s="173">
        <v>830.27</v>
      </c>
      <c r="O79" s="173">
        <v>867.69</v>
      </c>
      <c r="P79" s="173">
        <v>907.2</v>
      </c>
      <c r="Q79" s="173">
        <v>1032.5999999999999</v>
      </c>
      <c r="R79" s="173">
        <v>1137.8399999999999</v>
      </c>
      <c r="S79" s="173">
        <v>1212.42</v>
      </c>
      <c r="T79" s="173">
        <v>1264.75</v>
      </c>
      <c r="U79" s="173">
        <v>1323.94</v>
      </c>
      <c r="V79" s="13">
        <v>1398.59</v>
      </c>
      <c r="W79" s="13">
        <v>1443.22</v>
      </c>
      <c r="X79" s="13" t="s">
        <v>886</v>
      </c>
      <c r="Y79" s="13" t="s">
        <v>886</v>
      </c>
      <c r="Z79" s="13" t="s">
        <v>886</v>
      </c>
      <c r="AA79" s="13" t="s">
        <v>886</v>
      </c>
      <c r="AB79" s="13" t="s">
        <v>886</v>
      </c>
      <c r="AC79" s="13" t="s">
        <v>886</v>
      </c>
      <c r="AD79" s="13" t="s">
        <v>886</v>
      </c>
      <c r="AE79" s="175" t="s">
        <v>886</v>
      </c>
      <c r="AF79" s="13" t="s">
        <v>886</v>
      </c>
      <c r="AG79" s="13" t="s">
        <v>886</v>
      </c>
      <c r="AH79" s="175" t="s">
        <v>886</v>
      </c>
      <c r="AI79" s="173" t="s">
        <v>886</v>
      </c>
      <c r="AJ79" s="173" t="s">
        <v>886</v>
      </c>
    </row>
    <row r="80" spans="1:36" x14ac:dyDescent="0.2">
      <c r="A80" s="5" t="s">
        <v>1343</v>
      </c>
      <c r="B80" s="5" t="s">
        <v>140</v>
      </c>
      <c r="D80" s="3" t="s">
        <v>141</v>
      </c>
      <c r="E80" s="38" t="s">
        <v>1088</v>
      </c>
      <c r="F80" s="3" t="s">
        <v>1076</v>
      </c>
      <c r="G80" s="3" t="s">
        <v>1057</v>
      </c>
      <c r="H80" s="1">
        <v>464.63</v>
      </c>
      <c r="I80" s="1">
        <v>509.63</v>
      </c>
      <c r="J80" s="1">
        <v>570.38</v>
      </c>
      <c r="K80" s="1">
        <v>602.76</v>
      </c>
      <c r="L80" s="173">
        <v>639.19000000000005</v>
      </c>
      <c r="M80" s="173">
        <v>701.39</v>
      </c>
      <c r="N80" s="173">
        <v>749.12</v>
      </c>
      <c r="O80" s="173">
        <v>792.57</v>
      </c>
      <c r="P80" s="173">
        <v>841.5</v>
      </c>
      <c r="Q80" s="173">
        <v>927.11</v>
      </c>
      <c r="R80" s="173">
        <v>1096.8900000000001</v>
      </c>
      <c r="S80" s="173">
        <v>1158.67</v>
      </c>
      <c r="T80" s="173">
        <v>1212.46</v>
      </c>
      <c r="U80" s="173">
        <v>1269.06</v>
      </c>
      <c r="V80" s="13">
        <v>1331.95</v>
      </c>
      <c r="W80" s="13">
        <v>1391.43</v>
      </c>
      <c r="X80" s="13">
        <v>1438.24</v>
      </c>
      <c r="Y80" s="13">
        <v>1474.3</v>
      </c>
      <c r="Z80" s="13">
        <v>1475.24</v>
      </c>
      <c r="AA80" s="13">
        <v>1476.26</v>
      </c>
      <c r="AB80" s="13">
        <v>1482.81</v>
      </c>
      <c r="AC80" s="13">
        <v>1489.93</v>
      </c>
      <c r="AD80" s="13">
        <v>1495.47</v>
      </c>
      <c r="AE80" s="175">
        <v>1555.7200000000003</v>
      </c>
      <c r="AF80" s="13">
        <v>1617.02</v>
      </c>
      <c r="AG80" s="13">
        <v>1697.65</v>
      </c>
      <c r="AH80" s="175">
        <v>1793.8</v>
      </c>
      <c r="AI80" s="173">
        <v>1867.97</v>
      </c>
      <c r="AJ80" s="173">
        <v>1965.46</v>
      </c>
    </row>
    <row r="81" spans="1:36" x14ac:dyDescent="0.2">
      <c r="A81" s="5" t="s">
        <v>1748</v>
      </c>
      <c r="B81" s="5" t="s">
        <v>142</v>
      </c>
      <c r="D81" s="3" t="s">
        <v>143</v>
      </c>
      <c r="E81" s="38" t="s">
        <v>1089</v>
      </c>
      <c r="F81" s="3" t="s">
        <v>1076</v>
      </c>
      <c r="G81" s="3" t="s">
        <v>1057</v>
      </c>
      <c r="H81" s="1">
        <v>532.13</v>
      </c>
      <c r="I81" s="1">
        <v>532.13</v>
      </c>
      <c r="J81" s="1">
        <v>569.25</v>
      </c>
      <c r="K81" s="1">
        <v>613.35</v>
      </c>
      <c r="L81" s="173">
        <v>650.35</v>
      </c>
      <c r="M81" s="173">
        <v>711.43</v>
      </c>
      <c r="N81" s="173">
        <v>774.38</v>
      </c>
      <c r="O81" s="173">
        <v>832.16</v>
      </c>
      <c r="P81" s="173">
        <v>878.17</v>
      </c>
      <c r="Q81" s="173">
        <v>959.31</v>
      </c>
      <c r="R81" s="173">
        <v>1114.95</v>
      </c>
      <c r="S81" s="173">
        <v>1193.5</v>
      </c>
      <c r="T81" s="173">
        <v>1241.95</v>
      </c>
      <c r="U81" s="173">
        <v>1300.67</v>
      </c>
      <c r="V81" s="13">
        <v>1358.9</v>
      </c>
      <c r="W81" s="13">
        <v>1419.68</v>
      </c>
      <c r="X81" s="13">
        <v>1474.02</v>
      </c>
      <c r="Y81" s="13">
        <v>1505.6</v>
      </c>
      <c r="Z81" s="13">
        <v>1505.66</v>
      </c>
      <c r="AA81" s="13">
        <v>1506.05</v>
      </c>
      <c r="AB81" s="13">
        <v>1511.51</v>
      </c>
      <c r="AC81" s="13">
        <v>1532.77</v>
      </c>
      <c r="AD81" s="13">
        <v>1561.47</v>
      </c>
      <c r="AE81" s="175">
        <v>1617.72</v>
      </c>
      <c r="AF81" s="13">
        <v>1688.92</v>
      </c>
      <c r="AG81" s="13">
        <v>1784.57</v>
      </c>
      <c r="AH81" s="175">
        <v>1857.93</v>
      </c>
      <c r="AI81" s="173" t="s">
        <v>886</v>
      </c>
      <c r="AJ81" s="173" t="s">
        <v>886</v>
      </c>
    </row>
    <row r="82" spans="1:36" x14ac:dyDescent="0.2">
      <c r="A82" s="5" t="s">
        <v>1344</v>
      </c>
      <c r="B82" s="5" t="s">
        <v>144</v>
      </c>
      <c r="D82" s="3" t="s">
        <v>145</v>
      </c>
      <c r="E82" s="38" t="s">
        <v>1088</v>
      </c>
      <c r="F82" s="3" t="s">
        <v>1076</v>
      </c>
      <c r="G82" s="3" t="s">
        <v>1058</v>
      </c>
      <c r="H82" s="1">
        <v>613.13</v>
      </c>
      <c r="I82" s="1">
        <v>650.25</v>
      </c>
      <c r="J82" s="1">
        <v>650.25</v>
      </c>
      <c r="K82" s="1">
        <v>685.68</v>
      </c>
      <c r="L82" s="173">
        <v>730</v>
      </c>
      <c r="M82" s="173">
        <v>831.33</v>
      </c>
      <c r="N82" s="173">
        <v>897.02</v>
      </c>
      <c r="O82" s="173">
        <v>946.32</v>
      </c>
      <c r="P82" s="173">
        <v>987.23</v>
      </c>
      <c r="Q82" s="173">
        <v>1065.23</v>
      </c>
      <c r="R82" s="173">
        <v>1180.25</v>
      </c>
      <c r="S82" s="173">
        <v>1244.05</v>
      </c>
      <c r="T82" s="173">
        <v>1285.7</v>
      </c>
      <c r="U82" s="173">
        <v>1351.59</v>
      </c>
      <c r="V82" s="13">
        <v>1416.85</v>
      </c>
      <c r="W82" s="13">
        <v>1464.36</v>
      </c>
      <c r="X82" s="13">
        <v>1509.37</v>
      </c>
      <c r="Y82" s="13">
        <v>1514.7</v>
      </c>
      <c r="Z82" s="13">
        <v>1514.37</v>
      </c>
      <c r="AA82" s="13">
        <v>1515.4</v>
      </c>
      <c r="AB82" s="13">
        <v>1496.29</v>
      </c>
      <c r="AC82" s="13">
        <v>1521.75</v>
      </c>
      <c r="AD82" s="13">
        <v>1546.56</v>
      </c>
      <c r="AE82" s="175">
        <v>1595.1399999999999</v>
      </c>
      <c r="AF82" s="13">
        <v>1651.54</v>
      </c>
      <c r="AG82" s="13">
        <v>1744.5400000000002</v>
      </c>
      <c r="AH82" s="175">
        <v>1827.93</v>
      </c>
      <c r="AI82" s="173">
        <v>1893.2599999999998</v>
      </c>
      <c r="AJ82" s="173">
        <v>1969.43</v>
      </c>
    </row>
    <row r="83" spans="1:36" x14ac:dyDescent="0.2">
      <c r="A83" s="5" t="s">
        <v>1668</v>
      </c>
      <c r="B83" s="5" t="s">
        <v>146</v>
      </c>
      <c r="D83" s="3" t="s">
        <v>147</v>
      </c>
      <c r="E83" s="38" t="s">
        <v>1089</v>
      </c>
      <c r="F83" s="3" t="s">
        <v>1076</v>
      </c>
      <c r="G83" s="3" t="s">
        <v>1064</v>
      </c>
      <c r="H83" s="1">
        <v>491.63</v>
      </c>
      <c r="I83" s="1">
        <v>524.25</v>
      </c>
      <c r="J83" s="1">
        <v>538.88</v>
      </c>
      <c r="K83" s="1">
        <v>569.13</v>
      </c>
      <c r="L83" s="173">
        <v>691.94</v>
      </c>
      <c r="M83" s="173">
        <v>759.13</v>
      </c>
      <c r="N83" s="173">
        <v>816.02</v>
      </c>
      <c r="O83" s="173">
        <v>859.29</v>
      </c>
      <c r="P83" s="173">
        <v>904.56</v>
      </c>
      <c r="Q83" s="173">
        <v>1012.45</v>
      </c>
      <c r="R83" s="173">
        <v>1157.4100000000001</v>
      </c>
      <c r="S83" s="173">
        <v>1235.8699999999999</v>
      </c>
      <c r="T83" s="173">
        <v>1285.8599999999999</v>
      </c>
      <c r="U83" s="173">
        <v>1349.25</v>
      </c>
      <c r="V83" s="13">
        <v>1415.55</v>
      </c>
      <c r="W83" s="13">
        <v>1482.86</v>
      </c>
      <c r="X83" s="13">
        <v>1536.06</v>
      </c>
      <c r="Y83" s="13">
        <v>1584.32</v>
      </c>
      <c r="Z83" s="13">
        <v>1584.37</v>
      </c>
      <c r="AA83" s="13">
        <v>1584.41</v>
      </c>
      <c r="AB83" s="13">
        <v>1596.33</v>
      </c>
      <c r="AC83" s="13">
        <v>1627.89</v>
      </c>
      <c r="AD83" s="13">
        <v>1656.57</v>
      </c>
      <c r="AE83" s="175">
        <v>1715.12</v>
      </c>
      <c r="AF83" s="13">
        <v>1788.3899999999996</v>
      </c>
      <c r="AG83" s="13">
        <v>1887.8</v>
      </c>
      <c r="AH83" s="175" t="s">
        <v>886</v>
      </c>
      <c r="AI83" s="173" t="s">
        <v>886</v>
      </c>
      <c r="AJ83" s="173" t="s">
        <v>886</v>
      </c>
    </row>
    <row r="84" spans="1:36" x14ac:dyDescent="0.2">
      <c r="A84" s="5" t="s">
        <v>1345</v>
      </c>
      <c r="B84" s="5" t="s">
        <v>148</v>
      </c>
      <c r="D84" s="3" t="s">
        <v>149</v>
      </c>
      <c r="E84" s="38" t="s">
        <v>1088</v>
      </c>
      <c r="F84" s="3" t="s">
        <v>1083</v>
      </c>
      <c r="G84" s="3" t="s">
        <v>1062</v>
      </c>
      <c r="H84" s="1">
        <v>414</v>
      </c>
      <c r="I84" s="1">
        <v>414</v>
      </c>
      <c r="J84" s="1">
        <v>432</v>
      </c>
      <c r="K84" s="1">
        <v>450</v>
      </c>
      <c r="L84" s="173">
        <v>475</v>
      </c>
      <c r="M84" s="173">
        <v>513</v>
      </c>
      <c r="N84" s="173">
        <v>536</v>
      </c>
      <c r="O84" s="173">
        <v>556.77</v>
      </c>
      <c r="P84" s="173">
        <v>579.76</v>
      </c>
      <c r="Q84" s="173">
        <v>620.11</v>
      </c>
      <c r="R84" s="173">
        <v>741.61</v>
      </c>
      <c r="S84" s="173">
        <v>773.18</v>
      </c>
      <c r="T84" s="173">
        <v>806.49</v>
      </c>
      <c r="U84" s="173">
        <v>860.53</v>
      </c>
      <c r="V84" s="13">
        <v>900.28</v>
      </c>
      <c r="W84" s="13">
        <v>923.3</v>
      </c>
      <c r="X84" s="13">
        <v>942.79</v>
      </c>
      <c r="Y84" s="13">
        <v>950.3</v>
      </c>
      <c r="Z84" s="13">
        <v>939.18</v>
      </c>
      <c r="AA84" s="13">
        <v>935.93</v>
      </c>
      <c r="AB84" s="13">
        <v>943.39</v>
      </c>
      <c r="AC84" s="13">
        <v>941.79</v>
      </c>
      <c r="AD84" s="13">
        <v>943.44</v>
      </c>
      <c r="AE84" s="175">
        <v>931.19999999999993</v>
      </c>
      <c r="AF84" s="13">
        <v>931.19999999999993</v>
      </c>
      <c r="AG84" s="13">
        <v>933.41</v>
      </c>
      <c r="AH84" s="175">
        <v>972.66</v>
      </c>
      <c r="AI84" s="173">
        <v>1007.19</v>
      </c>
      <c r="AJ84" s="173">
        <v>1049.44</v>
      </c>
    </row>
    <row r="85" spans="1:36" x14ac:dyDescent="0.2">
      <c r="A85" s="5" t="s">
        <v>1346</v>
      </c>
      <c r="B85" s="5" t="s">
        <v>150</v>
      </c>
      <c r="D85" s="3" t="s">
        <v>151</v>
      </c>
      <c r="E85" s="38" t="s">
        <v>1088</v>
      </c>
      <c r="F85" s="3" t="s">
        <v>1082</v>
      </c>
      <c r="G85" s="3" t="s">
        <v>1060</v>
      </c>
      <c r="H85" s="1">
        <v>630</v>
      </c>
      <c r="I85" s="1">
        <v>694.13</v>
      </c>
      <c r="J85" s="1">
        <v>740.25</v>
      </c>
      <c r="K85" s="1">
        <v>769.23</v>
      </c>
      <c r="L85" s="173">
        <v>808.72</v>
      </c>
      <c r="M85" s="173">
        <v>832.19</v>
      </c>
      <c r="N85" s="173">
        <v>886.08</v>
      </c>
      <c r="O85" s="173">
        <v>921.86</v>
      </c>
      <c r="P85" s="173">
        <v>982.54</v>
      </c>
      <c r="Q85" s="173">
        <v>1056.8399999999999</v>
      </c>
      <c r="R85" s="173">
        <v>1144.1300000000001</v>
      </c>
      <c r="S85" s="173">
        <v>1256.68</v>
      </c>
      <c r="T85" s="173">
        <v>1315.3</v>
      </c>
      <c r="U85" s="173">
        <v>1374.65</v>
      </c>
      <c r="V85" s="13">
        <v>1417.97</v>
      </c>
      <c r="W85" s="13">
        <v>1463.21</v>
      </c>
      <c r="X85" s="13">
        <v>1515.28</v>
      </c>
      <c r="Y85" s="13">
        <v>1562.08</v>
      </c>
      <c r="Z85" s="13">
        <v>1562.08</v>
      </c>
      <c r="AA85" s="13">
        <v>1613.68</v>
      </c>
      <c r="AB85" s="13">
        <v>1643.76</v>
      </c>
      <c r="AC85" s="13">
        <v>1675.83</v>
      </c>
      <c r="AD85" s="13">
        <v>1708.51</v>
      </c>
      <c r="AE85" s="175">
        <v>1771.08</v>
      </c>
      <c r="AF85" s="13">
        <v>1851.74</v>
      </c>
      <c r="AG85" s="13">
        <v>1961.3500000000001</v>
      </c>
      <c r="AH85" s="175">
        <v>2038.06</v>
      </c>
      <c r="AI85" s="173">
        <v>2118.9899999999998</v>
      </c>
      <c r="AJ85" s="173">
        <v>2225.7600000000002</v>
      </c>
    </row>
    <row r="86" spans="1:36" x14ac:dyDescent="0.2">
      <c r="A86" s="5" t="s">
        <v>886</v>
      </c>
      <c r="B86" s="5" t="s">
        <v>916</v>
      </c>
      <c r="D86" s="3" t="s">
        <v>864</v>
      </c>
      <c r="E86" s="38" t="s">
        <v>1089</v>
      </c>
      <c r="F86" s="3" t="s">
        <v>1076</v>
      </c>
      <c r="G86" s="3" t="s">
        <v>1060</v>
      </c>
      <c r="H86" s="1">
        <v>672.75</v>
      </c>
      <c r="I86" s="1">
        <v>727.88</v>
      </c>
      <c r="J86" s="1">
        <v>750.38</v>
      </c>
      <c r="K86" s="1" t="s">
        <v>886</v>
      </c>
      <c r="L86" s="173" t="s">
        <v>886</v>
      </c>
      <c r="M86" s="173" t="s">
        <v>886</v>
      </c>
      <c r="N86" s="173" t="s">
        <v>886</v>
      </c>
      <c r="O86" s="173" t="s">
        <v>886</v>
      </c>
      <c r="P86" s="173" t="s">
        <v>886</v>
      </c>
      <c r="Q86" s="173" t="s">
        <v>886</v>
      </c>
      <c r="R86" s="173" t="s">
        <v>886</v>
      </c>
      <c r="S86" s="173" t="s">
        <v>886</v>
      </c>
      <c r="T86" s="173" t="s">
        <v>886</v>
      </c>
      <c r="U86" s="173" t="s">
        <v>886</v>
      </c>
      <c r="V86" s="13" t="s">
        <v>886</v>
      </c>
      <c r="W86" s="13" t="s">
        <v>886</v>
      </c>
      <c r="X86" s="13" t="s">
        <v>886</v>
      </c>
      <c r="Y86" s="13" t="s">
        <v>886</v>
      </c>
      <c r="Z86" s="13" t="s">
        <v>886</v>
      </c>
      <c r="AA86" s="13" t="s">
        <v>886</v>
      </c>
      <c r="AB86" s="13" t="s">
        <v>886</v>
      </c>
      <c r="AC86" s="13" t="s">
        <v>886</v>
      </c>
      <c r="AD86" s="13" t="s">
        <v>886</v>
      </c>
      <c r="AE86" s="175" t="s">
        <v>886</v>
      </c>
      <c r="AF86" s="13" t="s">
        <v>886</v>
      </c>
      <c r="AG86" s="13" t="s">
        <v>886</v>
      </c>
      <c r="AH86" s="175" t="s">
        <v>886</v>
      </c>
      <c r="AI86" s="173" t="s">
        <v>886</v>
      </c>
      <c r="AJ86" s="173" t="s">
        <v>886</v>
      </c>
    </row>
    <row r="87" spans="1:36" x14ac:dyDescent="0.2">
      <c r="A87" s="5" t="s">
        <v>1349</v>
      </c>
      <c r="B87" s="5" t="s">
        <v>154</v>
      </c>
      <c r="D87" s="3" t="s">
        <v>155</v>
      </c>
      <c r="E87" s="38" t="s">
        <v>1088</v>
      </c>
      <c r="F87" s="3" t="s">
        <v>1076</v>
      </c>
      <c r="G87" s="3" t="s">
        <v>1061</v>
      </c>
      <c r="H87" s="1">
        <v>536.63</v>
      </c>
      <c r="I87" s="1">
        <v>540</v>
      </c>
      <c r="J87" s="1">
        <v>574.88</v>
      </c>
      <c r="K87" s="1">
        <v>613.49</v>
      </c>
      <c r="L87" s="173">
        <v>635.66</v>
      </c>
      <c r="M87" s="173">
        <v>719.85</v>
      </c>
      <c r="N87" s="173">
        <v>767.24</v>
      </c>
      <c r="O87" s="173">
        <v>828.07</v>
      </c>
      <c r="P87" s="173">
        <v>891</v>
      </c>
      <c r="Q87" s="173">
        <v>975.56</v>
      </c>
      <c r="R87" s="173">
        <v>1135.4100000000001</v>
      </c>
      <c r="S87" s="173">
        <v>1203.6600000000001</v>
      </c>
      <c r="T87" s="173">
        <v>1242.46</v>
      </c>
      <c r="U87" s="173">
        <v>1296.73</v>
      </c>
      <c r="V87" s="13">
        <v>1354.93</v>
      </c>
      <c r="W87" s="13">
        <v>1411.11</v>
      </c>
      <c r="X87" s="13">
        <v>1444.52</v>
      </c>
      <c r="Y87" s="13">
        <v>1475.91</v>
      </c>
      <c r="Z87" s="13">
        <v>1477.48</v>
      </c>
      <c r="AA87" s="13">
        <v>1483.04</v>
      </c>
      <c r="AB87" s="13">
        <v>1490</v>
      </c>
      <c r="AC87" s="13">
        <v>1493.08</v>
      </c>
      <c r="AD87" s="13">
        <v>1497.05</v>
      </c>
      <c r="AE87" s="175">
        <v>1548.23</v>
      </c>
      <c r="AF87" s="13">
        <v>1595.25</v>
      </c>
      <c r="AG87" s="13">
        <v>1674.4899999999998</v>
      </c>
      <c r="AH87" s="175">
        <v>1756.41</v>
      </c>
      <c r="AI87" s="173">
        <v>1821.95</v>
      </c>
      <c r="AJ87" s="173">
        <v>1857.31</v>
      </c>
    </row>
    <row r="88" spans="1:36" x14ac:dyDescent="0.2">
      <c r="A88" s="5" t="s">
        <v>1669</v>
      </c>
      <c r="B88" s="5" t="s">
        <v>156</v>
      </c>
      <c r="D88" s="3" t="s">
        <v>157</v>
      </c>
      <c r="E88" s="38" t="s">
        <v>1089</v>
      </c>
      <c r="F88" s="3" t="s">
        <v>1076</v>
      </c>
      <c r="G88" s="3" t="s">
        <v>1058</v>
      </c>
      <c r="H88" s="1">
        <v>580.5</v>
      </c>
      <c r="I88" s="1">
        <v>622.13</v>
      </c>
      <c r="J88" s="1">
        <v>634.5</v>
      </c>
      <c r="K88" s="1">
        <v>664.72</v>
      </c>
      <c r="L88" s="173">
        <v>709.23</v>
      </c>
      <c r="M88" s="173">
        <v>823.59</v>
      </c>
      <c r="N88" s="173">
        <v>859.79</v>
      </c>
      <c r="O88" s="173">
        <v>910.89</v>
      </c>
      <c r="P88" s="173">
        <v>975.51</v>
      </c>
      <c r="Q88" s="173">
        <v>1035.8599999999999</v>
      </c>
      <c r="R88" s="173">
        <v>1142.8599999999999</v>
      </c>
      <c r="S88" s="173">
        <v>1200.32</v>
      </c>
      <c r="T88" s="173">
        <v>1241.8599999999999</v>
      </c>
      <c r="U88" s="173">
        <v>1305.04</v>
      </c>
      <c r="V88" s="13">
        <v>1370.97</v>
      </c>
      <c r="W88" s="13">
        <v>1445.16</v>
      </c>
      <c r="X88" s="13" t="s">
        <v>886</v>
      </c>
      <c r="Y88" s="13" t="s">
        <v>886</v>
      </c>
      <c r="Z88" s="13" t="s">
        <v>886</v>
      </c>
      <c r="AA88" s="13" t="s">
        <v>886</v>
      </c>
      <c r="AB88" s="13" t="s">
        <v>886</v>
      </c>
      <c r="AC88" s="13" t="s">
        <v>886</v>
      </c>
      <c r="AD88" s="13" t="s">
        <v>886</v>
      </c>
      <c r="AE88" s="175" t="s">
        <v>886</v>
      </c>
      <c r="AF88" s="13" t="s">
        <v>886</v>
      </c>
      <c r="AG88" s="13" t="s">
        <v>886</v>
      </c>
      <c r="AH88" s="175" t="s">
        <v>886</v>
      </c>
      <c r="AI88" s="173" t="s">
        <v>886</v>
      </c>
      <c r="AJ88" s="173" t="s">
        <v>886</v>
      </c>
    </row>
    <row r="89" spans="1:36" x14ac:dyDescent="0.2">
      <c r="A89" s="5" t="s">
        <v>1350</v>
      </c>
      <c r="B89" s="5" t="s">
        <v>158</v>
      </c>
      <c r="D89" s="3" t="s">
        <v>159</v>
      </c>
      <c r="E89" s="38" t="s">
        <v>1088</v>
      </c>
      <c r="F89" s="3" t="s">
        <v>1076</v>
      </c>
      <c r="G89" s="3" t="s">
        <v>1058</v>
      </c>
      <c r="H89" s="1">
        <v>607.5</v>
      </c>
      <c r="I89" s="1">
        <v>633.38</v>
      </c>
      <c r="J89" s="1">
        <v>662.63</v>
      </c>
      <c r="K89" s="1">
        <v>692.01</v>
      </c>
      <c r="L89" s="173">
        <v>752.65</v>
      </c>
      <c r="M89" s="173">
        <v>821.87</v>
      </c>
      <c r="N89" s="173">
        <v>864.84</v>
      </c>
      <c r="O89" s="173">
        <v>918.93</v>
      </c>
      <c r="P89" s="173">
        <v>964.68</v>
      </c>
      <c r="Q89" s="173">
        <v>1044.1099999999999</v>
      </c>
      <c r="R89" s="173">
        <v>1175.74</v>
      </c>
      <c r="S89" s="173">
        <v>1240.82</v>
      </c>
      <c r="T89" s="173">
        <v>1295.3900000000001</v>
      </c>
      <c r="U89" s="173">
        <v>1356.02</v>
      </c>
      <c r="V89" s="13">
        <v>1418.93</v>
      </c>
      <c r="W89" s="13">
        <v>1475.88</v>
      </c>
      <c r="X89" s="13">
        <v>1520.8</v>
      </c>
      <c r="Y89" s="13">
        <v>1553.63</v>
      </c>
      <c r="Z89" s="13">
        <v>1555.15</v>
      </c>
      <c r="AA89" s="13">
        <v>1563.37</v>
      </c>
      <c r="AB89" s="13">
        <v>1573.07</v>
      </c>
      <c r="AC89" s="13">
        <v>1581.6</v>
      </c>
      <c r="AD89" s="13">
        <v>1629.81</v>
      </c>
      <c r="AE89" s="175">
        <v>1686.73</v>
      </c>
      <c r="AF89" s="13">
        <v>1745.6299999999999</v>
      </c>
      <c r="AG89" s="13">
        <v>1816.17</v>
      </c>
      <c r="AH89" s="175">
        <v>1900.79</v>
      </c>
      <c r="AI89" s="173">
        <v>1970.0199999999998</v>
      </c>
      <c r="AJ89" s="173">
        <v>2038.99</v>
      </c>
    </row>
    <row r="90" spans="1:36" x14ac:dyDescent="0.2">
      <c r="A90" s="5" t="s">
        <v>1351</v>
      </c>
      <c r="B90" s="5" t="s">
        <v>160</v>
      </c>
      <c r="D90" s="3" t="s">
        <v>161</v>
      </c>
      <c r="E90" s="38" t="s">
        <v>1089</v>
      </c>
      <c r="F90" s="3" t="s">
        <v>1076</v>
      </c>
      <c r="G90" s="3" t="s">
        <v>1060</v>
      </c>
      <c r="H90" s="1">
        <v>523.13</v>
      </c>
      <c r="I90" s="1">
        <v>570.38</v>
      </c>
      <c r="J90" s="1">
        <v>565.88</v>
      </c>
      <c r="K90" s="1">
        <v>616.67999999999995</v>
      </c>
      <c r="L90" s="173">
        <v>661.47</v>
      </c>
      <c r="M90" s="173">
        <v>710.02</v>
      </c>
      <c r="N90" s="173">
        <v>768.23</v>
      </c>
      <c r="O90" s="173">
        <v>817.05</v>
      </c>
      <c r="P90" s="173">
        <v>856.12</v>
      </c>
      <c r="Q90" s="173">
        <v>973.55</v>
      </c>
      <c r="R90" s="173">
        <v>1063.25</v>
      </c>
      <c r="S90" s="173">
        <v>1128.53</v>
      </c>
      <c r="T90" s="173">
        <v>1164.1300000000001</v>
      </c>
      <c r="U90" s="173">
        <v>1202.25</v>
      </c>
      <c r="V90" s="13">
        <v>1249.98</v>
      </c>
      <c r="W90" s="13">
        <v>1303.1199999999999</v>
      </c>
      <c r="X90" s="13">
        <v>1354.85</v>
      </c>
      <c r="Y90" s="13">
        <v>1401.61</v>
      </c>
      <c r="Z90" s="13">
        <v>1401.6</v>
      </c>
      <c r="AA90" s="13">
        <v>1401.78</v>
      </c>
      <c r="AB90" s="13">
        <v>1402.66</v>
      </c>
      <c r="AC90" s="13">
        <v>1427.44</v>
      </c>
      <c r="AD90" s="13">
        <v>1451.71</v>
      </c>
      <c r="AE90" s="175">
        <v>1501.22</v>
      </c>
      <c r="AF90" s="13">
        <v>1570.4199999999998</v>
      </c>
      <c r="AG90" s="13">
        <v>1654.9399999999998</v>
      </c>
      <c r="AH90" s="175">
        <v>1740.34</v>
      </c>
      <c r="AI90" s="173">
        <v>1801.44</v>
      </c>
      <c r="AJ90" s="173" t="s">
        <v>886</v>
      </c>
    </row>
    <row r="91" spans="1:36" x14ac:dyDescent="0.2">
      <c r="A91" s="5" t="s">
        <v>1352</v>
      </c>
      <c r="B91" s="5" t="s">
        <v>1151</v>
      </c>
      <c r="D91" s="3" t="s">
        <v>1152</v>
      </c>
      <c r="E91" s="38" t="s">
        <v>1088</v>
      </c>
      <c r="F91" s="3" t="s">
        <v>1082</v>
      </c>
      <c r="G91" s="3" t="s">
        <v>1064</v>
      </c>
      <c r="H91" s="1" t="s">
        <v>886</v>
      </c>
      <c r="I91" s="1" t="s">
        <v>886</v>
      </c>
      <c r="J91" s="1" t="s">
        <v>886</v>
      </c>
      <c r="K91" s="1" t="s">
        <v>886</v>
      </c>
      <c r="L91" s="1" t="s">
        <v>886</v>
      </c>
      <c r="M91" s="1" t="s">
        <v>886</v>
      </c>
      <c r="N91" s="1" t="s">
        <v>886</v>
      </c>
      <c r="O91" s="1" t="s">
        <v>886</v>
      </c>
      <c r="P91" s="1" t="s">
        <v>886</v>
      </c>
      <c r="Q91" s="1" t="s">
        <v>886</v>
      </c>
      <c r="R91" s="1" t="s">
        <v>886</v>
      </c>
      <c r="S91" s="1" t="s">
        <v>886</v>
      </c>
      <c r="T91" s="1" t="s">
        <v>886</v>
      </c>
      <c r="U91" s="1" t="s">
        <v>886</v>
      </c>
      <c r="V91" s="1" t="s">
        <v>886</v>
      </c>
      <c r="W91" s="1" t="s">
        <v>886</v>
      </c>
      <c r="X91" s="13">
        <v>1411.32</v>
      </c>
      <c r="Y91" s="13">
        <v>1457.51</v>
      </c>
      <c r="Z91" s="13">
        <v>1459.64</v>
      </c>
      <c r="AA91" s="13">
        <v>1467.79</v>
      </c>
      <c r="AB91" s="13">
        <v>1477.05</v>
      </c>
      <c r="AC91" s="13">
        <v>1512.38</v>
      </c>
      <c r="AD91" s="13">
        <v>1549.57</v>
      </c>
      <c r="AE91" s="175">
        <v>1619.75</v>
      </c>
      <c r="AF91" s="13">
        <v>1685.51</v>
      </c>
      <c r="AG91" s="13">
        <v>1772.29</v>
      </c>
      <c r="AH91" s="175">
        <v>1864.02</v>
      </c>
      <c r="AI91" s="173">
        <v>1943.2599999999998</v>
      </c>
      <c r="AJ91" s="173">
        <v>2041.95</v>
      </c>
    </row>
    <row r="92" spans="1:36" x14ac:dyDescent="0.2">
      <c r="A92" s="5" t="s">
        <v>1353</v>
      </c>
      <c r="B92" s="5" t="s">
        <v>164</v>
      </c>
      <c r="D92" s="3" t="s">
        <v>165</v>
      </c>
      <c r="E92" s="38" t="s">
        <v>1088</v>
      </c>
      <c r="F92" s="3" t="s">
        <v>1076</v>
      </c>
      <c r="G92" s="3" t="s">
        <v>1064</v>
      </c>
      <c r="H92" s="1">
        <v>547.88</v>
      </c>
      <c r="I92" s="1">
        <v>523.13</v>
      </c>
      <c r="J92" s="1">
        <v>571.5</v>
      </c>
      <c r="K92" s="1">
        <v>595.78</v>
      </c>
      <c r="L92" s="173">
        <v>637.63</v>
      </c>
      <c r="M92" s="173">
        <v>703.46</v>
      </c>
      <c r="N92" s="173">
        <v>759.58</v>
      </c>
      <c r="O92" s="173">
        <v>832.27</v>
      </c>
      <c r="P92" s="173">
        <v>892.65</v>
      </c>
      <c r="Q92" s="173">
        <v>983.12</v>
      </c>
      <c r="R92" s="173">
        <v>1141.0899999999999</v>
      </c>
      <c r="S92" s="173">
        <v>1205.54</v>
      </c>
      <c r="T92" s="173">
        <v>1252.6400000000001</v>
      </c>
      <c r="U92" s="173">
        <v>1299.04</v>
      </c>
      <c r="V92" s="13">
        <v>1344.86</v>
      </c>
      <c r="W92" s="13">
        <v>1409.28</v>
      </c>
      <c r="X92" s="13">
        <v>1451.59</v>
      </c>
      <c r="Y92" s="13">
        <v>1486.44</v>
      </c>
      <c r="Z92" s="13">
        <v>1488.04</v>
      </c>
      <c r="AA92" s="13">
        <v>1490.96</v>
      </c>
      <c r="AB92" s="13">
        <v>1489.61</v>
      </c>
      <c r="AC92" s="13">
        <v>1490.63</v>
      </c>
      <c r="AD92" s="13">
        <v>1486.1</v>
      </c>
      <c r="AE92" s="175">
        <v>1536.05</v>
      </c>
      <c r="AF92" s="13">
        <v>1589.7</v>
      </c>
      <c r="AG92" s="13">
        <v>1657.79</v>
      </c>
      <c r="AH92" s="175">
        <v>1749.25</v>
      </c>
      <c r="AI92" s="173">
        <v>1817.1999999999998</v>
      </c>
      <c r="AJ92" s="173">
        <v>1902.36</v>
      </c>
    </row>
    <row r="93" spans="1:36" x14ac:dyDescent="0.2">
      <c r="A93" s="5" t="s">
        <v>1354</v>
      </c>
      <c r="B93" s="5" t="s">
        <v>166</v>
      </c>
      <c r="D93" s="3" t="s">
        <v>167</v>
      </c>
      <c r="E93" s="38" t="s">
        <v>1088</v>
      </c>
      <c r="F93" s="3" t="s">
        <v>1081</v>
      </c>
      <c r="G93" s="3" t="s">
        <v>1065</v>
      </c>
      <c r="H93" s="1">
        <v>686.25</v>
      </c>
      <c r="I93" s="1">
        <v>752.63</v>
      </c>
      <c r="J93" s="1">
        <v>793.13</v>
      </c>
      <c r="K93" s="1">
        <v>808.71</v>
      </c>
      <c r="L93" s="173">
        <v>838.55</v>
      </c>
      <c r="M93" s="173">
        <v>897.24</v>
      </c>
      <c r="N93" s="173">
        <v>968.16</v>
      </c>
      <c r="O93" s="173">
        <v>1019.85</v>
      </c>
      <c r="P93" s="173">
        <v>1064.6400000000001</v>
      </c>
      <c r="Q93" s="173">
        <v>1114.27</v>
      </c>
      <c r="R93" s="173">
        <v>1171.73</v>
      </c>
      <c r="S93" s="173">
        <v>1210.08</v>
      </c>
      <c r="T93" s="173">
        <v>1258.1199999999999</v>
      </c>
      <c r="U93" s="173">
        <v>1303.5999999999999</v>
      </c>
      <c r="V93" s="13">
        <v>1348.65</v>
      </c>
      <c r="W93" s="13">
        <v>1385.91</v>
      </c>
      <c r="X93" s="13">
        <v>1437.7</v>
      </c>
      <c r="Y93" s="13">
        <v>1471.14</v>
      </c>
      <c r="Z93" s="13">
        <v>1471.14</v>
      </c>
      <c r="AA93" s="13">
        <v>1471.14</v>
      </c>
      <c r="AB93" s="13">
        <v>1479.11</v>
      </c>
      <c r="AC93" s="13">
        <v>1507.89</v>
      </c>
      <c r="AD93" s="13">
        <v>1536.68</v>
      </c>
      <c r="AE93" s="175">
        <v>1597.34</v>
      </c>
      <c r="AF93" s="13">
        <v>1674.1200000000001</v>
      </c>
      <c r="AG93" s="13">
        <v>1761.9999999999998</v>
      </c>
      <c r="AH93" s="175">
        <v>1834.1599999999999</v>
      </c>
      <c r="AI93" s="173">
        <v>1909.36</v>
      </c>
      <c r="AJ93" s="173">
        <v>2008.97</v>
      </c>
    </row>
    <row r="94" spans="1:36" x14ac:dyDescent="0.2">
      <c r="A94" s="5" t="s">
        <v>1355</v>
      </c>
      <c r="B94" s="5" t="s">
        <v>168</v>
      </c>
      <c r="D94" s="3" t="s">
        <v>169</v>
      </c>
      <c r="E94" s="38" t="s">
        <v>1088</v>
      </c>
      <c r="F94" s="3" t="s">
        <v>1076</v>
      </c>
      <c r="G94" s="3" t="s">
        <v>1063</v>
      </c>
      <c r="H94" s="1">
        <v>513</v>
      </c>
      <c r="I94" s="1">
        <v>547.88</v>
      </c>
      <c r="J94" s="1">
        <v>571.5</v>
      </c>
      <c r="K94" s="1">
        <v>597.88</v>
      </c>
      <c r="L94" s="173">
        <v>635.39</v>
      </c>
      <c r="M94" s="173">
        <v>698.8</v>
      </c>
      <c r="N94" s="173">
        <v>760.08</v>
      </c>
      <c r="O94" s="173">
        <v>800.93</v>
      </c>
      <c r="P94" s="173">
        <v>862.07</v>
      </c>
      <c r="Q94" s="173">
        <v>963.62</v>
      </c>
      <c r="R94" s="173">
        <v>1126.6300000000001</v>
      </c>
      <c r="S94" s="173">
        <v>1198.93</v>
      </c>
      <c r="T94" s="173">
        <v>1254.29</v>
      </c>
      <c r="U94" s="173">
        <v>1309.1500000000001</v>
      </c>
      <c r="V94" s="13">
        <v>1368.09</v>
      </c>
      <c r="W94" s="13">
        <v>1424.07</v>
      </c>
      <c r="X94" s="13">
        <v>1479.76</v>
      </c>
      <c r="Y94" s="13">
        <v>1522.99</v>
      </c>
      <c r="Z94" s="13">
        <v>1524.62</v>
      </c>
      <c r="AA94" s="13">
        <v>1526</v>
      </c>
      <c r="AB94" s="13">
        <v>1528.78</v>
      </c>
      <c r="AC94" s="13">
        <v>1556.09</v>
      </c>
      <c r="AD94" s="13">
        <v>1584.92</v>
      </c>
      <c r="AE94" s="175">
        <v>1641.6100000000001</v>
      </c>
      <c r="AF94" s="13">
        <v>1699.35</v>
      </c>
      <c r="AG94" s="13">
        <v>1778.6399999999999</v>
      </c>
      <c r="AH94" s="175">
        <v>1872.79</v>
      </c>
      <c r="AI94" s="173">
        <v>1942.76</v>
      </c>
      <c r="AJ94" s="173">
        <v>2002.84</v>
      </c>
    </row>
    <row r="95" spans="1:36" x14ac:dyDescent="0.2">
      <c r="A95" s="5" t="s">
        <v>1356</v>
      </c>
      <c r="B95" s="5" t="s">
        <v>170</v>
      </c>
      <c r="D95" s="3" t="s">
        <v>171</v>
      </c>
      <c r="E95" s="38" t="s">
        <v>1088</v>
      </c>
      <c r="F95" s="3" t="s">
        <v>1076</v>
      </c>
      <c r="G95" s="3" t="s">
        <v>1057</v>
      </c>
      <c r="H95" s="1">
        <v>544.5</v>
      </c>
      <c r="I95" s="1">
        <v>540</v>
      </c>
      <c r="J95" s="1">
        <v>577.13</v>
      </c>
      <c r="K95" s="1">
        <v>614.79</v>
      </c>
      <c r="L95" s="173">
        <v>651.87</v>
      </c>
      <c r="M95" s="173">
        <v>709.56</v>
      </c>
      <c r="N95" s="173">
        <v>754.83</v>
      </c>
      <c r="O95" s="173">
        <v>796.59</v>
      </c>
      <c r="P95" s="173">
        <v>845.91</v>
      </c>
      <c r="Q95" s="173">
        <v>935.91</v>
      </c>
      <c r="R95" s="173">
        <v>1110.96</v>
      </c>
      <c r="S95" s="173">
        <v>1177.74</v>
      </c>
      <c r="T95" s="173">
        <v>1234.8</v>
      </c>
      <c r="U95" s="173">
        <v>1292.4000000000001</v>
      </c>
      <c r="V95" s="13">
        <v>1352.34</v>
      </c>
      <c r="W95" s="13">
        <v>1409.13</v>
      </c>
      <c r="X95" s="13">
        <v>1454.4</v>
      </c>
      <c r="Y95" s="13">
        <v>1488.24</v>
      </c>
      <c r="Z95" s="13">
        <v>1488.24</v>
      </c>
      <c r="AA95" s="13">
        <v>1488.24</v>
      </c>
      <c r="AB95" s="13">
        <v>1488.24</v>
      </c>
      <c r="AC95" s="13">
        <v>1490.94</v>
      </c>
      <c r="AD95" s="13">
        <v>1493.73</v>
      </c>
      <c r="AE95" s="175">
        <v>1546.0700000000002</v>
      </c>
      <c r="AF95" s="13">
        <v>1603.54</v>
      </c>
      <c r="AG95" s="13">
        <v>1682.68</v>
      </c>
      <c r="AH95" s="175">
        <v>1777.42</v>
      </c>
      <c r="AI95" s="173">
        <v>1847.5400000000002</v>
      </c>
      <c r="AJ95" s="173">
        <v>1939.31</v>
      </c>
    </row>
    <row r="96" spans="1:36" x14ac:dyDescent="0.2">
      <c r="A96" s="5" t="s">
        <v>886</v>
      </c>
      <c r="B96" s="5" t="s">
        <v>172</v>
      </c>
      <c r="D96" s="3" t="s">
        <v>173</v>
      </c>
      <c r="E96" s="38" t="s">
        <v>1089</v>
      </c>
      <c r="F96" s="3" t="s">
        <v>1076</v>
      </c>
      <c r="G96" s="3" t="s">
        <v>1058</v>
      </c>
      <c r="H96" s="1">
        <v>606.38</v>
      </c>
      <c r="I96" s="1">
        <v>621</v>
      </c>
      <c r="J96" s="1">
        <v>652.5</v>
      </c>
      <c r="K96" s="1">
        <v>674.68</v>
      </c>
      <c r="L96" s="173">
        <v>703.66</v>
      </c>
      <c r="M96" s="173">
        <v>827</v>
      </c>
      <c r="N96" s="173">
        <v>865.43</v>
      </c>
      <c r="O96" s="173">
        <v>922.19</v>
      </c>
      <c r="P96" s="173">
        <v>973.17</v>
      </c>
      <c r="Q96" s="173">
        <v>1027.95</v>
      </c>
      <c r="R96" s="173">
        <v>1123.79</v>
      </c>
      <c r="S96" s="173">
        <v>1181.8900000000001</v>
      </c>
      <c r="T96" s="173">
        <v>1220.1300000000001</v>
      </c>
      <c r="U96" s="173">
        <v>1277.23</v>
      </c>
      <c r="V96" s="13">
        <v>1330.64</v>
      </c>
      <c r="W96" s="13">
        <v>1391.39</v>
      </c>
      <c r="X96" s="13" t="s">
        <v>886</v>
      </c>
      <c r="Y96" s="13" t="s">
        <v>886</v>
      </c>
      <c r="Z96" s="13" t="s">
        <v>886</v>
      </c>
      <c r="AA96" s="13" t="s">
        <v>886</v>
      </c>
      <c r="AB96" s="13" t="s">
        <v>886</v>
      </c>
      <c r="AC96" s="13" t="s">
        <v>886</v>
      </c>
      <c r="AD96" s="13" t="s">
        <v>886</v>
      </c>
      <c r="AE96" s="175" t="s">
        <v>886</v>
      </c>
      <c r="AF96" s="13" t="s">
        <v>886</v>
      </c>
      <c r="AG96" s="13" t="s">
        <v>886</v>
      </c>
      <c r="AH96" s="175" t="s">
        <v>886</v>
      </c>
      <c r="AI96" s="173" t="s">
        <v>886</v>
      </c>
      <c r="AJ96" s="173" t="s">
        <v>886</v>
      </c>
    </row>
    <row r="97" spans="1:36" x14ac:dyDescent="0.2">
      <c r="A97" s="5" t="s">
        <v>1357</v>
      </c>
      <c r="B97" s="5" t="s">
        <v>174</v>
      </c>
      <c r="D97" s="3" t="s">
        <v>175</v>
      </c>
      <c r="E97" s="38" t="s">
        <v>1088</v>
      </c>
      <c r="F97" s="3" t="s">
        <v>1080</v>
      </c>
      <c r="G97" s="3" t="s">
        <v>1062</v>
      </c>
      <c r="H97" s="1">
        <v>515.25</v>
      </c>
      <c r="I97" s="1">
        <v>526.5</v>
      </c>
      <c r="J97" s="1">
        <v>574.88</v>
      </c>
      <c r="K97" s="1">
        <v>593</v>
      </c>
      <c r="L97" s="173">
        <v>624.70000000000005</v>
      </c>
      <c r="M97" s="173">
        <v>691.93</v>
      </c>
      <c r="N97" s="173">
        <v>758.39</v>
      </c>
      <c r="O97" s="173">
        <v>807.72</v>
      </c>
      <c r="P97" s="173">
        <v>823.87</v>
      </c>
      <c r="Q97" s="173">
        <v>853.53</v>
      </c>
      <c r="R97" s="173">
        <v>1086.47</v>
      </c>
      <c r="S97" s="173">
        <v>1165.47</v>
      </c>
      <c r="T97" s="173">
        <v>1224.8699999999999</v>
      </c>
      <c r="U97" s="173">
        <v>1301.94</v>
      </c>
      <c r="V97" s="13">
        <v>1357.64</v>
      </c>
      <c r="W97" s="13">
        <v>1405.63</v>
      </c>
      <c r="X97" s="13">
        <v>1447.71</v>
      </c>
      <c r="Y97" s="13">
        <v>1459.93</v>
      </c>
      <c r="Z97" s="13">
        <v>1459.93</v>
      </c>
      <c r="AA97" s="13">
        <v>1456.83</v>
      </c>
      <c r="AB97" s="13">
        <v>1474.39</v>
      </c>
      <c r="AC97" s="13">
        <v>1470.39</v>
      </c>
      <c r="AD97" s="13">
        <v>1466.39</v>
      </c>
      <c r="AE97" s="175">
        <v>1494.13</v>
      </c>
      <c r="AF97" s="13">
        <v>1558.93</v>
      </c>
      <c r="AG97" s="13">
        <v>1636.96</v>
      </c>
      <c r="AH97" s="175">
        <v>1716.82</v>
      </c>
      <c r="AI97" s="173">
        <v>1784.1</v>
      </c>
      <c r="AJ97" s="173">
        <v>1888.15</v>
      </c>
    </row>
    <row r="98" spans="1:36" x14ac:dyDescent="0.2">
      <c r="A98" s="5" t="s">
        <v>1359</v>
      </c>
      <c r="B98" s="5" t="s">
        <v>180</v>
      </c>
      <c r="D98" s="3" t="s">
        <v>181</v>
      </c>
      <c r="E98" s="38" t="s">
        <v>1088</v>
      </c>
      <c r="F98" s="3" t="s">
        <v>1076</v>
      </c>
      <c r="G98" s="3" t="s">
        <v>1061</v>
      </c>
      <c r="H98" s="1">
        <v>514.13</v>
      </c>
      <c r="I98" s="1">
        <v>526.5</v>
      </c>
      <c r="J98" s="1">
        <v>542.25</v>
      </c>
      <c r="K98" s="1">
        <v>574.88</v>
      </c>
      <c r="L98" s="173">
        <v>599.01</v>
      </c>
      <c r="M98" s="173">
        <v>681.81</v>
      </c>
      <c r="N98" s="173">
        <v>742.53</v>
      </c>
      <c r="O98" s="173">
        <v>791.06</v>
      </c>
      <c r="P98" s="173">
        <v>838.79</v>
      </c>
      <c r="Q98" s="173">
        <v>920.45</v>
      </c>
      <c r="R98" s="173">
        <v>1077.44</v>
      </c>
      <c r="S98" s="173">
        <v>1148.6300000000001</v>
      </c>
      <c r="T98" s="173">
        <v>1204.58</v>
      </c>
      <c r="U98" s="173">
        <v>1263.32</v>
      </c>
      <c r="V98" s="13">
        <v>1324.84</v>
      </c>
      <c r="W98" s="13">
        <v>1385.49</v>
      </c>
      <c r="X98" s="13">
        <v>1437.35</v>
      </c>
      <c r="Y98" s="13">
        <v>1447.31</v>
      </c>
      <c r="Z98" s="13">
        <v>1447.18</v>
      </c>
      <c r="AA98" s="13">
        <v>1446.5</v>
      </c>
      <c r="AB98" s="13">
        <v>1451.53</v>
      </c>
      <c r="AC98" s="13">
        <v>1454.97</v>
      </c>
      <c r="AD98" s="13">
        <v>1480.48</v>
      </c>
      <c r="AE98" s="175">
        <v>1530.9299999999998</v>
      </c>
      <c r="AF98" s="13">
        <v>1600.76</v>
      </c>
      <c r="AG98" s="13">
        <v>1693.68</v>
      </c>
      <c r="AH98" s="175">
        <v>1763.5500000000002</v>
      </c>
      <c r="AI98" s="173">
        <v>1835.15</v>
      </c>
      <c r="AJ98" s="173">
        <v>1912.03</v>
      </c>
    </row>
    <row r="99" spans="1:36" x14ac:dyDescent="0.2">
      <c r="A99" s="5" t="s">
        <v>886</v>
      </c>
      <c r="B99" s="5" t="s">
        <v>1023</v>
      </c>
      <c r="D99" s="3" t="s">
        <v>989</v>
      </c>
      <c r="E99" s="38" t="s">
        <v>1089</v>
      </c>
      <c r="F99" s="3" t="s">
        <v>1076</v>
      </c>
      <c r="G99" s="3" t="s">
        <v>1059</v>
      </c>
      <c r="H99" s="1">
        <v>588.38</v>
      </c>
      <c r="I99" s="1">
        <v>591.75</v>
      </c>
      <c r="J99" s="1">
        <v>630</v>
      </c>
      <c r="K99" s="1">
        <v>660.24</v>
      </c>
      <c r="L99" s="173" t="s">
        <v>886</v>
      </c>
      <c r="M99" s="173" t="s">
        <v>886</v>
      </c>
      <c r="N99" s="173" t="s">
        <v>886</v>
      </c>
      <c r="O99" s="173" t="s">
        <v>886</v>
      </c>
      <c r="P99" s="173" t="s">
        <v>886</v>
      </c>
      <c r="Q99" s="173" t="s">
        <v>886</v>
      </c>
      <c r="R99" s="173" t="s">
        <v>886</v>
      </c>
      <c r="S99" s="173" t="s">
        <v>886</v>
      </c>
      <c r="T99" s="173" t="s">
        <v>886</v>
      </c>
      <c r="U99" s="173" t="s">
        <v>886</v>
      </c>
      <c r="V99" s="13" t="s">
        <v>886</v>
      </c>
      <c r="W99" s="13" t="s">
        <v>886</v>
      </c>
      <c r="X99" s="13" t="s">
        <v>886</v>
      </c>
      <c r="Y99" s="13" t="s">
        <v>886</v>
      </c>
      <c r="Z99" s="13" t="s">
        <v>886</v>
      </c>
      <c r="AA99" s="13" t="s">
        <v>886</v>
      </c>
      <c r="AB99" s="13" t="s">
        <v>886</v>
      </c>
      <c r="AC99" s="13" t="s">
        <v>886</v>
      </c>
      <c r="AD99" s="13" t="s">
        <v>886</v>
      </c>
      <c r="AE99" s="175" t="s">
        <v>886</v>
      </c>
      <c r="AF99" s="13" t="s">
        <v>886</v>
      </c>
      <c r="AG99" s="13" t="s">
        <v>886</v>
      </c>
      <c r="AH99" s="175" t="s">
        <v>886</v>
      </c>
      <c r="AI99" s="173" t="s">
        <v>886</v>
      </c>
      <c r="AJ99" s="173" t="s">
        <v>886</v>
      </c>
    </row>
    <row r="100" spans="1:36" x14ac:dyDescent="0.2">
      <c r="A100" s="5" t="s">
        <v>1360</v>
      </c>
      <c r="B100" s="5" t="s">
        <v>182</v>
      </c>
      <c r="D100" s="3" t="s">
        <v>183</v>
      </c>
      <c r="E100" s="38" t="s">
        <v>1088</v>
      </c>
      <c r="F100" s="3" t="s">
        <v>1082</v>
      </c>
      <c r="G100" s="3" t="s">
        <v>1059</v>
      </c>
      <c r="H100" s="1">
        <v>588.38</v>
      </c>
      <c r="I100" s="1">
        <v>591.75</v>
      </c>
      <c r="J100" s="1">
        <v>630</v>
      </c>
      <c r="K100" s="1">
        <v>660.24</v>
      </c>
      <c r="L100" s="173">
        <v>597.57000000000005</v>
      </c>
      <c r="M100" s="173">
        <v>658.87</v>
      </c>
      <c r="N100" s="173">
        <v>688.11</v>
      </c>
      <c r="O100" s="173">
        <v>740.84</v>
      </c>
      <c r="P100" s="173">
        <v>830.43</v>
      </c>
      <c r="Q100" s="173">
        <v>935.26</v>
      </c>
      <c r="R100" s="173">
        <v>1002.66</v>
      </c>
      <c r="S100" s="173">
        <v>1099.44</v>
      </c>
      <c r="T100" s="173">
        <v>1148.1199999999999</v>
      </c>
      <c r="U100" s="173">
        <v>1199.49</v>
      </c>
      <c r="V100" s="13">
        <v>1277.56</v>
      </c>
      <c r="W100" s="13">
        <v>1338.99</v>
      </c>
      <c r="X100" s="13">
        <v>1385.72</v>
      </c>
      <c r="Y100" s="13">
        <v>1394.4</v>
      </c>
      <c r="Z100" s="13">
        <v>1394.49</v>
      </c>
      <c r="AA100" s="13">
        <v>1437.44</v>
      </c>
      <c r="AB100" s="13">
        <v>1465.47</v>
      </c>
      <c r="AC100" s="13">
        <v>1494.43</v>
      </c>
      <c r="AD100" s="13">
        <v>1524.05</v>
      </c>
      <c r="AE100" s="175">
        <v>1579.21</v>
      </c>
      <c r="AF100" s="13">
        <v>1651.0700000000002</v>
      </c>
      <c r="AG100" s="13">
        <v>1748.7</v>
      </c>
      <c r="AH100" s="175">
        <v>1819.69</v>
      </c>
      <c r="AI100" s="173">
        <v>1891.65</v>
      </c>
      <c r="AJ100" s="173">
        <v>1986.95</v>
      </c>
    </row>
    <row r="101" spans="1:36" x14ac:dyDescent="0.2">
      <c r="A101" s="5" t="s">
        <v>1361</v>
      </c>
      <c r="B101" s="5" t="s">
        <v>184</v>
      </c>
      <c r="D101" s="3" t="s">
        <v>185</v>
      </c>
      <c r="E101" s="38" t="s">
        <v>1088</v>
      </c>
      <c r="F101" s="3" t="s">
        <v>1076</v>
      </c>
      <c r="G101" s="3" t="s">
        <v>1057</v>
      </c>
      <c r="H101" s="1">
        <v>540</v>
      </c>
      <c r="I101" s="1">
        <v>556.88</v>
      </c>
      <c r="J101" s="1">
        <v>574.88</v>
      </c>
      <c r="K101" s="1">
        <v>611.64</v>
      </c>
      <c r="L101" s="173">
        <v>642.85</v>
      </c>
      <c r="M101" s="173">
        <v>709.13</v>
      </c>
      <c r="N101" s="173">
        <v>765.57</v>
      </c>
      <c r="O101" s="173">
        <v>824.67</v>
      </c>
      <c r="P101" s="173">
        <v>876.76</v>
      </c>
      <c r="Q101" s="173">
        <v>965.21</v>
      </c>
      <c r="R101" s="173">
        <v>1087.92</v>
      </c>
      <c r="S101" s="173">
        <v>1149.6199999999999</v>
      </c>
      <c r="T101" s="173">
        <v>1194.53</v>
      </c>
      <c r="U101" s="173">
        <v>1251.51</v>
      </c>
      <c r="V101" s="13">
        <v>1312.6</v>
      </c>
      <c r="W101" s="13">
        <v>1367.1</v>
      </c>
      <c r="X101" s="13">
        <v>1408.85</v>
      </c>
      <c r="Y101" s="13">
        <v>1441.93</v>
      </c>
      <c r="Z101" s="13">
        <v>1443.06</v>
      </c>
      <c r="AA101" s="13">
        <v>1444.88</v>
      </c>
      <c r="AB101" s="13">
        <v>1451.91</v>
      </c>
      <c r="AC101" s="13">
        <v>1478.18</v>
      </c>
      <c r="AD101" s="13">
        <v>1504.13</v>
      </c>
      <c r="AE101" s="175">
        <v>1553.9</v>
      </c>
      <c r="AF101" s="13">
        <v>1610.57</v>
      </c>
      <c r="AG101" s="13">
        <v>1688.5700000000002</v>
      </c>
      <c r="AH101" s="175">
        <v>1779.0100000000002</v>
      </c>
      <c r="AI101" s="173">
        <v>1846.8500000000001</v>
      </c>
      <c r="AJ101" s="173">
        <v>1930.75</v>
      </c>
    </row>
    <row r="102" spans="1:36" x14ac:dyDescent="0.2">
      <c r="A102" s="5" t="s">
        <v>1362</v>
      </c>
      <c r="B102" s="5" t="s">
        <v>186</v>
      </c>
      <c r="D102" s="3" t="s">
        <v>187</v>
      </c>
      <c r="E102" s="38" t="s">
        <v>1089</v>
      </c>
      <c r="F102" s="3" t="s">
        <v>1076</v>
      </c>
      <c r="G102" s="3" t="s">
        <v>1060</v>
      </c>
      <c r="H102" s="1">
        <v>514.13</v>
      </c>
      <c r="I102" s="1">
        <v>547.88</v>
      </c>
      <c r="J102" s="1">
        <v>563.63</v>
      </c>
      <c r="K102" s="1">
        <v>609.29</v>
      </c>
      <c r="L102" s="173">
        <v>637.67999999999995</v>
      </c>
      <c r="M102" s="173">
        <v>677.95</v>
      </c>
      <c r="N102" s="173">
        <v>719.64</v>
      </c>
      <c r="O102" s="173">
        <v>765.18</v>
      </c>
      <c r="P102" s="173">
        <v>820.08</v>
      </c>
      <c r="Q102" s="173">
        <v>950.14</v>
      </c>
      <c r="R102" s="173">
        <v>1053.3399999999999</v>
      </c>
      <c r="S102" s="173">
        <v>1129.56</v>
      </c>
      <c r="T102" s="173">
        <v>1170.43</v>
      </c>
      <c r="U102" s="173">
        <v>1209.3399999999999</v>
      </c>
      <c r="V102" s="13">
        <v>1259.4000000000001</v>
      </c>
      <c r="W102" s="13">
        <v>1312.66</v>
      </c>
      <c r="X102" s="13">
        <v>1363.47</v>
      </c>
      <c r="Y102" s="13">
        <v>1409.54</v>
      </c>
      <c r="Z102" s="13">
        <v>1407.13</v>
      </c>
      <c r="AA102" s="13">
        <v>1408.32</v>
      </c>
      <c r="AB102" s="13">
        <v>1415.35</v>
      </c>
      <c r="AC102" s="13">
        <v>1445.74</v>
      </c>
      <c r="AD102" s="13">
        <v>1474.82</v>
      </c>
      <c r="AE102" s="175">
        <v>1531.25</v>
      </c>
      <c r="AF102" s="13">
        <v>1601.82</v>
      </c>
      <c r="AG102" s="13">
        <v>1690.86</v>
      </c>
      <c r="AH102" s="175">
        <v>1789.1999999999998</v>
      </c>
      <c r="AI102" s="173">
        <v>1858.13</v>
      </c>
      <c r="AJ102" s="173" t="s">
        <v>886</v>
      </c>
    </row>
    <row r="103" spans="1:36" x14ac:dyDescent="0.2">
      <c r="A103" s="5" t="s">
        <v>1363</v>
      </c>
      <c r="B103" s="5" t="s">
        <v>188</v>
      </c>
      <c r="D103" s="3" t="s">
        <v>189</v>
      </c>
      <c r="E103" s="38" t="s">
        <v>1088</v>
      </c>
      <c r="F103" s="3" t="s">
        <v>1082</v>
      </c>
      <c r="G103" s="3" t="s">
        <v>1060</v>
      </c>
      <c r="H103" s="1">
        <v>582.75</v>
      </c>
      <c r="I103" s="1">
        <v>582.75</v>
      </c>
      <c r="J103" s="1">
        <v>632.25</v>
      </c>
      <c r="K103" s="1" t="s">
        <v>886</v>
      </c>
      <c r="L103" s="173">
        <v>671.76</v>
      </c>
      <c r="M103" s="173">
        <v>728.67</v>
      </c>
      <c r="N103" s="173">
        <v>786.75</v>
      </c>
      <c r="O103" s="173">
        <v>827.3</v>
      </c>
      <c r="P103" s="173">
        <v>873.16</v>
      </c>
      <c r="Q103" s="173">
        <v>928.84</v>
      </c>
      <c r="R103" s="173">
        <v>1015.59</v>
      </c>
      <c r="S103" s="173">
        <v>1079.04</v>
      </c>
      <c r="T103" s="173">
        <v>1127.96</v>
      </c>
      <c r="U103" s="173">
        <v>1159.45</v>
      </c>
      <c r="V103" s="13">
        <v>1216.8399999999999</v>
      </c>
      <c r="W103" s="13">
        <v>1276.54</v>
      </c>
      <c r="X103" s="13">
        <v>1326.59</v>
      </c>
      <c r="Y103" s="13">
        <v>1358.12</v>
      </c>
      <c r="Z103" s="13">
        <v>1358.12</v>
      </c>
      <c r="AA103" s="13">
        <v>1358.12</v>
      </c>
      <c r="AB103" s="13">
        <v>1378.75</v>
      </c>
      <c r="AC103" s="13">
        <v>1404.5</v>
      </c>
      <c r="AD103" s="13">
        <v>1432.44</v>
      </c>
      <c r="AE103" s="175">
        <v>1484.72</v>
      </c>
      <c r="AF103" s="13">
        <v>1551.35</v>
      </c>
      <c r="AG103" s="13">
        <v>1643.27</v>
      </c>
      <c r="AH103" s="175">
        <v>1709.8899999999999</v>
      </c>
      <c r="AI103" s="173">
        <v>1777.9399999999998</v>
      </c>
      <c r="AJ103" s="173">
        <v>1868.01</v>
      </c>
    </row>
    <row r="104" spans="1:36" x14ac:dyDescent="0.2">
      <c r="A104" s="5" t="s">
        <v>1365</v>
      </c>
      <c r="B104" s="5" t="s">
        <v>192</v>
      </c>
      <c r="D104" s="3" t="s">
        <v>193</v>
      </c>
      <c r="E104" s="38" t="s">
        <v>1088</v>
      </c>
      <c r="F104" s="3" t="s">
        <v>1076</v>
      </c>
      <c r="G104" s="3" t="s">
        <v>1060</v>
      </c>
      <c r="H104" s="1">
        <v>601.88</v>
      </c>
      <c r="I104" s="1">
        <v>627.75</v>
      </c>
      <c r="J104" s="1">
        <v>657</v>
      </c>
      <c r="K104" s="1">
        <v>686.58</v>
      </c>
      <c r="L104" s="173">
        <v>734.14</v>
      </c>
      <c r="M104" s="173">
        <v>812.86</v>
      </c>
      <c r="N104" s="173">
        <v>877.56</v>
      </c>
      <c r="O104" s="173">
        <v>934.08</v>
      </c>
      <c r="P104" s="173">
        <v>989.17</v>
      </c>
      <c r="Q104" s="173">
        <v>1082.75</v>
      </c>
      <c r="R104" s="173">
        <v>1196.05</v>
      </c>
      <c r="S104" s="173">
        <v>1251.48</v>
      </c>
      <c r="T104" s="173">
        <v>1287.33</v>
      </c>
      <c r="U104" s="173">
        <v>1346.98</v>
      </c>
      <c r="V104" s="13">
        <v>1402.88</v>
      </c>
      <c r="W104" s="13">
        <v>1457.06</v>
      </c>
      <c r="X104" s="13">
        <v>1509.89</v>
      </c>
      <c r="Y104" s="13">
        <v>1536.91</v>
      </c>
      <c r="Z104" s="13">
        <v>1538.14</v>
      </c>
      <c r="AA104" s="13">
        <v>1539.06</v>
      </c>
      <c r="AB104" s="13">
        <v>1545.32</v>
      </c>
      <c r="AC104" s="13">
        <v>1572.62</v>
      </c>
      <c r="AD104" s="13">
        <v>1600.39</v>
      </c>
      <c r="AE104" s="175">
        <v>1655.68</v>
      </c>
      <c r="AF104" s="13">
        <v>1713.6499999999999</v>
      </c>
      <c r="AG104" s="13">
        <v>1796.4399999999998</v>
      </c>
      <c r="AH104" s="175">
        <v>1880.65</v>
      </c>
      <c r="AI104" s="173">
        <v>1926.31</v>
      </c>
      <c r="AJ104" s="173">
        <v>1984.14</v>
      </c>
    </row>
    <row r="105" spans="1:36" x14ac:dyDescent="0.2">
      <c r="A105" s="5" t="s">
        <v>1670</v>
      </c>
      <c r="B105" s="5" t="s">
        <v>196</v>
      </c>
      <c r="D105" s="3" t="s">
        <v>197</v>
      </c>
      <c r="E105" s="38" t="s">
        <v>1089</v>
      </c>
      <c r="F105" s="3" t="s">
        <v>1076</v>
      </c>
      <c r="G105" s="3" t="s">
        <v>1059</v>
      </c>
      <c r="H105" s="1">
        <v>704.25</v>
      </c>
      <c r="I105" s="1">
        <v>585</v>
      </c>
      <c r="J105" s="1">
        <v>659.25</v>
      </c>
      <c r="K105" s="1">
        <v>706.16</v>
      </c>
      <c r="L105" s="173">
        <v>796.08</v>
      </c>
      <c r="M105" s="173">
        <v>861.77</v>
      </c>
      <c r="N105" s="173">
        <v>900.05</v>
      </c>
      <c r="O105" s="173">
        <v>940.65</v>
      </c>
      <c r="P105" s="173">
        <v>984.14</v>
      </c>
      <c r="Q105" s="173">
        <v>1124.46</v>
      </c>
      <c r="R105" s="173">
        <v>1221.1600000000001</v>
      </c>
      <c r="S105" s="173">
        <v>1294.06</v>
      </c>
      <c r="T105" s="173">
        <v>1344.5</v>
      </c>
      <c r="U105" s="173">
        <v>1395.59</v>
      </c>
      <c r="V105" s="13">
        <v>1462.09</v>
      </c>
      <c r="W105" s="13">
        <v>1500.3</v>
      </c>
      <c r="X105" s="13" t="s">
        <v>886</v>
      </c>
      <c r="Y105" s="13" t="s">
        <v>886</v>
      </c>
      <c r="Z105" s="13" t="s">
        <v>886</v>
      </c>
      <c r="AA105" s="13" t="s">
        <v>886</v>
      </c>
      <c r="AB105" s="13" t="s">
        <v>886</v>
      </c>
      <c r="AC105" s="13" t="s">
        <v>886</v>
      </c>
      <c r="AD105" s="13" t="s">
        <v>886</v>
      </c>
      <c r="AE105" s="175" t="s">
        <v>886</v>
      </c>
      <c r="AF105" s="13" t="s">
        <v>886</v>
      </c>
      <c r="AG105" s="13" t="s">
        <v>886</v>
      </c>
      <c r="AH105" s="175" t="s">
        <v>886</v>
      </c>
      <c r="AI105" s="173" t="s">
        <v>886</v>
      </c>
      <c r="AJ105" s="173" t="s">
        <v>886</v>
      </c>
    </row>
    <row r="106" spans="1:36" x14ac:dyDescent="0.2">
      <c r="A106" s="5" t="s">
        <v>1369</v>
      </c>
      <c r="B106" s="5" t="s">
        <v>202</v>
      </c>
      <c r="D106" s="3" t="s">
        <v>203</v>
      </c>
      <c r="E106" s="38" t="s">
        <v>1088</v>
      </c>
      <c r="F106" s="3" t="s">
        <v>1081</v>
      </c>
      <c r="G106" s="3" t="s">
        <v>1063</v>
      </c>
      <c r="H106" s="1">
        <v>587.25</v>
      </c>
      <c r="I106" s="1">
        <v>564.75</v>
      </c>
      <c r="J106" s="1">
        <v>586.13</v>
      </c>
      <c r="K106" s="1">
        <v>604.16</v>
      </c>
      <c r="L106" s="173">
        <v>654.88</v>
      </c>
      <c r="M106" s="173">
        <v>711.59</v>
      </c>
      <c r="N106" s="173">
        <v>760.86</v>
      </c>
      <c r="O106" s="173">
        <v>798.09</v>
      </c>
      <c r="P106" s="173">
        <v>856.13</v>
      </c>
      <c r="Q106" s="173">
        <v>917.31</v>
      </c>
      <c r="R106" s="173">
        <v>1039.6600000000001</v>
      </c>
      <c r="S106" s="173">
        <v>1093.67</v>
      </c>
      <c r="T106" s="173">
        <v>1101.74</v>
      </c>
      <c r="U106" s="173">
        <v>1135.6600000000001</v>
      </c>
      <c r="V106" s="13">
        <v>1178.98</v>
      </c>
      <c r="W106" s="13">
        <v>1227.05</v>
      </c>
      <c r="X106" s="13">
        <v>1277.7</v>
      </c>
      <c r="Y106" s="13">
        <v>1315.33</v>
      </c>
      <c r="Z106" s="13">
        <v>1316.16</v>
      </c>
      <c r="AA106" s="13">
        <v>1324.53</v>
      </c>
      <c r="AB106" s="13">
        <v>1331.66</v>
      </c>
      <c r="AC106" s="13">
        <v>1357.78</v>
      </c>
      <c r="AD106" s="13">
        <v>1384.47</v>
      </c>
      <c r="AE106" s="175">
        <v>1436.44</v>
      </c>
      <c r="AF106" s="13">
        <v>1490.43</v>
      </c>
      <c r="AG106" s="13">
        <v>1555.67</v>
      </c>
      <c r="AH106" s="175">
        <v>1647.04</v>
      </c>
      <c r="AI106" s="173">
        <v>1707.1799999999998</v>
      </c>
      <c r="AJ106" s="173">
        <v>1765.42</v>
      </c>
    </row>
    <row r="107" spans="1:36" x14ac:dyDescent="0.2">
      <c r="A107" s="5" t="s">
        <v>1370</v>
      </c>
      <c r="B107" s="122" t="s">
        <v>1260</v>
      </c>
      <c r="C107" s="122"/>
      <c r="D107" s="123" t="s">
        <v>1261</v>
      </c>
      <c r="E107" s="38" t="s">
        <v>1088</v>
      </c>
      <c r="F107" s="123" t="s">
        <v>1082</v>
      </c>
      <c r="G107" s="123" t="s">
        <v>1064</v>
      </c>
      <c r="H107" s="13" t="s">
        <v>886</v>
      </c>
      <c r="I107" s="13" t="s">
        <v>886</v>
      </c>
      <c r="J107" s="13" t="s">
        <v>886</v>
      </c>
      <c r="K107" s="13" t="s">
        <v>886</v>
      </c>
      <c r="L107" s="13" t="s">
        <v>886</v>
      </c>
      <c r="M107" s="13" t="s">
        <v>886</v>
      </c>
      <c r="N107" s="13" t="s">
        <v>886</v>
      </c>
      <c r="O107" s="175" t="s">
        <v>886</v>
      </c>
      <c r="P107" s="13" t="s">
        <v>886</v>
      </c>
      <c r="Q107" s="13" t="s">
        <v>886</v>
      </c>
      <c r="R107" s="175" t="s">
        <v>886</v>
      </c>
      <c r="S107" s="13" t="s">
        <v>886</v>
      </c>
      <c r="T107" s="13" t="s">
        <v>886</v>
      </c>
      <c r="U107" s="13" t="s">
        <v>886</v>
      </c>
      <c r="V107" s="13" t="s">
        <v>886</v>
      </c>
      <c r="W107" s="13" t="s">
        <v>886</v>
      </c>
      <c r="X107" s="13" t="s">
        <v>886</v>
      </c>
      <c r="Y107" s="13" t="s">
        <v>886</v>
      </c>
      <c r="Z107" s="175" t="s">
        <v>886</v>
      </c>
      <c r="AA107" s="13" t="s">
        <v>886</v>
      </c>
      <c r="AB107" s="13" t="s">
        <v>886</v>
      </c>
      <c r="AC107" s="175" t="s">
        <v>886</v>
      </c>
      <c r="AD107" s="175" t="s">
        <v>886</v>
      </c>
      <c r="AE107" s="175" t="s">
        <v>886</v>
      </c>
      <c r="AF107" s="175" t="s">
        <v>886</v>
      </c>
      <c r="AG107" s="175" t="s">
        <v>886</v>
      </c>
      <c r="AH107" s="175">
        <v>2037.5900000000001</v>
      </c>
      <c r="AI107" s="173">
        <v>2118.86</v>
      </c>
      <c r="AJ107" s="173">
        <v>2223.0100000000002</v>
      </c>
    </row>
    <row r="108" spans="1:36" x14ac:dyDescent="0.2">
      <c r="A108" s="5" t="s">
        <v>1373</v>
      </c>
      <c r="B108" s="5" t="s">
        <v>208</v>
      </c>
      <c r="D108" s="3" t="s">
        <v>209</v>
      </c>
      <c r="E108" s="38" t="s">
        <v>1088</v>
      </c>
      <c r="F108" s="3" t="s">
        <v>1076</v>
      </c>
      <c r="G108" s="3" t="s">
        <v>1057</v>
      </c>
      <c r="H108" s="1">
        <v>538.88</v>
      </c>
      <c r="I108" s="1">
        <v>565.88</v>
      </c>
      <c r="J108" s="1">
        <v>590.63</v>
      </c>
      <c r="K108" s="1">
        <v>611.24</v>
      </c>
      <c r="L108" s="173">
        <v>640.99</v>
      </c>
      <c r="M108" s="173">
        <v>708.21</v>
      </c>
      <c r="N108" s="173">
        <v>768.24</v>
      </c>
      <c r="O108" s="173">
        <v>828.06</v>
      </c>
      <c r="P108" s="173">
        <v>879.5</v>
      </c>
      <c r="Q108" s="173">
        <v>967.61</v>
      </c>
      <c r="R108" s="173">
        <v>1090.6199999999999</v>
      </c>
      <c r="S108" s="173">
        <v>1158.76</v>
      </c>
      <c r="T108" s="173">
        <v>1204.48</v>
      </c>
      <c r="U108" s="173">
        <v>1263.44</v>
      </c>
      <c r="V108" s="13">
        <v>1326.44</v>
      </c>
      <c r="W108" s="13">
        <v>1383.74</v>
      </c>
      <c r="X108" s="13">
        <v>1425.53</v>
      </c>
      <c r="Y108" s="13">
        <v>1458.93</v>
      </c>
      <c r="Z108" s="13">
        <v>1461.06</v>
      </c>
      <c r="AA108" s="13">
        <v>1468.95</v>
      </c>
      <c r="AB108" s="13">
        <v>1484.49</v>
      </c>
      <c r="AC108" s="13">
        <v>1510.36</v>
      </c>
      <c r="AD108" s="13">
        <v>1536.56</v>
      </c>
      <c r="AE108" s="175">
        <v>1592</v>
      </c>
      <c r="AF108" s="13">
        <v>1649.27</v>
      </c>
      <c r="AG108" s="13">
        <v>1727.47</v>
      </c>
      <c r="AH108" s="175">
        <v>1822.8200000000002</v>
      </c>
      <c r="AI108" s="173">
        <v>1894.39</v>
      </c>
      <c r="AJ108" s="173">
        <v>1986</v>
      </c>
    </row>
    <row r="109" spans="1:36" x14ac:dyDescent="0.2">
      <c r="A109" s="5" t="s">
        <v>1374</v>
      </c>
      <c r="B109" s="5" t="s">
        <v>210</v>
      </c>
      <c r="D109" s="3" t="s">
        <v>211</v>
      </c>
      <c r="E109" s="38" t="s">
        <v>1088</v>
      </c>
      <c r="F109" s="3" t="s">
        <v>1081</v>
      </c>
      <c r="G109" s="3" t="s">
        <v>1065</v>
      </c>
      <c r="H109" s="1">
        <v>582.75</v>
      </c>
      <c r="I109" s="1">
        <v>582.75</v>
      </c>
      <c r="J109" s="1">
        <v>610.88</v>
      </c>
      <c r="K109" s="1">
        <v>637.29</v>
      </c>
      <c r="L109" s="173">
        <v>696.76</v>
      </c>
      <c r="M109" s="173">
        <v>744.3</v>
      </c>
      <c r="N109" s="173">
        <v>779.19</v>
      </c>
      <c r="O109" s="173">
        <v>836.06</v>
      </c>
      <c r="P109" s="173">
        <v>896.36</v>
      </c>
      <c r="Q109" s="173">
        <v>946.76</v>
      </c>
      <c r="R109" s="173">
        <v>1008.46</v>
      </c>
      <c r="S109" s="173">
        <v>1033.8599999999999</v>
      </c>
      <c r="T109" s="173">
        <v>1064.1400000000001</v>
      </c>
      <c r="U109" s="173">
        <v>1093.26</v>
      </c>
      <c r="V109" s="13">
        <v>1145.1300000000001</v>
      </c>
      <c r="W109" s="13">
        <v>1198.3800000000001</v>
      </c>
      <c r="X109" s="13">
        <v>1253.53</v>
      </c>
      <c r="Y109" s="13">
        <v>1272.67</v>
      </c>
      <c r="Z109" s="13">
        <v>1272.67</v>
      </c>
      <c r="AA109" s="13">
        <v>1272.6600000000001</v>
      </c>
      <c r="AB109" s="13">
        <v>1280.6199999999999</v>
      </c>
      <c r="AC109" s="13">
        <v>1283.7</v>
      </c>
      <c r="AD109" s="13">
        <v>1286.8399999999999</v>
      </c>
      <c r="AE109" s="175">
        <v>1337.82</v>
      </c>
      <c r="AF109" s="13">
        <v>1390.6100000000001</v>
      </c>
      <c r="AG109" s="13">
        <v>1458.9199999999998</v>
      </c>
      <c r="AH109" s="175">
        <v>1541.7499999999998</v>
      </c>
      <c r="AI109" s="173">
        <v>1605.9599999999998</v>
      </c>
      <c r="AJ109" s="173">
        <v>1691.1</v>
      </c>
    </row>
    <row r="110" spans="1:36" x14ac:dyDescent="0.2">
      <c r="A110" s="5" t="s">
        <v>886</v>
      </c>
      <c r="B110" s="5" t="s">
        <v>214</v>
      </c>
      <c r="D110" s="3" t="s">
        <v>215</v>
      </c>
      <c r="E110" s="38" t="s">
        <v>1089</v>
      </c>
      <c r="F110" s="3" t="s">
        <v>1076</v>
      </c>
      <c r="G110" s="3" t="s">
        <v>1059</v>
      </c>
      <c r="H110" s="1">
        <v>561.38</v>
      </c>
      <c r="I110" s="1">
        <v>518.63</v>
      </c>
      <c r="J110" s="1">
        <v>588.38</v>
      </c>
      <c r="K110" s="1">
        <v>642.39</v>
      </c>
      <c r="L110" s="173">
        <v>726.34</v>
      </c>
      <c r="M110" s="173">
        <v>811.75</v>
      </c>
      <c r="N110" s="173">
        <v>847.81</v>
      </c>
      <c r="O110" s="173">
        <v>886.02</v>
      </c>
      <c r="P110" s="173">
        <v>927.16</v>
      </c>
      <c r="Q110" s="173">
        <v>1060.53</v>
      </c>
      <c r="R110" s="173">
        <v>1157</v>
      </c>
      <c r="S110" s="173">
        <v>1235.48</v>
      </c>
      <c r="T110" s="173">
        <v>1285.75</v>
      </c>
      <c r="U110" s="173">
        <v>1341.43</v>
      </c>
      <c r="V110" s="13">
        <v>1409.42</v>
      </c>
      <c r="W110" s="13">
        <v>1452.47</v>
      </c>
      <c r="X110" s="13" t="s">
        <v>886</v>
      </c>
      <c r="Y110" s="13" t="s">
        <v>886</v>
      </c>
      <c r="Z110" s="13" t="s">
        <v>886</v>
      </c>
      <c r="AA110" s="13" t="s">
        <v>886</v>
      </c>
      <c r="AB110" s="13" t="s">
        <v>886</v>
      </c>
      <c r="AC110" s="13" t="s">
        <v>886</v>
      </c>
      <c r="AD110" s="13" t="s">
        <v>886</v>
      </c>
      <c r="AE110" s="175" t="s">
        <v>886</v>
      </c>
      <c r="AF110" s="13" t="s">
        <v>886</v>
      </c>
      <c r="AG110" s="13" t="s">
        <v>886</v>
      </c>
      <c r="AH110" s="175" t="s">
        <v>886</v>
      </c>
      <c r="AI110" s="173" t="s">
        <v>886</v>
      </c>
      <c r="AJ110" s="173" t="s">
        <v>886</v>
      </c>
    </row>
    <row r="111" spans="1:36" x14ac:dyDescent="0.2">
      <c r="A111" s="5" t="s">
        <v>1732</v>
      </c>
      <c r="B111" s="5" t="s">
        <v>1154</v>
      </c>
      <c r="D111" s="3" t="s">
        <v>1155</v>
      </c>
      <c r="E111" s="38" t="s">
        <v>1088</v>
      </c>
      <c r="F111" s="3" t="s">
        <v>1082</v>
      </c>
      <c r="G111" s="3" t="s">
        <v>1059</v>
      </c>
      <c r="H111" s="1" t="s">
        <v>886</v>
      </c>
      <c r="I111" s="1" t="s">
        <v>886</v>
      </c>
      <c r="J111" s="1" t="s">
        <v>886</v>
      </c>
      <c r="K111" s="1" t="s">
        <v>886</v>
      </c>
      <c r="L111" s="1" t="s">
        <v>886</v>
      </c>
      <c r="M111" s="1" t="s">
        <v>886</v>
      </c>
      <c r="N111" s="1" t="s">
        <v>886</v>
      </c>
      <c r="O111" s="1" t="s">
        <v>886</v>
      </c>
      <c r="P111" s="1" t="s">
        <v>886</v>
      </c>
      <c r="Q111" s="1" t="s">
        <v>886</v>
      </c>
      <c r="R111" s="1" t="s">
        <v>886</v>
      </c>
      <c r="S111" s="1" t="s">
        <v>886</v>
      </c>
      <c r="T111" s="1" t="s">
        <v>886</v>
      </c>
      <c r="U111" s="1" t="s">
        <v>886</v>
      </c>
      <c r="V111" s="1" t="s">
        <v>886</v>
      </c>
      <c r="W111" s="1" t="s">
        <v>886</v>
      </c>
      <c r="X111" s="13">
        <v>1567.12</v>
      </c>
      <c r="Y111" s="13">
        <v>1601.81</v>
      </c>
      <c r="Z111" s="13">
        <v>1602.29</v>
      </c>
      <c r="AA111" s="13">
        <v>1605.61</v>
      </c>
      <c r="AB111" s="13">
        <v>1607.64</v>
      </c>
      <c r="AC111" s="13">
        <v>1641.1</v>
      </c>
      <c r="AD111" s="13">
        <v>1674.81</v>
      </c>
      <c r="AE111" s="175">
        <v>1735.3700000000001</v>
      </c>
      <c r="AF111" s="13">
        <v>1797.3200000000002</v>
      </c>
      <c r="AG111" s="13">
        <v>1887.45</v>
      </c>
      <c r="AH111" s="175">
        <v>1993.48</v>
      </c>
      <c r="AI111" s="173">
        <v>2071.0499999999997</v>
      </c>
      <c r="AJ111" s="173">
        <v>2138.35</v>
      </c>
    </row>
    <row r="112" spans="1:36" x14ac:dyDescent="0.2">
      <c r="A112" s="5" t="s">
        <v>1377</v>
      </c>
      <c r="B112" s="5" t="s">
        <v>218</v>
      </c>
      <c r="D112" s="3" t="s">
        <v>219</v>
      </c>
      <c r="E112" s="38" t="s">
        <v>1088</v>
      </c>
      <c r="F112" s="3" t="s">
        <v>1080</v>
      </c>
      <c r="G112" s="3" t="s">
        <v>1062</v>
      </c>
      <c r="H112" s="1">
        <v>570.38</v>
      </c>
      <c r="I112" s="1">
        <v>470.25</v>
      </c>
      <c r="J112" s="1">
        <v>517.5</v>
      </c>
      <c r="K112" s="1">
        <v>532</v>
      </c>
      <c r="L112" s="173">
        <v>585</v>
      </c>
      <c r="M112" s="173">
        <v>643</v>
      </c>
      <c r="N112" s="173">
        <v>703.4</v>
      </c>
      <c r="O112" s="173">
        <v>756.15</v>
      </c>
      <c r="P112" s="173">
        <v>823.45</v>
      </c>
      <c r="Q112" s="173">
        <v>885</v>
      </c>
      <c r="R112" s="173">
        <v>1114</v>
      </c>
      <c r="S112" s="173">
        <v>1191.6400000000001</v>
      </c>
      <c r="T112" s="173">
        <v>1250.6199999999999</v>
      </c>
      <c r="U112" s="173">
        <v>1309.42</v>
      </c>
      <c r="V112" s="13">
        <v>1344.1</v>
      </c>
      <c r="W112" s="13">
        <v>1369.75</v>
      </c>
      <c r="X112" s="13">
        <v>1369.75</v>
      </c>
      <c r="Y112" s="13">
        <v>1369.75</v>
      </c>
      <c r="Z112" s="13">
        <v>1369.75</v>
      </c>
      <c r="AA112" s="13">
        <v>1366.65</v>
      </c>
      <c r="AB112" s="13">
        <v>1362.93</v>
      </c>
      <c r="AC112" s="13">
        <v>1358.93</v>
      </c>
      <c r="AD112" s="13">
        <v>1354.93</v>
      </c>
      <c r="AE112" s="175">
        <v>1335.93</v>
      </c>
      <c r="AF112" s="13">
        <v>1361.15</v>
      </c>
      <c r="AG112" s="13">
        <v>1440.1200000000001</v>
      </c>
      <c r="AH112" s="175">
        <v>1512.12</v>
      </c>
      <c r="AI112" s="173">
        <v>1571.22</v>
      </c>
      <c r="AJ112" s="173">
        <v>1664.65</v>
      </c>
    </row>
    <row r="113" spans="1:36" x14ac:dyDescent="0.2">
      <c r="A113" s="5" t="s">
        <v>1672</v>
      </c>
      <c r="B113" s="5" t="s">
        <v>220</v>
      </c>
      <c r="D113" s="3" t="s">
        <v>221</v>
      </c>
      <c r="E113" s="38" t="s">
        <v>1089</v>
      </c>
      <c r="F113" s="3" t="s">
        <v>1076</v>
      </c>
      <c r="G113" s="3" t="s">
        <v>1059</v>
      </c>
      <c r="H113" s="1">
        <v>633.38</v>
      </c>
      <c r="I113" s="1">
        <v>625.5</v>
      </c>
      <c r="J113" s="1">
        <v>695.25</v>
      </c>
      <c r="K113" s="1">
        <v>747.07</v>
      </c>
      <c r="L113" s="173">
        <v>813.29</v>
      </c>
      <c r="M113" s="173">
        <v>914.45</v>
      </c>
      <c r="N113" s="173">
        <v>950.61</v>
      </c>
      <c r="O113" s="173">
        <v>996.77</v>
      </c>
      <c r="P113" s="173">
        <v>1041.0899999999999</v>
      </c>
      <c r="Q113" s="173">
        <v>1171.26</v>
      </c>
      <c r="R113" s="173">
        <v>1271.96</v>
      </c>
      <c r="S113" s="173">
        <v>1349.34</v>
      </c>
      <c r="T113" s="173">
        <v>1403.52</v>
      </c>
      <c r="U113" s="173">
        <v>1463.04</v>
      </c>
      <c r="V113" s="13">
        <v>1538.64</v>
      </c>
      <c r="W113" s="13">
        <v>1586.71</v>
      </c>
      <c r="X113" s="13" t="s">
        <v>886</v>
      </c>
      <c r="Y113" s="13" t="s">
        <v>886</v>
      </c>
      <c r="Z113" s="13" t="s">
        <v>886</v>
      </c>
      <c r="AA113" s="13" t="s">
        <v>886</v>
      </c>
      <c r="AB113" s="13" t="s">
        <v>886</v>
      </c>
      <c r="AC113" s="13" t="s">
        <v>886</v>
      </c>
      <c r="AD113" s="13" t="s">
        <v>886</v>
      </c>
      <c r="AE113" s="175" t="s">
        <v>886</v>
      </c>
      <c r="AF113" s="13" t="s">
        <v>886</v>
      </c>
      <c r="AG113" s="13" t="s">
        <v>886</v>
      </c>
      <c r="AH113" s="175" t="s">
        <v>886</v>
      </c>
      <c r="AI113" s="173" t="s">
        <v>886</v>
      </c>
      <c r="AJ113" s="173" t="s">
        <v>886</v>
      </c>
    </row>
    <row r="114" spans="1:36" x14ac:dyDescent="0.2">
      <c r="A114" s="5" t="s">
        <v>1378</v>
      </c>
      <c r="B114" s="5" t="s">
        <v>222</v>
      </c>
      <c r="D114" s="3" t="s">
        <v>223</v>
      </c>
      <c r="E114" s="38" t="s">
        <v>1088</v>
      </c>
      <c r="F114" s="3" t="s">
        <v>1076</v>
      </c>
      <c r="G114" s="3" t="s">
        <v>1061</v>
      </c>
      <c r="H114" s="1">
        <v>459</v>
      </c>
      <c r="I114" s="1">
        <v>474.75</v>
      </c>
      <c r="J114" s="1">
        <v>526.5</v>
      </c>
      <c r="K114" s="1">
        <v>539.96</v>
      </c>
      <c r="L114" s="173">
        <v>569.65</v>
      </c>
      <c r="M114" s="173">
        <v>645.82000000000005</v>
      </c>
      <c r="N114" s="173">
        <v>703.25</v>
      </c>
      <c r="O114" s="173">
        <v>768.12</v>
      </c>
      <c r="P114" s="173">
        <v>828.06</v>
      </c>
      <c r="Q114" s="173">
        <v>957.67</v>
      </c>
      <c r="R114" s="173">
        <v>1052.9100000000001</v>
      </c>
      <c r="S114" s="173">
        <v>1137.56</v>
      </c>
      <c r="T114" s="173">
        <v>1183.49</v>
      </c>
      <c r="U114" s="173">
        <v>1240.83</v>
      </c>
      <c r="V114" s="13">
        <v>1299.8900000000001</v>
      </c>
      <c r="W114" s="13">
        <v>1362.03</v>
      </c>
      <c r="X114" s="13">
        <v>1418.33</v>
      </c>
      <c r="Y114" s="13">
        <v>1460.8</v>
      </c>
      <c r="Z114" s="13">
        <v>1463.49</v>
      </c>
      <c r="AA114" s="13">
        <v>1503.74</v>
      </c>
      <c r="AB114" s="13">
        <v>1541.58</v>
      </c>
      <c r="AC114" s="13">
        <v>1567.58</v>
      </c>
      <c r="AD114" s="13">
        <v>1590.68</v>
      </c>
      <c r="AE114" s="175">
        <v>1623.9099999999999</v>
      </c>
      <c r="AF114" s="13">
        <v>1653.04</v>
      </c>
      <c r="AG114" s="13">
        <v>1731.6799999999998</v>
      </c>
      <c r="AH114" s="175">
        <v>1823.53</v>
      </c>
      <c r="AI114" s="173">
        <v>1887.88</v>
      </c>
      <c r="AJ114" s="173">
        <v>1947.27</v>
      </c>
    </row>
    <row r="115" spans="1:36" x14ac:dyDescent="0.2">
      <c r="A115" s="5" t="s">
        <v>1379</v>
      </c>
      <c r="B115" s="5" t="s">
        <v>224</v>
      </c>
      <c r="D115" s="3" t="s">
        <v>225</v>
      </c>
      <c r="E115" s="38" t="s">
        <v>1088</v>
      </c>
      <c r="F115" s="3" t="s">
        <v>1076</v>
      </c>
      <c r="G115" s="3" t="s">
        <v>1064</v>
      </c>
      <c r="H115" s="1">
        <v>497.25</v>
      </c>
      <c r="I115" s="1">
        <v>556.88</v>
      </c>
      <c r="J115" s="1">
        <v>564.75</v>
      </c>
      <c r="K115" s="1">
        <v>572.07000000000005</v>
      </c>
      <c r="L115" s="173">
        <v>607.08000000000004</v>
      </c>
      <c r="M115" s="173">
        <v>708.99</v>
      </c>
      <c r="N115" s="173">
        <v>761.07</v>
      </c>
      <c r="O115" s="173">
        <v>805</v>
      </c>
      <c r="P115" s="173">
        <v>861.09</v>
      </c>
      <c r="Q115" s="173">
        <v>946.68</v>
      </c>
      <c r="R115" s="173">
        <v>1120.4000000000001</v>
      </c>
      <c r="S115" s="173">
        <v>1189.02</v>
      </c>
      <c r="T115" s="173">
        <v>1237.3699999999999</v>
      </c>
      <c r="U115" s="173">
        <v>1296.08</v>
      </c>
      <c r="V115" s="13">
        <v>1356.91</v>
      </c>
      <c r="W115" s="13">
        <v>1417.68</v>
      </c>
      <c r="X115" s="13">
        <v>1459.66</v>
      </c>
      <c r="Y115" s="13">
        <v>1498.61</v>
      </c>
      <c r="Z115" s="13">
        <v>1500.5</v>
      </c>
      <c r="AA115" s="13">
        <v>1507.18</v>
      </c>
      <c r="AB115" s="13">
        <v>1513.56</v>
      </c>
      <c r="AC115" s="13">
        <v>1542.32</v>
      </c>
      <c r="AD115" s="13">
        <v>1573.02</v>
      </c>
      <c r="AE115" s="175">
        <v>1635.7899999999997</v>
      </c>
      <c r="AF115" s="13">
        <v>1714.87</v>
      </c>
      <c r="AG115" s="13">
        <v>1805.27</v>
      </c>
      <c r="AH115" s="175">
        <v>1893.05</v>
      </c>
      <c r="AI115" s="173">
        <v>1966.93</v>
      </c>
      <c r="AJ115" s="173">
        <v>2062.11</v>
      </c>
    </row>
    <row r="116" spans="1:36" x14ac:dyDescent="0.2">
      <c r="A116" s="5" t="s">
        <v>1673</v>
      </c>
      <c r="B116" s="5" t="s">
        <v>226</v>
      </c>
      <c r="D116" s="3" t="s">
        <v>227</v>
      </c>
      <c r="E116" s="38" t="s">
        <v>1089</v>
      </c>
      <c r="F116" s="3" t="s">
        <v>1076</v>
      </c>
      <c r="G116" s="3" t="s">
        <v>1064</v>
      </c>
      <c r="H116" s="1">
        <v>515.25</v>
      </c>
      <c r="I116" s="1">
        <v>549</v>
      </c>
      <c r="J116" s="1">
        <v>569.25</v>
      </c>
      <c r="K116" s="1">
        <v>602.59</v>
      </c>
      <c r="L116" s="173">
        <v>716.36</v>
      </c>
      <c r="M116" s="173">
        <v>783.72</v>
      </c>
      <c r="N116" s="173">
        <v>844.01</v>
      </c>
      <c r="O116" s="173">
        <v>888.14</v>
      </c>
      <c r="P116" s="173">
        <v>944.16</v>
      </c>
      <c r="Q116" s="173">
        <v>1045.46</v>
      </c>
      <c r="R116" s="173">
        <v>1194.46</v>
      </c>
      <c r="S116" s="173">
        <v>1272.46</v>
      </c>
      <c r="T116" s="173">
        <v>1324.46</v>
      </c>
      <c r="U116" s="173">
        <v>1389.71</v>
      </c>
      <c r="V116" s="13">
        <v>1459.14</v>
      </c>
      <c r="W116" s="13">
        <v>1528.71</v>
      </c>
      <c r="X116" s="13">
        <v>1588.16</v>
      </c>
      <c r="Y116" s="13">
        <v>1637.55</v>
      </c>
      <c r="Z116" s="13">
        <v>1638.5</v>
      </c>
      <c r="AA116" s="13">
        <v>1638.89</v>
      </c>
      <c r="AB116" s="13">
        <v>1652.5</v>
      </c>
      <c r="AC116" s="13">
        <v>1687.8</v>
      </c>
      <c r="AD116" s="13">
        <v>1720.28</v>
      </c>
      <c r="AE116" s="175">
        <v>1782.34</v>
      </c>
      <c r="AF116" s="13">
        <v>1860.7899999999997</v>
      </c>
      <c r="AG116" s="13">
        <v>1962.59</v>
      </c>
      <c r="AH116" s="175" t="s">
        <v>886</v>
      </c>
      <c r="AI116" s="173" t="s">
        <v>886</v>
      </c>
      <c r="AJ116" s="173" t="s">
        <v>886</v>
      </c>
    </row>
    <row r="117" spans="1:36" ht="14.25" x14ac:dyDescent="0.2">
      <c r="A117" s="5" t="s">
        <v>1380</v>
      </c>
      <c r="B117" s="5" t="s">
        <v>228</v>
      </c>
      <c r="C117" s="261" t="s">
        <v>1761</v>
      </c>
      <c r="D117" s="3" t="s">
        <v>229</v>
      </c>
      <c r="E117" s="38" t="s">
        <v>1088</v>
      </c>
      <c r="F117" s="3" t="s">
        <v>1076</v>
      </c>
      <c r="G117" s="3" t="s">
        <v>1057</v>
      </c>
      <c r="H117" s="1">
        <v>479.25</v>
      </c>
      <c r="I117" s="1">
        <v>520.88</v>
      </c>
      <c r="J117" s="1">
        <v>578.25</v>
      </c>
      <c r="K117" s="1">
        <v>603.38</v>
      </c>
      <c r="L117" s="173">
        <v>669.18</v>
      </c>
      <c r="M117" s="173">
        <v>735.36</v>
      </c>
      <c r="N117" s="173">
        <v>800.06</v>
      </c>
      <c r="O117" s="173">
        <v>839.68</v>
      </c>
      <c r="P117" s="173">
        <v>883.14</v>
      </c>
      <c r="Q117" s="173">
        <v>957.81</v>
      </c>
      <c r="R117" s="173">
        <v>1096.6300000000001</v>
      </c>
      <c r="S117" s="173">
        <v>1161.02</v>
      </c>
      <c r="T117" s="173">
        <v>1203.76</v>
      </c>
      <c r="U117" s="173">
        <v>1257.4100000000001</v>
      </c>
      <c r="V117" s="13">
        <v>1313.55</v>
      </c>
      <c r="W117" s="13">
        <v>1372.46</v>
      </c>
      <c r="X117" s="13">
        <v>1402.03</v>
      </c>
      <c r="Y117" s="13">
        <v>1431.62</v>
      </c>
      <c r="Z117" s="13">
        <v>1432.66</v>
      </c>
      <c r="AA117" s="13">
        <v>1439.4</v>
      </c>
      <c r="AB117" s="13">
        <v>1450.32</v>
      </c>
      <c r="AC117" s="13">
        <v>1455.6</v>
      </c>
      <c r="AD117" s="13">
        <v>1458.49</v>
      </c>
      <c r="AE117" s="175">
        <v>1502.56</v>
      </c>
      <c r="AF117" s="13">
        <v>1564.0199999999998</v>
      </c>
      <c r="AG117" s="13">
        <v>1649.53</v>
      </c>
      <c r="AH117" s="175">
        <v>1713.85</v>
      </c>
      <c r="AI117" s="173">
        <v>1784.36</v>
      </c>
      <c r="AJ117" s="173">
        <v>1870.05</v>
      </c>
    </row>
    <row r="118" spans="1:36" x14ac:dyDescent="0.2">
      <c r="A118" s="5" t="s">
        <v>1381</v>
      </c>
      <c r="B118" s="5" t="s">
        <v>230</v>
      </c>
      <c r="D118" s="3" t="s">
        <v>231</v>
      </c>
      <c r="E118" s="38" t="s">
        <v>1088</v>
      </c>
      <c r="F118" s="3" t="s">
        <v>1076</v>
      </c>
      <c r="G118" s="3" t="s">
        <v>1061</v>
      </c>
      <c r="H118" s="1">
        <v>534.38</v>
      </c>
      <c r="I118" s="1">
        <v>516.38</v>
      </c>
      <c r="J118" s="1">
        <v>536.63</v>
      </c>
      <c r="K118" s="1">
        <v>575.54</v>
      </c>
      <c r="L118" s="173">
        <v>605.53</v>
      </c>
      <c r="M118" s="173">
        <v>684.03</v>
      </c>
      <c r="N118" s="173">
        <v>745.01</v>
      </c>
      <c r="O118" s="173">
        <v>798.45</v>
      </c>
      <c r="P118" s="173">
        <v>852.68</v>
      </c>
      <c r="Q118" s="173">
        <v>938.66</v>
      </c>
      <c r="R118" s="173">
        <v>1103.8599999999999</v>
      </c>
      <c r="S118" s="173">
        <v>1173.75</v>
      </c>
      <c r="T118" s="173">
        <v>1234.54</v>
      </c>
      <c r="U118" s="173">
        <v>1298.71</v>
      </c>
      <c r="V118" s="13">
        <v>1365.33</v>
      </c>
      <c r="W118" s="13">
        <v>1426.61</v>
      </c>
      <c r="X118" s="13">
        <v>1476.88</v>
      </c>
      <c r="Y118" s="13">
        <v>1486.59</v>
      </c>
      <c r="Z118" s="13">
        <v>1486.44</v>
      </c>
      <c r="AA118" s="13">
        <v>1486.17</v>
      </c>
      <c r="AB118" s="13">
        <v>1486.11</v>
      </c>
      <c r="AC118" s="13">
        <v>1487.14</v>
      </c>
      <c r="AD118" s="13">
        <v>1508.04</v>
      </c>
      <c r="AE118" s="175">
        <v>1553.6799999999998</v>
      </c>
      <c r="AF118" s="13">
        <v>1621.96</v>
      </c>
      <c r="AG118" s="13">
        <v>1715.3200000000002</v>
      </c>
      <c r="AH118" s="175">
        <v>1785.9</v>
      </c>
      <c r="AI118" s="173">
        <v>1864.33</v>
      </c>
      <c r="AJ118" s="173">
        <v>1941.97</v>
      </c>
    </row>
    <row r="119" spans="1:36" x14ac:dyDescent="0.2">
      <c r="A119" s="5" t="s">
        <v>1382</v>
      </c>
      <c r="B119" s="5" t="s">
        <v>232</v>
      </c>
      <c r="D119" s="3" t="s">
        <v>233</v>
      </c>
      <c r="E119" s="38" t="s">
        <v>1088</v>
      </c>
      <c r="F119" s="3" t="s">
        <v>1076</v>
      </c>
      <c r="G119" s="3" t="s">
        <v>1060</v>
      </c>
      <c r="H119" s="1">
        <v>483.75</v>
      </c>
      <c r="I119" s="1">
        <v>549</v>
      </c>
      <c r="J119" s="1">
        <v>578.25</v>
      </c>
      <c r="K119" s="1">
        <v>611.69000000000005</v>
      </c>
      <c r="L119" s="173">
        <v>647.58000000000004</v>
      </c>
      <c r="M119" s="173">
        <v>727.77</v>
      </c>
      <c r="N119" s="173">
        <v>773.99</v>
      </c>
      <c r="O119" s="173">
        <v>816.85</v>
      </c>
      <c r="P119" s="173">
        <v>862.17</v>
      </c>
      <c r="Q119" s="173">
        <v>941.82</v>
      </c>
      <c r="R119" s="173">
        <v>1026</v>
      </c>
      <c r="S119" s="173">
        <v>1084.6500000000001</v>
      </c>
      <c r="T119" s="173">
        <v>1137.79</v>
      </c>
      <c r="U119" s="173">
        <v>1191.56</v>
      </c>
      <c r="V119" s="13">
        <v>1245.42</v>
      </c>
      <c r="W119" s="13">
        <v>1321.13</v>
      </c>
      <c r="X119" s="13">
        <v>1351.64</v>
      </c>
      <c r="Y119" s="13">
        <v>1387.55</v>
      </c>
      <c r="Z119" s="13">
        <v>1387.93</v>
      </c>
      <c r="AA119" s="13">
        <v>1396.16</v>
      </c>
      <c r="AB119" s="13">
        <v>1406.56</v>
      </c>
      <c r="AC119" s="13">
        <v>1414.96</v>
      </c>
      <c r="AD119" s="13">
        <v>1442.96</v>
      </c>
      <c r="AE119" s="175">
        <v>1501.1699999999998</v>
      </c>
      <c r="AF119" s="13">
        <v>1563.1100000000001</v>
      </c>
      <c r="AG119" s="13">
        <v>1641.45</v>
      </c>
      <c r="AH119" s="175">
        <v>1735.5300000000002</v>
      </c>
      <c r="AI119" s="173">
        <v>1800.5699999999997</v>
      </c>
      <c r="AJ119" s="173">
        <v>1849.68</v>
      </c>
    </row>
    <row r="120" spans="1:36" x14ac:dyDescent="0.2">
      <c r="A120" s="5" t="s">
        <v>1383</v>
      </c>
      <c r="B120" s="5" t="s">
        <v>234</v>
      </c>
      <c r="D120" s="3" t="s">
        <v>235</v>
      </c>
      <c r="E120" s="38" t="s">
        <v>1089</v>
      </c>
      <c r="F120" s="3" t="s">
        <v>1076</v>
      </c>
      <c r="G120" s="3" t="s">
        <v>1060</v>
      </c>
      <c r="H120" s="1">
        <v>498.38</v>
      </c>
      <c r="I120" s="1">
        <v>583.88</v>
      </c>
      <c r="J120" s="1">
        <v>606.38</v>
      </c>
      <c r="K120" s="1">
        <v>639.79</v>
      </c>
      <c r="L120" s="173">
        <v>666</v>
      </c>
      <c r="M120" s="173">
        <v>717.02</v>
      </c>
      <c r="N120" s="173">
        <v>772.26</v>
      </c>
      <c r="O120" s="173">
        <v>826.04</v>
      </c>
      <c r="P120" s="173">
        <v>864.15</v>
      </c>
      <c r="Q120" s="173">
        <v>970.38</v>
      </c>
      <c r="R120" s="173">
        <v>1063.95</v>
      </c>
      <c r="S120" s="173">
        <v>1131.58</v>
      </c>
      <c r="T120" s="173">
        <v>1166.0899999999999</v>
      </c>
      <c r="U120" s="173">
        <v>1205.32</v>
      </c>
      <c r="V120" s="13">
        <v>1252.79</v>
      </c>
      <c r="W120" s="13">
        <v>1308.3699999999999</v>
      </c>
      <c r="X120" s="13">
        <v>1361.95</v>
      </c>
      <c r="Y120" s="13">
        <v>1409.4</v>
      </c>
      <c r="Z120" s="13">
        <v>1410.85</v>
      </c>
      <c r="AA120" s="13">
        <v>1417.57</v>
      </c>
      <c r="AB120" s="13">
        <v>1427.62</v>
      </c>
      <c r="AC120" s="13">
        <v>1456.23</v>
      </c>
      <c r="AD120" s="13">
        <v>1481.81</v>
      </c>
      <c r="AE120" s="175">
        <v>1537.13</v>
      </c>
      <c r="AF120" s="13">
        <v>1606.08</v>
      </c>
      <c r="AG120" s="13">
        <v>1704.9199999999998</v>
      </c>
      <c r="AH120" s="175">
        <v>1802.3999999999999</v>
      </c>
      <c r="AI120" s="173">
        <v>1875.72</v>
      </c>
      <c r="AJ120" s="173" t="s">
        <v>886</v>
      </c>
    </row>
    <row r="121" spans="1:36" x14ac:dyDescent="0.2">
      <c r="A121" s="5" t="s">
        <v>1384</v>
      </c>
      <c r="B121" s="5" t="s">
        <v>236</v>
      </c>
      <c r="C121" s="122"/>
      <c r="D121" s="3" t="s">
        <v>237</v>
      </c>
      <c r="E121" s="38" t="s">
        <v>1088</v>
      </c>
      <c r="F121" s="3" t="s">
        <v>1082</v>
      </c>
      <c r="G121" s="3" t="s">
        <v>1063</v>
      </c>
      <c r="H121" s="1" t="s">
        <v>886</v>
      </c>
      <c r="I121" s="1" t="s">
        <v>886</v>
      </c>
      <c r="J121" s="1" t="s">
        <v>886</v>
      </c>
      <c r="K121" s="1">
        <v>741.77</v>
      </c>
      <c r="L121" s="173">
        <v>782.17</v>
      </c>
      <c r="M121" s="173">
        <v>823.38</v>
      </c>
      <c r="N121" s="173">
        <v>857.37</v>
      </c>
      <c r="O121" s="173">
        <v>923.84</v>
      </c>
      <c r="P121" s="173">
        <v>991.96</v>
      </c>
      <c r="Q121" s="173">
        <v>1053.32</v>
      </c>
      <c r="R121" s="173">
        <v>1108.92</v>
      </c>
      <c r="S121" s="173">
        <v>1183.43</v>
      </c>
      <c r="T121" s="173">
        <v>1240.9100000000001</v>
      </c>
      <c r="U121" s="173">
        <v>1302.1099999999999</v>
      </c>
      <c r="V121" s="13">
        <v>1355.59</v>
      </c>
      <c r="W121" s="13">
        <v>1422.06</v>
      </c>
      <c r="X121" s="13">
        <v>1476.87</v>
      </c>
      <c r="Y121" s="13">
        <v>1499.91</v>
      </c>
      <c r="Z121" s="13">
        <v>1500.39</v>
      </c>
      <c r="AA121" s="13">
        <v>1508.1</v>
      </c>
      <c r="AB121" s="13">
        <v>1509.74</v>
      </c>
      <c r="AC121" s="13">
        <v>1513.87</v>
      </c>
      <c r="AD121" s="13">
        <v>1518.36</v>
      </c>
      <c r="AE121" s="175">
        <v>1572.7300000000002</v>
      </c>
      <c r="AF121" s="13">
        <v>1642.82</v>
      </c>
      <c r="AG121" s="13">
        <v>1737.06</v>
      </c>
      <c r="AH121" s="175">
        <v>1807.55</v>
      </c>
      <c r="AI121" s="173">
        <v>1874.86</v>
      </c>
      <c r="AJ121" s="173">
        <v>1944.97</v>
      </c>
    </row>
    <row r="122" spans="1:36" x14ac:dyDescent="0.2">
      <c r="A122" s="5" t="s">
        <v>1385</v>
      </c>
      <c r="B122" s="5" t="s">
        <v>238</v>
      </c>
      <c r="D122" s="3" t="s">
        <v>239</v>
      </c>
      <c r="E122" s="38" t="s">
        <v>1088</v>
      </c>
      <c r="F122" s="3" t="s">
        <v>1076</v>
      </c>
      <c r="G122" s="3" t="s">
        <v>1065</v>
      </c>
      <c r="H122" s="1">
        <v>520.88</v>
      </c>
      <c r="I122" s="1">
        <v>558</v>
      </c>
      <c r="J122" s="1">
        <v>572.63</v>
      </c>
      <c r="K122" s="1">
        <v>611.34</v>
      </c>
      <c r="L122" s="173">
        <v>654.5</v>
      </c>
      <c r="M122" s="173">
        <v>726.68</v>
      </c>
      <c r="N122" s="173">
        <v>786.14</v>
      </c>
      <c r="O122" s="173">
        <v>833.79</v>
      </c>
      <c r="P122" s="173">
        <v>908.61</v>
      </c>
      <c r="Q122" s="173">
        <v>970.21</v>
      </c>
      <c r="R122" s="173">
        <v>1111.45</v>
      </c>
      <c r="S122" s="173">
        <v>1192.28</v>
      </c>
      <c r="T122" s="173">
        <v>1247.8800000000001</v>
      </c>
      <c r="U122" s="173">
        <v>1306.27</v>
      </c>
      <c r="V122" s="13">
        <v>1366.77</v>
      </c>
      <c r="W122" s="13">
        <v>1420.14</v>
      </c>
      <c r="X122" s="13">
        <v>1458.77</v>
      </c>
      <c r="Y122" s="13">
        <v>1491.24</v>
      </c>
      <c r="Z122" s="13">
        <v>1484.57</v>
      </c>
      <c r="AA122" s="13">
        <v>1488.03</v>
      </c>
      <c r="AB122" s="13">
        <v>1485.87</v>
      </c>
      <c r="AC122" s="13">
        <v>1483.26</v>
      </c>
      <c r="AD122" s="13">
        <v>1503.69</v>
      </c>
      <c r="AE122" s="175">
        <v>1546.1599999999999</v>
      </c>
      <c r="AF122" s="13">
        <v>1604.84</v>
      </c>
      <c r="AG122" s="13">
        <v>1686.6699999999998</v>
      </c>
      <c r="AH122" s="175">
        <v>1754.44</v>
      </c>
      <c r="AI122" s="173">
        <v>1819.73</v>
      </c>
      <c r="AJ122" s="173">
        <v>1904.18</v>
      </c>
    </row>
    <row r="123" spans="1:36" x14ac:dyDescent="0.2">
      <c r="A123" s="5" t="s">
        <v>1386</v>
      </c>
      <c r="B123" s="122" t="s">
        <v>1263</v>
      </c>
      <c r="C123" s="122"/>
      <c r="D123" s="123" t="s">
        <v>1262</v>
      </c>
      <c r="E123" s="38" t="s">
        <v>1088</v>
      </c>
      <c r="F123" s="123" t="s">
        <v>1076</v>
      </c>
      <c r="G123" s="123" t="s">
        <v>1061</v>
      </c>
      <c r="H123" s="13" t="s">
        <v>886</v>
      </c>
      <c r="I123" s="13" t="s">
        <v>886</v>
      </c>
      <c r="J123" s="13" t="s">
        <v>886</v>
      </c>
      <c r="K123" s="13" t="s">
        <v>886</v>
      </c>
      <c r="L123" s="13" t="s">
        <v>886</v>
      </c>
      <c r="M123" s="13" t="s">
        <v>886</v>
      </c>
      <c r="N123" s="13" t="s">
        <v>886</v>
      </c>
      <c r="O123" s="175" t="s">
        <v>886</v>
      </c>
      <c r="P123" s="13" t="s">
        <v>886</v>
      </c>
      <c r="Q123" s="13" t="s">
        <v>886</v>
      </c>
      <c r="R123" s="175" t="s">
        <v>886</v>
      </c>
      <c r="S123" s="173" t="s">
        <v>886</v>
      </c>
      <c r="T123" s="173" t="s">
        <v>886</v>
      </c>
      <c r="U123" s="13" t="s">
        <v>886</v>
      </c>
      <c r="V123" s="13" t="s">
        <v>886</v>
      </c>
      <c r="W123" s="13" t="s">
        <v>886</v>
      </c>
      <c r="X123" s="13" t="s">
        <v>886</v>
      </c>
      <c r="Y123" s="13" t="s">
        <v>886</v>
      </c>
      <c r="Z123" s="13" t="s">
        <v>886</v>
      </c>
      <c r="AA123" s="13" t="s">
        <v>886</v>
      </c>
      <c r="AB123" s="175" t="s">
        <v>886</v>
      </c>
      <c r="AC123" s="13" t="s">
        <v>886</v>
      </c>
      <c r="AD123" s="13" t="s">
        <v>886</v>
      </c>
      <c r="AE123" s="175" t="s">
        <v>886</v>
      </c>
      <c r="AF123" s="175" t="s">
        <v>886</v>
      </c>
      <c r="AG123" s="175" t="s">
        <v>886</v>
      </c>
      <c r="AH123" s="175">
        <v>1741.14</v>
      </c>
      <c r="AI123" s="173">
        <v>1810.23</v>
      </c>
      <c r="AJ123" s="173">
        <v>1879.37</v>
      </c>
    </row>
    <row r="124" spans="1:36" x14ac:dyDescent="0.2">
      <c r="A124" s="5" t="s">
        <v>886</v>
      </c>
      <c r="B124" s="5" t="s">
        <v>918</v>
      </c>
      <c r="D124" s="3" t="s">
        <v>865</v>
      </c>
      <c r="E124" s="38" t="s">
        <v>1089</v>
      </c>
      <c r="F124" s="3" t="s">
        <v>1076</v>
      </c>
      <c r="G124" s="3" t="s">
        <v>1063</v>
      </c>
      <c r="H124" s="1">
        <v>558</v>
      </c>
      <c r="I124" s="1">
        <v>621</v>
      </c>
      <c r="J124" s="1">
        <v>670.5</v>
      </c>
      <c r="K124" s="1" t="s">
        <v>886</v>
      </c>
      <c r="L124" s="173" t="s">
        <v>886</v>
      </c>
      <c r="M124" s="173" t="s">
        <v>886</v>
      </c>
      <c r="N124" s="173" t="s">
        <v>886</v>
      </c>
      <c r="O124" s="173" t="s">
        <v>886</v>
      </c>
      <c r="P124" s="173" t="s">
        <v>886</v>
      </c>
      <c r="Q124" s="173" t="s">
        <v>886</v>
      </c>
      <c r="R124" s="173" t="s">
        <v>886</v>
      </c>
      <c r="S124" s="173" t="s">
        <v>886</v>
      </c>
      <c r="T124" s="173" t="s">
        <v>886</v>
      </c>
      <c r="U124" s="173" t="s">
        <v>886</v>
      </c>
      <c r="V124" s="13" t="s">
        <v>886</v>
      </c>
      <c r="W124" s="13" t="s">
        <v>886</v>
      </c>
      <c r="X124" s="13" t="s">
        <v>886</v>
      </c>
      <c r="Y124" s="13" t="s">
        <v>886</v>
      </c>
      <c r="Z124" s="13" t="s">
        <v>886</v>
      </c>
      <c r="AA124" s="13" t="s">
        <v>886</v>
      </c>
      <c r="AB124" s="13" t="s">
        <v>886</v>
      </c>
      <c r="AC124" s="13" t="s">
        <v>886</v>
      </c>
      <c r="AD124" s="13" t="s">
        <v>886</v>
      </c>
      <c r="AE124" s="175" t="s">
        <v>886</v>
      </c>
      <c r="AF124" s="13" t="s">
        <v>886</v>
      </c>
      <c r="AG124" s="13" t="s">
        <v>886</v>
      </c>
      <c r="AH124" s="175" t="s">
        <v>886</v>
      </c>
      <c r="AI124" s="173" t="s">
        <v>886</v>
      </c>
      <c r="AJ124" s="173" t="s">
        <v>886</v>
      </c>
    </row>
    <row r="125" spans="1:36" x14ac:dyDescent="0.2">
      <c r="A125" s="5" t="s">
        <v>1388</v>
      </c>
      <c r="B125" s="5" t="s">
        <v>242</v>
      </c>
      <c r="D125" s="3" t="s">
        <v>243</v>
      </c>
      <c r="E125" s="38" t="s">
        <v>1088</v>
      </c>
      <c r="F125" s="3" t="s">
        <v>1076</v>
      </c>
      <c r="G125" s="3" t="s">
        <v>1057</v>
      </c>
      <c r="H125" s="1">
        <v>591.75</v>
      </c>
      <c r="I125" s="1">
        <v>607.5</v>
      </c>
      <c r="J125" s="1">
        <v>607.5</v>
      </c>
      <c r="K125" s="1">
        <v>639.07000000000005</v>
      </c>
      <c r="L125" s="173">
        <v>685.2</v>
      </c>
      <c r="M125" s="173">
        <v>734.18</v>
      </c>
      <c r="N125" s="173">
        <v>789.34</v>
      </c>
      <c r="O125" s="173">
        <v>851.52</v>
      </c>
      <c r="P125" s="173">
        <v>926.02</v>
      </c>
      <c r="Q125" s="173">
        <v>978.67</v>
      </c>
      <c r="R125" s="173">
        <v>1209.49</v>
      </c>
      <c r="S125" s="173">
        <v>1279.04</v>
      </c>
      <c r="T125" s="173">
        <v>1330.15</v>
      </c>
      <c r="U125" s="173">
        <v>1388.95</v>
      </c>
      <c r="V125" s="13">
        <v>1447.88</v>
      </c>
      <c r="W125" s="13">
        <v>1506.33</v>
      </c>
      <c r="X125" s="13">
        <v>1561.15</v>
      </c>
      <c r="Y125" s="13">
        <v>1602.77</v>
      </c>
      <c r="Z125" s="13">
        <v>1602.77</v>
      </c>
      <c r="AA125" s="13">
        <v>1602.77</v>
      </c>
      <c r="AB125" s="13">
        <v>1602.77</v>
      </c>
      <c r="AC125" s="13">
        <v>1629.65</v>
      </c>
      <c r="AD125" s="13">
        <v>1657.1</v>
      </c>
      <c r="AE125" s="175">
        <v>1716.0400000000002</v>
      </c>
      <c r="AF125" s="13">
        <v>1789.5900000000001</v>
      </c>
      <c r="AG125" s="13">
        <v>1889.69</v>
      </c>
      <c r="AH125" s="175">
        <v>1965.13</v>
      </c>
      <c r="AI125" s="173">
        <v>2039.17</v>
      </c>
      <c r="AJ125" s="173">
        <v>2113.12</v>
      </c>
    </row>
    <row r="126" spans="1:36" x14ac:dyDescent="0.2">
      <c r="A126" s="5" t="s">
        <v>1389</v>
      </c>
      <c r="B126" s="5" t="s">
        <v>244</v>
      </c>
      <c r="D126" s="3" t="s">
        <v>245</v>
      </c>
      <c r="E126" s="38" t="s">
        <v>1088</v>
      </c>
      <c r="F126" s="3" t="s">
        <v>1076</v>
      </c>
      <c r="G126" s="3" t="s">
        <v>1057</v>
      </c>
      <c r="H126" s="1">
        <v>490.5</v>
      </c>
      <c r="I126" s="1">
        <v>482.63</v>
      </c>
      <c r="J126" s="1">
        <v>549</v>
      </c>
      <c r="K126" s="1">
        <v>592.76</v>
      </c>
      <c r="L126" s="173">
        <v>675.17</v>
      </c>
      <c r="M126" s="173">
        <v>732.2</v>
      </c>
      <c r="N126" s="173">
        <v>794.13</v>
      </c>
      <c r="O126" s="173">
        <v>831.44</v>
      </c>
      <c r="P126" s="173">
        <v>881.93</v>
      </c>
      <c r="Q126" s="173">
        <v>961.26</v>
      </c>
      <c r="R126" s="173">
        <v>1100.17</v>
      </c>
      <c r="S126" s="173">
        <v>1162.9100000000001</v>
      </c>
      <c r="T126" s="173">
        <v>1201.08</v>
      </c>
      <c r="U126" s="173">
        <v>1252.74</v>
      </c>
      <c r="V126" s="13">
        <v>1311</v>
      </c>
      <c r="W126" s="13">
        <v>1371.37</v>
      </c>
      <c r="X126" s="13">
        <v>1402.98</v>
      </c>
      <c r="Y126" s="13">
        <v>1433.85</v>
      </c>
      <c r="Z126" s="13">
        <v>1433.81</v>
      </c>
      <c r="AA126" s="13">
        <v>1433.62</v>
      </c>
      <c r="AB126" s="13">
        <v>1438.93</v>
      </c>
      <c r="AC126" s="13">
        <v>1442.27</v>
      </c>
      <c r="AD126" s="13">
        <v>1449.83</v>
      </c>
      <c r="AE126" s="175">
        <v>1495.77</v>
      </c>
      <c r="AF126" s="13">
        <v>1557.1699999999998</v>
      </c>
      <c r="AG126" s="13">
        <v>1640.21</v>
      </c>
      <c r="AH126" s="175">
        <v>1705.2</v>
      </c>
      <c r="AI126" s="173">
        <v>1767.82</v>
      </c>
      <c r="AJ126" s="173">
        <v>1849.5</v>
      </c>
    </row>
    <row r="127" spans="1:36" x14ac:dyDescent="0.2">
      <c r="A127" s="5" t="s">
        <v>1390</v>
      </c>
      <c r="B127" s="5" t="s">
        <v>246</v>
      </c>
      <c r="D127" s="3" t="s">
        <v>247</v>
      </c>
      <c r="E127" s="38" t="s">
        <v>1088</v>
      </c>
      <c r="F127" s="3" t="s">
        <v>1076</v>
      </c>
      <c r="G127" s="3" t="s">
        <v>1058</v>
      </c>
      <c r="H127" s="1">
        <v>596.25</v>
      </c>
      <c r="I127" s="1">
        <v>618.75</v>
      </c>
      <c r="J127" s="1">
        <v>670.5</v>
      </c>
      <c r="K127" s="1">
        <v>704.33</v>
      </c>
      <c r="L127" s="173">
        <v>746.71</v>
      </c>
      <c r="M127" s="173">
        <v>822.17</v>
      </c>
      <c r="N127" s="173">
        <v>859.5</v>
      </c>
      <c r="O127" s="173">
        <v>913.86</v>
      </c>
      <c r="P127" s="173">
        <v>957.56</v>
      </c>
      <c r="Q127" s="173">
        <v>1033.28</v>
      </c>
      <c r="R127" s="173">
        <v>1165</v>
      </c>
      <c r="S127" s="173">
        <v>1227.19</v>
      </c>
      <c r="T127" s="173">
        <v>1281.0899999999999</v>
      </c>
      <c r="U127" s="173">
        <v>1344.58</v>
      </c>
      <c r="V127" s="13">
        <v>1412.81</v>
      </c>
      <c r="W127" s="13">
        <v>1471.66</v>
      </c>
      <c r="X127" s="13">
        <v>1516.7</v>
      </c>
      <c r="Y127" s="13">
        <v>1550.12</v>
      </c>
      <c r="Z127" s="13">
        <v>1551.27</v>
      </c>
      <c r="AA127" s="13">
        <v>1559.25</v>
      </c>
      <c r="AB127" s="13">
        <v>1567.96</v>
      </c>
      <c r="AC127" s="13">
        <v>1576.19</v>
      </c>
      <c r="AD127" s="13">
        <v>1613.64</v>
      </c>
      <c r="AE127" s="175">
        <v>1673.77</v>
      </c>
      <c r="AF127" s="13">
        <v>1738.1</v>
      </c>
      <c r="AG127" s="13">
        <v>1806.1000000000001</v>
      </c>
      <c r="AH127" s="175">
        <v>1885.91</v>
      </c>
      <c r="AI127" s="173">
        <v>1957.85</v>
      </c>
      <c r="AJ127" s="173">
        <v>2028.19</v>
      </c>
    </row>
    <row r="128" spans="1:36" x14ac:dyDescent="0.2">
      <c r="A128" s="5" t="s">
        <v>1674</v>
      </c>
      <c r="B128" s="5" t="s">
        <v>248</v>
      </c>
      <c r="D128" s="3" t="s">
        <v>249</v>
      </c>
      <c r="E128" s="38" t="s">
        <v>1089</v>
      </c>
      <c r="F128" s="3" t="s">
        <v>1076</v>
      </c>
      <c r="G128" s="3" t="s">
        <v>1058</v>
      </c>
      <c r="H128" s="1">
        <v>616.5</v>
      </c>
      <c r="I128" s="1">
        <v>628.88</v>
      </c>
      <c r="J128" s="1">
        <v>655.88</v>
      </c>
      <c r="K128" s="1">
        <v>689.91</v>
      </c>
      <c r="L128" s="173">
        <v>733.91</v>
      </c>
      <c r="M128" s="173">
        <v>836.93</v>
      </c>
      <c r="N128" s="173">
        <v>875.61</v>
      </c>
      <c r="O128" s="173">
        <v>927.72</v>
      </c>
      <c r="P128" s="173">
        <v>979.99</v>
      </c>
      <c r="Q128" s="173">
        <v>1037.23</v>
      </c>
      <c r="R128" s="173">
        <v>1138.4100000000001</v>
      </c>
      <c r="S128" s="173">
        <v>1196.5999999999999</v>
      </c>
      <c r="T128" s="173">
        <v>1234.45</v>
      </c>
      <c r="U128" s="173">
        <v>1293.43</v>
      </c>
      <c r="V128" s="13">
        <v>1353.38</v>
      </c>
      <c r="W128" s="13">
        <v>1413.33</v>
      </c>
      <c r="X128" s="13" t="s">
        <v>886</v>
      </c>
      <c r="Y128" s="13" t="s">
        <v>886</v>
      </c>
      <c r="Z128" s="13" t="s">
        <v>886</v>
      </c>
      <c r="AA128" s="13" t="s">
        <v>886</v>
      </c>
      <c r="AB128" s="13" t="s">
        <v>886</v>
      </c>
      <c r="AC128" s="13" t="s">
        <v>886</v>
      </c>
      <c r="AD128" s="13" t="s">
        <v>886</v>
      </c>
      <c r="AE128" s="175" t="s">
        <v>886</v>
      </c>
      <c r="AF128" s="13" t="s">
        <v>886</v>
      </c>
      <c r="AG128" s="13" t="s">
        <v>886</v>
      </c>
      <c r="AH128" s="175" t="s">
        <v>886</v>
      </c>
      <c r="AI128" s="173" t="s">
        <v>886</v>
      </c>
      <c r="AJ128" s="173" t="s">
        <v>886</v>
      </c>
    </row>
    <row r="129" spans="1:36" x14ac:dyDescent="0.2">
      <c r="A129" s="5" t="s">
        <v>1391</v>
      </c>
      <c r="B129" s="5" t="s">
        <v>250</v>
      </c>
      <c r="D129" s="3" t="s">
        <v>251</v>
      </c>
      <c r="E129" s="38" t="s">
        <v>1088</v>
      </c>
      <c r="F129" s="3" t="s">
        <v>1076</v>
      </c>
      <c r="G129" s="3" t="s">
        <v>1057</v>
      </c>
      <c r="H129" s="1">
        <v>606.38</v>
      </c>
      <c r="I129" s="1">
        <v>582.75</v>
      </c>
      <c r="J129" s="1">
        <v>581.63</v>
      </c>
      <c r="K129" s="1">
        <v>616.92999999999995</v>
      </c>
      <c r="L129" s="173">
        <v>653.46</v>
      </c>
      <c r="M129" s="173">
        <v>724.17</v>
      </c>
      <c r="N129" s="173">
        <v>779.69</v>
      </c>
      <c r="O129" s="173">
        <v>817.64</v>
      </c>
      <c r="P129" s="173">
        <v>855.68</v>
      </c>
      <c r="Q129" s="173">
        <v>954.84</v>
      </c>
      <c r="R129" s="173">
        <v>1150.23</v>
      </c>
      <c r="S129" s="173">
        <v>1211.43</v>
      </c>
      <c r="T129" s="173">
        <v>1257.97</v>
      </c>
      <c r="U129" s="173">
        <v>1320.63</v>
      </c>
      <c r="V129" s="13">
        <v>1371.56</v>
      </c>
      <c r="W129" s="13">
        <v>1436.62</v>
      </c>
      <c r="X129" s="13">
        <v>1483</v>
      </c>
      <c r="Y129" s="13">
        <v>1514.87</v>
      </c>
      <c r="Z129" s="13">
        <v>1514.86</v>
      </c>
      <c r="AA129" s="13">
        <v>1553.09</v>
      </c>
      <c r="AB129" s="13">
        <v>1583.91</v>
      </c>
      <c r="AC129" s="13">
        <v>1611.35</v>
      </c>
      <c r="AD129" s="13">
        <v>1639.41</v>
      </c>
      <c r="AE129" s="175">
        <v>1696.24</v>
      </c>
      <c r="AF129" s="13">
        <v>1767.8899999999999</v>
      </c>
      <c r="AG129" s="13">
        <v>1863.62</v>
      </c>
      <c r="AH129" s="175">
        <v>1936.1299999999999</v>
      </c>
      <c r="AI129" s="173">
        <v>2009.09</v>
      </c>
      <c r="AJ129" s="173">
        <v>2066.71</v>
      </c>
    </row>
    <row r="130" spans="1:36" x14ac:dyDescent="0.2">
      <c r="A130" s="5" t="s">
        <v>1392</v>
      </c>
      <c r="B130" s="5" t="s">
        <v>252</v>
      </c>
      <c r="D130" s="3" t="s">
        <v>253</v>
      </c>
      <c r="E130" s="38" t="s">
        <v>1088</v>
      </c>
      <c r="F130" s="3" t="s">
        <v>1080</v>
      </c>
      <c r="G130" s="3" t="s">
        <v>1062</v>
      </c>
      <c r="H130" s="1">
        <v>587.25</v>
      </c>
      <c r="I130" s="1">
        <v>580.5</v>
      </c>
      <c r="J130" s="1">
        <v>585</v>
      </c>
      <c r="K130" s="1">
        <v>616.88</v>
      </c>
      <c r="L130" s="173">
        <v>637.88</v>
      </c>
      <c r="M130" s="173">
        <v>680</v>
      </c>
      <c r="N130" s="173">
        <v>732.61</v>
      </c>
      <c r="O130" s="173">
        <v>797.3</v>
      </c>
      <c r="P130" s="173">
        <v>884.73</v>
      </c>
      <c r="Q130" s="173">
        <v>954.98</v>
      </c>
      <c r="R130" s="173">
        <v>1122.68</v>
      </c>
      <c r="S130" s="173">
        <v>1192.99</v>
      </c>
      <c r="T130" s="173">
        <v>1228.8699999999999</v>
      </c>
      <c r="U130" s="173">
        <v>1287.1600000000001</v>
      </c>
      <c r="V130" s="13">
        <v>1336.9</v>
      </c>
      <c r="W130" s="13">
        <v>1383.52</v>
      </c>
      <c r="X130" s="13">
        <v>1410.16</v>
      </c>
      <c r="Y130" s="13">
        <v>1410.16</v>
      </c>
      <c r="Z130" s="13">
        <v>1410.16</v>
      </c>
      <c r="AA130" s="13">
        <v>1407.06</v>
      </c>
      <c r="AB130" s="13">
        <v>1403.34</v>
      </c>
      <c r="AC130" s="13">
        <v>1399.34</v>
      </c>
      <c r="AD130" s="13">
        <v>1395.34</v>
      </c>
      <c r="AE130" s="175">
        <v>1420.17</v>
      </c>
      <c r="AF130" s="13">
        <v>1481.25</v>
      </c>
      <c r="AG130" s="13">
        <v>1555.4</v>
      </c>
      <c r="AH130" s="175">
        <v>1631.99</v>
      </c>
      <c r="AI130" s="173">
        <v>1695.84</v>
      </c>
      <c r="AJ130" s="173">
        <v>1795.47</v>
      </c>
    </row>
    <row r="131" spans="1:36" x14ac:dyDescent="0.2">
      <c r="A131" s="5" t="s">
        <v>1393</v>
      </c>
      <c r="B131" s="5" t="s">
        <v>254</v>
      </c>
      <c r="D131" s="3" t="s">
        <v>255</v>
      </c>
      <c r="E131" s="38" t="s">
        <v>1088</v>
      </c>
      <c r="F131" s="3" t="s">
        <v>1076</v>
      </c>
      <c r="G131" s="3" t="s">
        <v>1061</v>
      </c>
      <c r="H131" s="1">
        <v>531</v>
      </c>
      <c r="I131" s="1">
        <v>495</v>
      </c>
      <c r="J131" s="1">
        <v>564.75</v>
      </c>
      <c r="K131" s="1">
        <v>597.66999999999996</v>
      </c>
      <c r="L131" s="173">
        <v>639.5</v>
      </c>
      <c r="M131" s="173">
        <v>733.5</v>
      </c>
      <c r="N131" s="173">
        <v>783.59</v>
      </c>
      <c r="O131" s="173">
        <v>835.08</v>
      </c>
      <c r="P131" s="173">
        <v>903.5</v>
      </c>
      <c r="Q131" s="173">
        <v>991.33</v>
      </c>
      <c r="R131" s="173">
        <v>1152.27</v>
      </c>
      <c r="S131" s="173">
        <v>1216.57</v>
      </c>
      <c r="T131" s="173">
        <v>1255.9100000000001</v>
      </c>
      <c r="U131" s="173">
        <v>1312.91</v>
      </c>
      <c r="V131" s="13">
        <v>1371.7</v>
      </c>
      <c r="W131" s="13">
        <v>1426.51</v>
      </c>
      <c r="X131" s="13">
        <v>1460.29</v>
      </c>
      <c r="Y131" s="13">
        <v>1490.49</v>
      </c>
      <c r="Z131" s="13">
        <v>1490.95</v>
      </c>
      <c r="AA131" s="13">
        <v>1496.33</v>
      </c>
      <c r="AB131" s="13">
        <v>1503.01</v>
      </c>
      <c r="AC131" s="13">
        <v>1506.93</v>
      </c>
      <c r="AD131" s="13">
        <v>1510.81</v>
      </c>
      <c r="AE131" s="175">
        <v>1561.3300000000002</v>
      </c>
      <c r="AF131" s="13">
        <v>1601.93</v>
      </c>
      <c r="AG131" s="13">
        <v>1678.6</v>
      </c>
      <c r="AH131" s="175">
        <v>1755.72</v>
      </c>
      <c r="AI131" s="173">
        <v>1815.7099999999998</v>
      </c>
      <c r="AJ131" s="173">
        <v>1845.47</v>
      </c>
    </row>
    <row r="132" spans="1:36" x14ac:dyDescent="0.2">
      <c r="A132" s="5" t="s">
        <v>1394</v>
      </c>
      <c r="B132" s="5" t="s">
        <v>256</v>
      </c>
      <c r="D132" s="3" t="s">
        <v>257</v>
      </c>
      <c r="E132" s="38" t="s">
        <v>1088</v>
      </c>
      <c r="F132" s="3" t="s">
        <v>1076</v>
      </c>
      <c r="G132" s="3" t="s">
        <v>1057</v>
      </c>
      <c r="H132" s="1">
        <v>525.38</v>
      </c>
      <c r="I132" s="1">
        <v>520.88</v>
      </c>
      <c r="J132" s="1">
        <v>536.63</v>
      </c>
      <c r="K132" s="1">
        <v>582.16</v>
      </c>
      <c r="L132" s="173">
        <v>621.14</v>
      </c>
      <c r="M132" s="173">
        <v>692.44</v>
      </c>
      <c r="N132" s="173">
        <v>748.95</v>
      </c>
      <c r="O132" s="173">
        <v>801.64</v>
      </c>
      <c r="P132" s="173">
        <v>841.16</v>
      </c>
      <c r="Q132" s="173">
        <v>935.1</v>
      </c>
      <c r="R132" s="173">
        <v>1107.93</v>
      </c>
      <c r="S132" s="173">
        <v>1163.55</v>
      </c>
      <c r="T132" s="173">
        <v>1208.3</v>
      </c>
      <c r="U132" s="173">
        <v>1269.82</v>
      </c>
      <c r="V132" s="13">
        <v>1327.4</v>
      </c>
      <c r="W132" s="13">
        <v>1399.06</v>
      </c>
      <c r="X132" s="13">
        <v>1442.11</v>
      </c>
      <c r="Y132" s="13">
        <v>1477.95</v>
      </c>
      <c r="Z132" s="13">
        <v>1477.95</v>
      </c>
      <c r="AA132" s="13">
        <v>1520.28</v>
      </c>
      <c r="AB132" s="13">
        <v>1550.53</v>
      </c>
      <c r="AC132" s="13">
        <v>1581.21</v>
      </c>
      <c r="AD132" s="13">
        <v>1612.69</v>
      </c>
      <c r="AE132" s="175">
        <v>1670.54</v>
      </c>
      <c r="AF132" s="13">
        <v>1743.1399999999999</v>
      </c>
      <c r="AG132" s="13">
        <v>1840.4599999999998</v>
      </c>
      <c r="AH132" s="175">
        <v>1912.43</v>
      </c>
      <c r="AI132" s="173">
        <v>1985.34</v>
      </c>
      <c r="AJ132" s="173">
        <v>2042.91</v>
      </c>
    </row>
    <row r="133" spans="1:36" x14ac:dyDescent="0.2">
      <c r="A133" s="5" t="s">
        <v>1395</v>
      </c>
      <c r="B133" s="5" t="s">
        <v>258</v>
      </c>
      <c r="D133" s="3" t="s">
        <v>259</v>
      </c>
      <c r="E133" s="38" t="s">
        <v>1088</v>
      </c>
      <c r="F133" s="3" t="s">
        <v>1076</v>
      </c>
      <c r="G133" s="3" t="s">
        <v>1060</v>
      </c>
      <c r="H133" s="1">
        <v>595.13</v>
      </c>
      <c r="I133" s="1">
        <v>617.63</v>
      </c>
      <c r="J133" s="1">
        <v>657</v>
      </c>
      <c r="K133" s="1">
        <v>666.8</v>
      </c>
      <c r="L133" s="173">
        <v>723.84</v>
      </c>
      <c r="M133" s="173">
        <v>792.94</v>
      </c>
      <c r="N133" s="173">
        <v>857.29</v>
      </c>
      <c r="O133" s="173">
        <v>916.12</v>
      </c>
      <c r="P133" s="173">
        <v>973.85</v>
      </c>
      <c r="Q133" s="173">
        <v>1066.8</v>
      </c>
      <c r="R133" s="173">
        <v>1157.82</v>
      </c>
      <c r="S133" s="173">
        <v>1214.67</v>
      </c>
      <c r="T133" s="173">
        <v>1250.49</v>
      </c>
      <c r="U133" s="173">
        <v>1308.1300000000001</v>
      </c>
      <c r="V133" s="13">
        <v>1359.42</v>
      </c>
      <c r="W133" s="13">
        <v>1409.4</v>
      </c>
      <c r="X133" s="13">
        <v>1459.54</v>
      </c>
      <c r="Y133" s="13">
        <v>1479.66</v>
      </c>
      <c r="Z133" s="13">
        <v>1479.68</v>
      </c>
      <c r="AA133" s="13">
        <v>1480.29</v>
      </c>
      <c r="AB133" s="13">
        <v>1484.6</v>
      </c>
      <c r="AC133" s="13">
        <v>1510.84</v>
      </c>
      <c r="AD133" s="13">
        <v>1537.43</v>
      </c>
      <c r="AE133" s="175">
        <v>1592.73</v>
      </c>
      <c r="AF133" s="13">
        <v>1649.58</v>
      </c>
      <c r="AG133" s="13">
        <v>1730.86</v>
      </c>
      <c r="AH133" s="175">
        <v>1812.97</v>
      </c>
      <c r="AI133" s="173">
        <v>1857.1999999999998</v>
      </c>
      <c r="AJ133" s="173">
        <v>1912.81</v>
      </c>
    </row>
    <row r="134" spans="1:36" x14ac:dyDescent="0.2">
      <c r="A134" s="5" t="s">
        <v>1398</v>
      </c>
      <c r="B134" s="5" t="s">
        <v>263</v>
      </c>
      <c r="D134" s="3" t="s">
        <v>264</v>
      </c>
      <c r="E134" s="38" t="s">
        <v>1088</v>
      </c>
      <c r="F134" s="3" t="s">
        <v>1076</v>
      </c>
      <c r="G134" s="3" t="s">
        <v>1064</v>
      </c>
      <c r="H134" s="1">
        <v>543.38</v>
      </c>
      <c r="I134" s="1">
        <v>562.5</v>
      </c>
      <c r="J134" s="1">
        <v>570.38</v>
      </c>
      <c r="K134" s="1">
        <v>562.37</v>
      </c>
      <c r="L134" s="173">
        <v>595.41</v>
      </c>
      <c r="M134" s="173">
        <v>684.78</v>
      </c>
      <c r="N134" s="173">
        <v>749.17</v>
      </c>
      <c r="O134" s="173">
        <v>792.72</v>
      </c>
      <c r="P134" s="173">
        <v>847.96</v>
      </c>
      <c r="Q134" s="173">
        <v>932.93</v>
      </c>
      <c r="R134" s="173">
        <v>1105.26</v>
      </c>
      <c r="S134" s="173">
        <v>1172.08</v>
      </c>
      <c r="T134" s="173">
        <v>1214.1500000000001</v>
      </c>
      <c r="U134" s="173">
        <v>1271.21</v>
      </c>
      <c r="V134" s="13">
        <v>1329.14</v>
      </c>
      <c r="W134" s="13">
        <v>1387.64</v>
      </c>
      <c r="X134" s="13">
        <v>1432.53</v>
      </c>
      <c r="Y134" s="13">
        <v>1469.57</v>
      </c>
      <c r="Z134" s="13">
        <v>1469.57</v>
      </c>
      <c r="AA134" s="13">
        <v>1474.85</v>
      </c>
      <c r="AB134" s="13">
        <v>1484.51</v>
      </c>
      <c r="AC134" s="13">
        <v>1514.06</v>
      </c>
      <c r="AD134" s="13">
        <v>1544.21</v>
      </c>
      <c r="AE134" s="175">
        <v>1600.4899999999998</v>
      </c>
      <c r="AF134" s="13">
        <v>1670.82</v>
      </c>
      <c r="AG134" s="13">
        <v>1753.53</v>
      </c>
      <c r="AH134" s="175">
        <v>1838.1399999999999</v>
      </c>
      <c r="AI134" s="173">
        <v>1909.39</v>
      </c>
      <c r="AJ134" s="173">
        <v>2002.89</v>
      </c>
    </row>
    <row r="135" spans="1:36" x14ac:dyDescent="0.2">
      <c r="A135" s="5" t="s">
        <v>1399</v>
      </c>
      <c r="B135" s="5" t="s">
        <v>265</v>
      </c>
      <c r="D135" s="3" t="s">
        <v>266</v>
      </c>
      <c r="E135" s="38" t="s">
        <v>1088</v>
      </c>
      <c r="F135" s="3" t="s">
        <v>1076</v>
      </c>
      <c r="G135" s="3" t="s">
        <v>1057</v>
      </c>
      <c r="H135" s="1">
        <v>444.38</v>
      </c>
      <c r="I135" s="1">
        <v>495</v>
      </c>
      <c r="J135" s="1">
        <v>561.38</v>
      </c>
      <c r="K135" s="1">
        <v>586.98</v>
      </c>
      <c r="L135" s="173">
        <v>645.92999999999995</v>
      </c>
      <c r="M135" s="173">
        <v>702.54</v>
      </c>
      <c r="N135" s="173">
        <v>762.84</v>
      </c>
      <c r="O135" s="173">
        <v>802.35</v>
      </c>
      <c r="P135" s="173">
        <v>845.01</v>
      </c>
      <c r="Q135" s="173">
        <v>920.43</v>
      </c>
      <c r="R135" s="173">
        <v>1062.0899999999999</v>
      </c>
      <c r="S135" s="173">
        <v>1123.1099999999999</v>
      </c>
      <c r="T135" s="173">
        <v>1161.54</v>
      </c>
      <c r="U135" s="173">
        <v>1212.3900000000001</v>
      </c>
      <c r="V135" s="13">
        <v>1269.6300000000001</v>
      </c>
      <c r="W135" s="13">
        <v>1329.3</v>
      </c>
      <c r="X135" s="13">
        <v>1360.8</v>
      </c>
      <c r="Y135" s="13">
        <v>1385.73</v>
      </c>
      <c r="Z135" s="13">
        <v>1385.73</v>
      </c>
      <c r="AA135" s="13">
        <v>1385.73</v>
      </c>
      <c r="AB135" s="13">
        <v>1390.73</v>
      </c>
      <c r="AC135" s="13">
        <v>1393.74</v>
      </c>
      <c r="AD135" s="13">
        <v>1396.81</v>
      </c>
      <c r="AE135" s="175">
        <v>1447.56</v>
      </c>
      <c r="AF135" s="13">
        <v>1512.62</v>
      </c>
      <c r="AG135" s="13">
        <v>1599.38</v>
      </c>
      <c r="AH135" s="175">
        <v>1666.26</v>
      </c>
      <c r="AI135" s="173">
        <v>1732.02</v>
      </c>
      <c r="AJ135" s="173">
        <v>1817.56</v>
      </c>
    </row>
    <row r="136" spans="1:36" x14ac:dyDescent="0.2">
      <c r="A136" s="5" t="s">
        <v>1400</v>
      </c>
      <c r="B136" s="5" t="s">
        <v>267</v>
      </c>
      <c r="D136" s="3" t="s">
        <v>268</v>
      </c>
      <c r="E136" s="38" t="s">
        <v>1088</v>
      </c>
      <c r="F136" s="3" t="s">
        <v>1076</v>
      </c>
      <c r="G136" s="3" t="s">
        <v>1061</v>
      </c>
      <c r="H136" s="1">
        <v>511.88</v>
      </c>
      <c r="I136" s="1">
        <v>505.13</v>
      </c>
      <c r="J136" s="1">
        <v>553.5</v>
      </c>
      <c r="K136" s="1">
        <v>577.65</v>
      </c>
      <c r="L136" s="173">
        <v>614.24</v>
      </c>
      <c r="M136" s="173">
        <v>667.02</v>
      </c>
      <c r="N136" s="173">
        <v>726.62</v>
      </c>
      <c r="O136" s="173">
        <v>792.65</v>
      </c>
      <c r="P136" s="173">
        <v>854.49</v>
      </c>
      <c r="Q136" s="173">
        <v>971.1</v>
      </c>
      <c r="R136" s="173">
        <v>1106.04</v>
      </c>
      <c r="S136" s="173">
        <v>1199.73</v>
      </c>
      <c r="T136" s="173">
        <v>1248.5</v>
      </c>
      <c r="U136" s="173">
        <v>1306.8499999999999</v>
      </c>
      <c r="V136" s="13">
        <v>1370.25</v>
      </c>
      <c r="W136" s="13">
        <v>1436.28</v>
      </c>
      <c r="X136" s="13">
        <v>1495.17</v>
      </c>
      <c r="Y136" s="13">
        <v>1539.54</v>
      </c>
      <c r="Z136" s="13">
        <v>1540.59</v>
      </c>
      <c r="AA136" s="13">
        <v>1580.19</v>
      </c>
      <c r="AB136" s="13">
        <v>1617.09</v>
      </c>
      <c r="AC136" s="13">
        <v>1645.46</v>
      </c>
      <c r="AD136" s="13">
        <v>1671.24</v>
      </c>
      <c r="AE136" s="175">
        <v>1708.98</v>
      </c>
      <c r="AF136" s="13">
        <v>1743.76</v>
      </c>
      <c r="AG136" s="13">
        <v>1824.74</v>
      </c>
      <c r="AH136" s="175">
        <v>1912.38</v>
      </c>
      <c r="AI136" s="173">
        <v>1972.8400000000001</v>
      </c>
      <c r="AJ136" s="173">
        <v>2029.4</v>
      </c>
    </row>
    <row r="137" spans="1:36" x14ac:dyDescent="0.2">
      <c r="A137" s="5" t="s">
        <v>1401</v>
      </c>
      <c r="B137" s="5" t="s">
        <v>607</v>
      </c>
      <c r="D137" s="123" t="s">
        <v>1257</v>
      </c>
      <c r="E137" s="38" t="s">
        <v>1088</v>
      </c>
      <c r="F137" s="3" t="s">
        <v>1076</v>
      </c>
      <c r="G137" s="3" t="s">
        <v>1057</v>
      </c>
      <c r="H137" s="1">
        <v>556.88</v>
      </c>
      <c r="I137" s="1">
        <v>581.63</v>
      </c>
      <c r="J137" s="1">
        <v>612</v>
      </c>
      <c r="K137" s="1">
        <v>631.34</v>
      </c>
      <c r="L137" s="173">
        <v>658.61</v>
      </c>
      <c r="M137" s="173">
        <v>726.91</v>
      </c>
      <c r="N137" s="173">
        <v>780.47</v>
      </c>
      <c r="O137" s="173">
        <v>845.47</v>
      </c>
      <c r="P137" s="173">
        <v>899.44</v>
      </c>
      <c r="Q137" s="173">
        <v>989.61</v>
      </c>
      <c r="R137" s="173">
        <v>1120.69</v>
      </c>
      <c r="S137" s="173">
        <v>1214.0899999999999</v>
      </c>
      <c r="T137" s="173">
        <v>1272.47</v>
      </c>
      <c r="U137" s="173">
        <v>1333.46</v>
      </c>
      <c r="V137" s="13">
        <v>1396.37</v>
      </c>
      <c r="W137" s="13">
        <v>1454.03</v>
      </c>
      <c r="X137" s="13">
        <v>1499.58</v>
      </c>
      <c r="Y137" s="13">
        <v>1535.26</v>
      </c>
      <c r="Z137" s="13">
        <v>1535.14</v>
      </c>
      <c r="AA137" s="13">
        <v>1537.74</v>
      </c>
      <c r="AB137" s="13">
        <v>1546.62</v>
      </c>
      <c r="AC137" s="13">
        <v>1569.97</v>
      </c>
      <c r="AD137" s="13">
        <v>1592.91</v>
      </c>
      <c r="AE137" s="175">
        <v>1653.6</v>
      </c>
      <c r="AF137" s="13">
        <v>1715.08</v>
      </c>
      <c r="AG137" s="13">
        <v>1800.3400000000001</v>
      </c>
      <c r="AH137" s="175">
        <v>1892.89</v>
      </c>
      <c r="AI137" s="173">
        <v>1967.24</v>
      </c>
      <c r="AJ137" s="173">
        <v>2058.86</v>
      </c>
    </row>
    <row r="138" spans="1:36" x14ac:dyDescent="0.2">
      <c r="A138" s="5" t="s">
        <v>1675</v>
      </c>
      <c r="B138" s="5" t="s">
        <v>269</v>
      </c>
      <c r="D138" s="3" t="s">
        <v>270</v>
      </c>
      <c r="E138" s="38" t="s">
        <v>1089</v>
      </c>
      <c r="F138" s="3" t="s">
        <v>1076</v>
      </c>
      <c r="G138" s="3" t="s">
        <v>1061</v>
      </c>
      <c r="H138" s="1">
        <v>460.13</v>
      </c>
      <c r="I138" s="1">
        <v>509.63</v>
      </c>
      <c r="J138" s="1">
        <v>517.5</v>
      </c>
      <c r="K138" s="1">
        <v>566.07000000000005</v>
      </c>
      <c r="L138" s="173">
        <v>612.15</v>
      </c>
      <c r="M138" s="173">
        <v>681.47</v>
      </c>
      <c r="N138" s="173">
        <v>730.24</v>
      </c>
      <c r="O138" s="173">
        <v>803.06</v>
      </c>
      <c r="P138" s="173">
        <v>869.72</v>
      </c>
      <c r="Q138" s="173">
        <v>976.78</v>
      </c>
      <c r="R138" s="173">
        <v>1155.3800000000001</v>
      </c>
      <c r="S138" s="173">
        <v>1212.45</v>
      </c>
      <c r="T138" s="173">
        <v>1249.56</v>
      </c>
      <c r="U138" s="173">
        <v>1302.71</v>
      </c>
      <c r="V138" s="13">
        <v>1359.16</v>
      </c>
      <c r="W138" s="13">
        <v>1416.14</v>
      </c>
      <c r="X138" s="13">
        <v>1458.04</v>
      </c>
      <c r="Y138" s="13">
        <v>1497.48</v>
      </c>
      <c r="Z138" s="13">
        <v>1498.77</v>
      </c>
      <c r="AA138" s="13">
        <v>1510.44</v>
      </c>
      <c r="AB138" s="13">
        <v>1509.53</v>
      </c>
      <c r="AC138" s="13">
        <v>1514.46</v>
      </c>
      <c r="AD138" s="13">
        <v>1519.8</v>
      </c>
      <c r="AE138" s="175">
        <v>1545.42</v>
      </c>
      <c r="AF138" s="13">
        <v>1589.78</v>
      </c>
      <c r="AG138" s="13">
        <v>1667.9199999999998</v>
      </c>
      <c r="AH138" s="175" t="s">
        <v>886</v>
      </c>
      <c r="AI138" s="173" t="s">
        <v>886</v>
      </c>
      <c r="AJ138" s="173" t="s">
        <v>886</v>
      </c>
    </row>
    <row r="139" spans="1:36" x14ac:dyDescent="0.2">
      <c r="A139" s="5" t="s">
        <v>1402</v>
      </c>
      <c r="B139" s="5" t="s">
        <v>271</v>
      </c>
      <c r="D139" s="3" t="s">
        <v>272</v>
      </c>
      <c r="E139" s="38" t="s">
        <v>1088</v>
      </c>
      <c r="F139" s="3" t="s">
        <v>1076</v>
      </c>
      <c r="G139" s="3" t="s">
        <v>1064</v>
      </c>
      <c r="H139" s="1">
        <v>572.63</v>
      </c>
      <c r="I139" s="1">
        <v>623.25</v>
      </c>
      <c r="J139" s="1">
        <v>600.75</v>
      </c>
      <c r="K139" s="1">
        <v>628.6</v>
      </c>
      <c r="L139" s="173">
        <v>665.86</v>
      </c>
      <c r="M139" s="173">
        <v>731.58</v>
      </c>
      <c r="N139" s="173">
        <v>787.33</v>
      </c>
      <c r="O139" s="173">
        <v>864.23</v>
      </c>
      <c r="P139" s="173">
        <v>920.46</v>
      </c>
      <c r="Q139" s="173">
        <v>1007.72</v>
      </c>
      <c r="R139" s="173">
        <v>1163.6400000000001</v>
      </c>
      <c r="S139" s="173">
        <v>1227.22</v>
      </c>
      <c r="T139" s="173">
        <v>1273.3599999999999</v>
      </c>
      <c r="U139" s="173">
        <v>1314.54</v>
      </c>
      <c r="V139" s="13">
        <v>1360.24</v>
      </c>
      <c r="W139" s="13">
        <v>1424.73</v>
      </c>
      <c r="X139" s="13">
        <v>1466.01</v>
      </c>
      <c r="Y139" s="13">
        <v>1500.89</v>
      </c>
      <c r="Z139" s="13">
        <v>1504.67</v>
      </c>
      <c r="AA139" s="13">
        <v>1509.41</v>
      </c>
      <c r="AB139" s="13">
        <v>1516.46</v>
      </c>
      <c r="AC139" s="13">
        <v>1522.58</v>
      </c>
      <c r="AD139" s="13">
        <v>1525.21</v>
      </c>
      <c r="AE139" s="175">
        <v>1579.02</v>
      </c>
      <c r="AF139" s="13">
        <v>1635.76</v>
      </c>
      <c r="AG139" s="13">
        <v>1708.3700000000001</v>
      </c>
      <c r="AH139" s="175">
        <v>1803.52</v>
      </c>
      <c r="AI139" s="173">
        <v>1869.96</v>
      </c>
      <c r="AJ139" s="173">
        <v>1955.01</v>
      </c>
    </row>
    <row r="140" spans="1:36" x14ac:dyDescent="0.2">
      <c r="A140" s="5" t="s">
        <v>1403</v>
      </c>
      <c r="B140" s="5" t="s">
        <v>273</v>
      </c>
      <c r="D140" s="3" t="s">
        <v>274</v>
      </c>
      <c r="E140" s="38" t="s">
        <v>1088</v>
      </c>
      <c r="F140" s="3" t="s">
        <v>1076</v>
      </c>
      <c r="G140" s="3" t="s">
        <v>1058</v>
      </c>
      <c r="H140" s="1">
        <v>596.25</v>
      </c>
      <c r="I140" s="1">
        <v>643.5</v>
      </c>
      <c r="J140" s="1">
        <v>648</v>
      </c>
      <c r="K140" s="1">
        <v>689.95</v>
      </c>
      <c r="L140" s="173">
        <v>734.13</v>
      </c>
      <c r="M140" s="173">
        <v>823.71</v>
      </c>
      <c r="N140" s="173">
        <v>885.46</v>
      </c>
      <c r="O140" s="173">
        <v>931.16</v>
      </c>
      <c r="P140" s="173">
        <v>966.63</v>
      </c>
      <c r="Q140" s="173">
        <v>1054.43</v>
      </c>
      <c r="R140" s="173">
        <v>1154.25</v>
      </c>
      <c r="S140" s="173">
        <v>1219.48</v>
      </c>
      <c r="T140" s="173">
        <v>1259.44</v>
      </c>
      <c r="U140" s="173">
        <v>1322.56</v>
      </c>
      <c r="V140" s="13">
        <v>1395.04</v>
      </c>
      <c r="W140" s="13">
        <v>1457.32</v>
      </c>
      <c r="X140" s="13">
        <v>1507.6</v>
      </c>
      <c r="Y140" s="13">
        <v>1521.88</v>
      </c>
      <c r="Z140" s="13">
        <v>1523.18</v>
      </c>
      <c r="AA140" s="13">
        <v>1532.52</v>
      </c>
      <c r="AB140" s="13">
        <v>1516.25</v>
      </c>
      <c r="AC140" s="13">
        <v>1541.58</v>
      </c>
      <c r="AD140" s="13">
        <v>1568.16</v>
      </c>
      <c r="AE140" s="175">
        <v>1622.99</v>
      </c>
      <c r="AF140" s="13">
        <v>1679.52</v>
      </c>
      <c r="AG140" s="13">
        <v>1773.63</v>
      </c>
      <c r="AH140" s="175">
        <v>1857.35</v>
      </c>
      <c r="AI140" s="173">
        <v>1928.0099999999998</v>
      </c>
      <c r="AJ140" s="173">
        <v>2005.06</v>
      </c>
    </row>
    <row r="141" spans="1:36" x14ac:dyDescent="0.2">
      <c r="A141" s="5" t="s">
        <v>1404</v>
      </c>
      <c r="B141" s="5" t="s">
        <v>275</v>
      </c>
      <c r="D141" s="3" t="s">
        <v>276</v>
      </c>
      <c r="E141" s="38" t="s">
        <v>1088</v>
      </c>
      <c r="F141" s="3" t="s">
        <v>1081</v>
      </c>
      <c r="G141" s="3" t="s">
        <v>1059</v>
      </c>
      <c r="H141" s="1">
        <v>696.38</v>
      </c>
      <c r="I141" s="1">
        <v>660.38</v>
      </c>
      <c r="J141" s="1">
        <v>718.88</v>
      </c>
      <c r="K141" s="1">
        <v>781.43</v>
      </c>
      <c r="L141" s="173">
        <v>862.52</v>
      </c>
      <c r="M141" s="173">
        <v>912.03</v>
      </c>
      <c r="N141" s="173">
        <v>961.5</v>
      </c>
      <c r="O141" s="173">
        <v>1009.63</v>
      </c>
      <c r="P141" s="173">
        <v>1059.8499999999999</v>
      </c>
      <c r="Q141" s="173">
        <v>1127.77</v>
      </c>
      <c r="R141" s="173">
        <v>1237.6099999999999</v>
      </c>
      <c r="S141" s="173">
        <v>1299.69</v>
      </c>
      <c r="T141" s="173">
        <v>1362.39</v>
      </c>
      <c r="U141" s="173">
        <v>1419.03</v>
      </c>
      <c r="V141" s="13">
        <v>1468.26</v>
      </c>
      <c r="W141" s="13">
        <v>1525.17</v>
      </c>
      <c r="X141" s="13">
        <v>1570.23</v>
      </c>
      <c r="Y141" s="13">
        <v>1600.16</v>
      </c>
      <c r="Z141" s="13">
        <v>1600.17</v>
      </c>
      <c r="AA141" s="13">
        <v>1600.16</v>
      </c>
      <c r="AB141" s="13">
        <v>1603.13</v>
      </c>
      <c r="AC141" s="13">
        <v>1603.1</v>
      </c>
      <c r="AD141" s="13">
        <v>1634.42</v>
      </c>
      <c r="AE141" s="175">
        <v>1699.6499999999999</v>
      </c>
      <c r="AF141" s="13">
        <v>1782.5499999999997</v>
      </c>
      <c r="AG141" s="13">
        <v>1877.11</v>
      </c>
      <c r="AH141" s="175">
        <v>1970.8</v>
      </c>
      <c r="AI141" s="173">
        <v>2045.1000000000001</v>
      </c>
      <c r="AJ141" s="173">
        <v>2144.63</v>
      </c>
    </row>
    <row r="142" spans="1:36" x14ac:dyDescent="0.2">
      <c r="A142" s="5" t="s">
        <v>1405</v>
      </c>
      <c r="B142" s="5" t="s">
        <v>277</v>
      </c>
      <c r="D142" s="3" t="s">
        <v>278</v>
      </c>
      <c r="E142" s="38" t="s">
        <v>1088</v>
      </c>
      <c r="F142" s="3" t="s">
        <v>1076</v>
      </c>
      <c r="G142" s="3" t="s">
        <v>1060</v>
      </c>
      <c r="H142" s="1">
        <v>595.13</v>
      </c>
      <c r="I142" s="1">
        <v>653.63</v>
      </c>
      <c r="J142" s="1">
        <v>691.88</v>
      </c>
      <c r="K142" s="1">
        <v>711.02</v>
      </c>
      <c r="L142" s="173">
        <v>747.47</v>
      </c>
      <c r="M142" s="173">
        <v>830.95</v>
      </c>
      <c r="N142" s="173">
        <v>909.33</v>
      </c>
      <c r="O142" s="173">
        <v>959.95</v>
      </c>
      <c r="P142" s="173">
        <v>1014.86</v>
      </c>
      <c r="Q142" s="173">
        <v>1109.06</v>
      </c>
      <c r="R142" s="173">
        <v>1223.25</v>
      </c>
      <c r="S142" s="173">
        <v>1299.7</v>
      </c>
      <c r="T142" s="173">
        <v>1351.27</v>
      </c>
      <c r="U142" s="173">
        <v>1412.97</v>
      </c>
      <c r="V142" s="13">
        <v>1469.5</v>
      </c>
      <c r="W142" s="13">
        <v>1516.41</v>
      </c>
      <c r="X142" s="13">
        <v>1564.25</v>
      </c>
      <c r="Y142" s="13">
        <v>1576.39</v>
      </c>
      <c r="Z142" s="13">
        <v>1576.99</v>
      </c>
      <c r="AA142" s="13">
        <v>1590.49</v>
      </c>
      <c r="AB142" s="13">
        <v>1599.3</v>
      </c>
      <c r="AC142" s="13">
        <v>1628.89</v>
      </c>
      <c r="AD142" s="13">
        <v>1658.1</v>
      </c>
      <c r="AE142" s="175">
        <v>1713.67</v>
      </c>
      <c r="AF142" s="13">
        <v>1786.2</v>
      </c>
      <c r="AG142" s="13">
        <v>1873.76</v>
      </c>
      <c r="AH142" s="175">
        <v>1957.57</v>
      </c>
      <c r="AI142" s="173">
        <v>2033.4799999999998</v>
      </c>
      <c r="AJ142" s="173">
        <v>2101.2199999999998</v>
      </c>
    </row>
    <row r="143" spans="1:36" x14ac:dyDescent="0.2">
      <c r="A143" s="5" t="s">
        <v>886</v>
      </c>
      <c r="B143" s="5" t="s">
        <v>919</v>
      </c>
      <c r="D143" s="3" t="s">
        <v>866</v>
      </c>
      <c r="E143" s="38" t="s">
        <v>1089</v>
      </c>
      <c r="F143" s="3" t="s">
        <v>1076</v>
      </c>
      <c r="G143" s="3" t="s">
        <v>1057</v>
      </c>
      <c r="H143" s="1">
        <v>505.13</v>
      </c>
      <c r="I143" s="1">
        <v>534.38</v>
      </c>
      <c r="J143" s="1">
        <v>552.38</v>
      </c>
      <c r="K143" s="1">
        <v>583.79999999999995</v>
      </c>
      <c r="L143" s="173">
        <v>616.67999999999995</v>
      </c>
      <c r="M143" s="173" t="s">
        <v>886</v>
      </c>
      <c r="N143" s="173" t="s">
        <v>886</v>
      </c>
      <c r="O143" s="173" t="s">
        <v>886</v>
      </c>
      <c r="P143" s="173" t="s">
        <v>886</v>
      </c>
      <c r="Q143" s="173" t="s">
        <v>886</v>
      </c>
      <c r="R143" s="173" t="s">
        <v>886</v>
      </c>
      <c r="S143" s="173" t="s">
        <v>886</v>
      </c>
      <c r="T143" s="173" t="s">
        <v>886</v>
      </c>
      <c r="U143" s="173" t="s">
        <v>886</v>
      </c>
      <c r="V143" s="13" t="s">
        <v>886</v>
      </c>
      <c r="W143" s="13" t="s">
        <v>886</v>
      </c>
      <c r="X143" s="13" t="s">
        <v>886</v>
      </c>
      <c r="Y143" s="13" t="s">
        <v>886</v>
      </c>
      <c r="Z143" s="13" t="s">
        <v>886</v>
      </c>
      <c r="AA143" s="13" t="s">
        <v>886</v>
      </c>
      <c r="AB143" s="13" t="s">
        <v>886</v>
      </c>
      <c r="AC143" s="13" t="s">
        <v>886</v>
      </c>
      <c r="AD143" s="13" t="s">
        <v>886</v>
      </c>
      <c r="AE143" s="175" t="s">
        <v>886</v>
      </c>
      <c r="AF143" s="13" t="s">
        <v>886</v>
      </c>
      <c r="AG143" s="13" t="s">
        <v>886</v>
      </c>
      <c r="AH143" s="175" t="s">
        <v>886</v>
      </c>
      <c r="AI143" s="173" t="s">
        <v>886</v>
      </c>
      <c r="AJ143" s="173" t="s">
        <v>886</v>
      </c>
    </row>
    <row r="144" spans="1:36" x14ac:dyDescent="0.2">
      <c r="A144" s="5" t="s">
        <v>886</v>
      </c>
      <c r="B144" s="5" t="s">
        <v>920</v>
      </c>
      <c r="D144" s="3" t="s">
        <v>867</v>
      </c>
      <c r="E144" s="38" t="s">
        <v>1089</v>
      </c>
      <c r="F144" s="3" t="s">
        <v>1076</v>
      </c>
      <c r="G144" s="3" t="s">
        <v>1063</v>
      </c>
      <c r="H144" s="1">
        <v>617.63</v>
      </c>
      <c r="I144" s="1">
        <v>663.75</v>
      </c>
      <c r="J144" s="1">
        <v>679.5</v>
      </c>
      <c r="K144" s="1" t="s">
        <v>886</v>
      </c>
      <c r="L144" s="173" t="s">
        <v>886</v>
      </c>
      <c r="M144" s="173" t="s">
        <v>886</v>
      </c>
      <c r="N144" s="173" t="s">
        <v>886</v>
      </c>
      <c r="O144" s="173" t="s">
        <v>886</v>
      </c>
      <c r="P144" s="173" t="s">
        <v>886</v>
      </c>
      <c r="Q144" s="173" t="s">
        <v>886</v>
      </c>
      <c r="R144" s="173" t="s">
        <v>886</v>
      </c>
      <c r="S144" s="173" t="s">
        <v>886</v>
      </c>
      <c r="T144" s="173" t="s">
        <v>886</v>
      </c>
      <c r="U144" s="173" t="s">
        <v>886</v>
      </c>
      <c r="V144" s="13" t="s">
        <v>886</v>
      </c>
      <c r="W144" s="13" t="s">
        <v>886</v>
      </c>
      <c r="X144" s="13" t="s">
        <v>886</v>
      </c>
      <c r="Y144" s="13" t="s">
        <v>886</v>
      </c>
      <c r="Z144" s="13" t="s">
        <v>886</v>
      </c>
      <c r="AA144" s="13" t="s">
        <v>886</v>
      </c>
      <c r="AB144" s="13" t="s">
        <v>886</v>
      </c>
      <c r="AC144" s="13" t="s">
        <v>886</v>
      </c>
      <c r="AD144" s="13" t="s">
        <v>886</v>
      </c>
      <c r="AE144" s="175" t="s">
        <v>886</v>
      </c>
      <c r="AF144" s="13" t="s">
        <v>886</v>
      </c>
      <c r="AG144" s="13" t="s">
        <v>886</v>
      </c>
      <c r="AH144" s="175" t="s">
        <v>886</v>
      </c>
      <c r="AI144" s="173" t="s">
        <v>886</v>
      </c>
      <c r="AJ144" s="173" t="s">
        <v>886</v>
      </c>
    </row>
    <row r="145" spans="1:36" x14ac:dyDescent="0.2">
      <c r="A145" s="5" t="s">
        <v>1406</v>
      </c>
      <c r="B145" s="5" t="s">
        <v>279</v>
      </c>
      <c r="D145" s="3" t="s">
        <v>280</v>
      </c>
      <c r="E145" s="38" t="s">
        <v>1088</v>
      </c>
      <c r="F145" s="3" t="s">
        <v>1076</v>
      </c>
      <c r="G145" s="3" t="s">
        <v>1064</v>
      </c>
      <c r="H145" s="1">
        <v>528.75</v>
      </c>
      <c r="I145" s="1">
        <v>556.88</v>
      </c>
      <c r="J145" s="1">
        <v>552.38</v>
      </c>
      <c r="K145" s="1">
        <v>575.11</v>
      </c>
      <c r="L145" s="173">
        <v>628.17999999999995</v>
      </c>
      <c r="M145" s="173">
        <v>701</v>
      </c>
      <c r="N145" s="173">
        <v>761.43</v>
      </c>
      <c r="O145" s="173">
        <v>830.14</v>
      </c>
      <c r="P145" s="173">
        <v>889.07</v>
      </c>
      <c r="Q145" s="173">
        <v>975.74</v>
      </c>
      <c r="R145" s="173">
        <v>1128.1600000000001</v>
      </c>
      <c r="S145" s="173">
        <v>1198.3</v>
      </c>
      <c r="T145" s="173">
        <v>1243.3499999999999</v>
      </c>
      <c r="U145" s="173">
        <v>1288.58</v>
      </c>
      <c r="V145" s="13">
        <v>1335.23</v>
      </c>
      <c r="W145" s="13">
        <v>1399.35</v>
      </c>
      <c r="X145" s="13">
        <v>1441.03</v>
      </c>
      <c r="Y145" s="13">
        <v>1476.51</v>
      </c>
      <c r="Z145" s="13">
        <v>1475.76</v>
      </c>
      <c r="AA145" s="13">
        <v>1475.87</v>
      </c>
      <c r="AB145" s="13">
        <v>1480.29</v>
      </c>
      <c r="AC145" s="13">
        <v>1484.41</v>
      </c>
      <c r="AD145" s="13">
        <v>1484.74</v>
      </c>
      <c r="AE145" s="175">
        <v>1535.94</v>
      </c>
      <c r="AF145" s="13">
        <v>1590.61</v>
      </c>
      <c r="AG145" s="13">
        <v>1661.3700000000001</v>
      </c>
      <c r="AH145" s="175">
        <v>1752.67</v>
      </c>
      <c r="AI145" s="173">
        <v>1816.07</v>
      </c>
      <c r="AJ145" s="173">
        <v>1897.79</v>
      </c>
    </row>
    <row r="146" spans="1:36" x14ac:dyDescent="0.2">
      <c r="A146" s="5" t="s">
        <v>1408</v>
      </c>
      <c r="B146" s="5" t="s">
        <v>285</v>
      </c>
      <c r="D146" s="3" t="s">
        <v>286</v>
      </c>
      <c r="E146" s="38" t="s">
        <v>1088</v>
      </c>
      <c r="F146" s="3" t="s">
        <v>1076</v>
      </c>
      <c r="G146" s="3" t="s">
        <v>1057</v>
      </c>
      <c r="H146" s="1">
        <v>492.75</v>
      </c>
      <c r="I146" s="1">
        <v>515.25</v>
      </c>
      <c r="J146" s="1">
        <v>579.38</v>
      </c>
      <c r="K146" s="1">
        <v>609.52</v>
      </c>
      <c r="L146" s="173">
        <v>658.46</v>
      </c>
      <c r="M146" s="173">
        <v>719.2</v>
      </c>
      <c r="N146" s="173">
        <v>786.22</v>
      </c>
      <c r="O146" s="173">
        <v>827.93</v>
      </c>
      <c r="P146" s="173">
        <v>880.34</v>
      </c>
      <c r="Q146" s="173">
        <v>958.82</v>
      </c>
      <c r="R146" s="173">
        <v>1098.1500000000001</v>
      </c>
      <c r="S146" s="173">
        <v>1174.1400000000001</v>
      </c>
      <c r="T146" s="173">
        <v>1214.2</v>
      </c>
      <c r="U146" s="173">
        <v>1266.99</v>
      </c>
      <c r="V146" s="13">
        <v>1327.69</v>
      </c>
      <c r="W146" s="13">
        <v>1390.64</v>
      </c>
      <c r="X146" s="13">
        <v>1423.39</v>
      </c>
      <c r="Y146" s="13">
        <v>1448.32</v>
      </c>
      <c r="Z146" s="13">
        <v>1448.32</v>
      </c>
      <c r="AA146" s="13">
        <v>1448.32</v>
      </c>
      <c r="AB146" s="13">
        <v>1453.32</v>
      </c>
      <c r="AC146" s="13">
        <v>1456.33</v>
      </c>
      <c r="AD146" s="13">
        <v>1459.4</v>
      </c>
      <c r="AE146" s="175">
        <v>1510.1499999999999</v>
      </c>
      <c r="AF146" s="13">
        <v>1575.2099999999998</v>
      </c>
      <c r="AG146" s="13">
        <v>1663.3500000000001</v>
      </c>
      <c r="AH146" s="175">
        <v>1731.79</v>
      </c>
      <c r="AI146" s="173">
        <v>1797.55</v>
      </c>
      <c r="AJ146" s="173">
        <v>1883.09</v>
      </c>
    </row>
    <row r="147" spans="1:36" x14ac:dyDescent="0.2">
      <c r="A147" s="5" t="s">
        <v>1409</v>
      </c>
      <c r="B147" s="5" t="s">
        <v>287</v>
      </c>
      <c r="D147" s="3" t="s">
        <v>288</v>
      </c>
      <c r="E147" s="38" t="s">
        <v>1088</v>
      </c>
      <c r="F147" s="3" t="s">
        <v>1076</v>
      </c>
      <c r="G147" s="3" t="s">
        <v>1057</v>
      </c>
      <c r="H147" s="1">
        <v>478.13</v>
      </c>
      <c r="I147" s="1">
        <v>509.63</v>
      </c>
      <c r="J147" s="1">
        <v>534.38</v>
      </c>
      <c r="K147" s="1">
        <v>560.79999999999995</v>
      </c>
      <c r="L147" s="173">
        <v>593.29999999999995</v>
      </c>
      <c r="M147" s="173">
        <v>674.59</v>
      </c>
      <c r="N147" s="173">
        <v>731.1</v>
      </c>
      <c r="O147" s="173">
        <v>794.07</v>
      </c>
      <c r="P147" s="173">
        <v>846.27</v>
      </c>
      <c r="Q147" s="173">
        <v>945.52</v>
      </c>
      <c r="R147" s="173">
        <v>1073.3800000000001</v>
      </c>
      <c r="S147" s="173">
        <v>1138.4100000000001</v>
      </c>
      <c r="T147" s="173">
        <v>1183.54</v>
      </c>
      <c r="U147" s="173">
        <v>1239.8900000000001</v>
      </c>
      <c r="V147" s="13">
        <v>1300.28</v>
      </c>
      <c r="W147" s="13">
        <v>1353.78</v>
      </c>
      <c r="X147" s="13">
        <v>1394.54</v>
      </c>
      <c r="Y147" s="13">
        <v>1426.27</v>
      </c>
      <c r="Z147" s="13">
        <v>1426.51</v>
      </c>
      <c r="AA147" s="13">
        <v>1432.29</v>
      </c>
      <c r="AB147" s="13">
        <v>1439.43</v>
      </c>
      <c r="AC147" s="13">
        <v>1467.94</v>
      </c>
      <c r="AD147" s="13">
        <v>1497.08</v>
      </c>
      <c r="AE147" s="175">
        <v>1552.98</v>
      </c>
      <c r="AF147" s="13">
        <v>1609.8899999999999</v>
      </c>
      <c r="AG147" s="13">
        <v>1689.13</v>
      </c>
      <c r="AH147" s="175">
        <v>1783.47</v>
      </c>
      <c r="AI147" s="173">
        <v>1852.5</v>
      </c>
      <c r="AJ147" s="173">
        <v>1942.47</v>
      </c>
    </row>
    <row r="148" spans="1:36" x14ac:dyDescent="0.2">
      <c r="A148" s="5" t="s">
        <v>886</v>
      </c>
      <c r="B148" s="5" t="s">
        <v>921</v>
      </c>
      <c r="D148" s="3" t="s">
        <v>868</v>
      </c>
      <c r="E148" s="38" t="s">
        <v>1089</v>
      </c>
      <c r="F148" s="3" t="s">
        <v>1076</v>
      </c>
      <c r="G148" s="3" t="s">
        <v>1063</v>
      </c>
      <c r="H148" s="1">
        <v>685.13</v>
      </c>
      <c r="I148" s="1">
        <v>689.63</v>
      </c>
      <c r="J148" s="1">
        <v>740.25</v>
      </c>
      <c r="K148" s="1" t="s">
        <v>886</v>
      </c>
      <c r="L148" s="173" t="s">
        <v>886</v>
      </c>
      <c r="M148" s="173" t="s">
        <v>886</v>
      </c>
      <c r="N148" s="173" t="s">
        <v>886</v>
      </c>
      <c r="O148" s="173" t="s">
        <v>886</v>
      </c>
      <c r="P148" s="173" t="s">
        <v>886</v>
      </c>
      <c r="Q148" s="173" t="s">
        <v>886</v>
      </c>
      <c r="R148" s="173" t="s">
        <v>886</v>
      </c>
      <c r="S148" s="173" t="s">
        <v>886</v>
      </c>
      <c r="T148" s="173" t="s">
        <v>886</v>
      </c>
      <c r="U148" s="173" t="s">
        <v>886</v>
      </c>
      <c r="V148" s="13" t="s">
        <v>886</v>
      </c>
      <c r="W148" s="13" t="s">
        <v>886</v>
      </c>
      <c r="X148" s="13" t="s">
        <v>886</v>
      </c>
      <c r="Y148" s="13" t="s">
        <v>886</v>
      </c>
      <c r="Z148" s="13" t="s">
        <v>886</v>
      </c>
      <c r="AA148" s="13" t="s">
        <v>886</v>
      </c>
      <c r="AB148" s="13" t="s">
        <v>886</v>
      </c>
      <c r="AC148" s="13" t="s">
        <v>886</v>
      </c>
      <c r="AD148" s="13" t="s">
        <v>886</v>
      </c>
      <c r="AE148" s="175" t="s">
        <v>886</v>
      </c>
      <c r="AF148" s="13" t="s">
        <v>886</v>
      </c>
      <c r="AG148" s="13" t="s">
        <v>886</v>
      </c>
      <c r="AH148" s="175" t="s">
        <v>886</v>
      </c>
      <c r="AI148" s="173" t="s">
        <v>886</v>
      </c>
      <c r="AJ148" s="173" t="s">
        <v>886</v>
      </c>
    </row>
    <row r="149" spans="1:36" x14ac:dyDescent="0.2">
      <c r="A149" s="5" t="s">
        <v>1410</v>
      </c>
      <c r="B149" s="5" t="s">
        <v>289</v>
      </c>
      <c r="D149" s="3" t="s">
        <v>290</v>
      </c>
      <c r="E149" s="38" t="s">
        <v>1088</v>
      </c>
      <c r="F149" s="3" t="s">
        <v>1076</v>
      </c>
      <c r="G149" s="3" t="s">
        <v>1061</v>
      </c>
      <c r="H149" s="1">
        <v>519.75</v>
      </c>
      <c r="I149" s="1">
        <v>524.25</v>
      </c>
      <c r="J149" s="1">
        <v>533.25</v>
      </c>
      <c r="K149" s="1">
        <v>577.94000000000005</v>
      </c>
      <c r="L149" s="173">
        <v>611.12</v>
      </c>
      <c r="M149" s="173">
        <v>694.57</v>
      </c>
      <c r="N149" s="173">
        <v>775.07</v>
      </c>
      <c r="O149" s="173">
        <v>821.92</v>
      </c>
      <c r="P149" s="173">
        <v>880.73</v>
      </c>
      <c r="Q149" s="173">
        <v>968.3</v>
      </c>
      <c r="R149" s="173">
        <v>1117.01</v>
      </c>
      <c r="S149" s="173">
        <v>1191.93</v>
      </c>
      <c r="T149" s="173">
        <v>1231.28</v>
      </c>
      <c r="U149" s="173">
        <v>1293.6300000000001</v>
      </c>
      <c r="V149" s="13">
        <v>1358.98</v>
      </c>
      <c r="W149" s="13">
        <v>1416.02</v>
      </c>
      <c r="X149" s="13">
        <v>1462.14</v>
      </c>
      <c r="Y149" s="13">
        <v>1491.64</v>
      </c>
      <c r="Z149" s="13">
        <v>1491.81</v>
      </c>
      <c r="AA149" s="13">
        <v>1497.93</v>
      </c>
      <c r="AB149" s="13">
        <v>1502.48</v>
      </c>
      <c r="AC149" s="13">
        <v>1507.72</v>
      </c>
      <c r="AD149" s="13">
        <v>1512.26</v>
      </c>
      <c r="AE149" s="175">
        <v>1563.46</v>
      </c>
      <c r="AF149" s="13">
        <v>1629.5500000000002</v>
      </c>
      <c r="AG149" s="13">
        <v>1721.8200000000002</v>
      </c>
      <c r="AH149" s="175">
        <v>1791.84</v>
      </c>
      <c r="AI149" s="173">
        <v>1862.54</v>
      </c>
      <c r="AJ149" s="173">
        <v>1940.4</v>
      </c>
    </row>
    <row r="150" spans="1:36" x14ac:dyDescent="0.2">
      <c r="A150" s="5" t="s">
        <v>1412</v>
      </c>
      <c r="B150" s="5" t="s">
        <v>297</v>
      </c>
      <c r="D150" s="3" t="s">
        <v>298</v>
      </c>
      <c r="E150" s="38" t="s">
        <v>1088</v>
      </c>
      <c r="F150" s="3" t="s">
        <v>1083</v>
      </c>
      <c r="G150" s="3" t="s">
        <v>1062</v>
      </c>
      <c r="H150" s="1">
        <v>783</v>
      </c>
      <c r="I150" s="1">
        <v>632.25</v>
      </c>
      <c r="J150" s="1">
        <v>649.13</v>
      </c>
      <c r="K150" s="1">
        <v>763.29</v>
      </c>
      <c r="L150" s="173">
        <v>820.92</v>
      </c>
      <c r="M150" s="173">
        <v>883.35</v>
      </c>
      <c r="N150" s="173">
        <v>883.35</v>
      </c>
      <c r="O150" s="173">
        <v>883.35</v>
      </c>
      <c r="P150" s="173">
        <v>911.25</v>
      </c>
      <c r="Q150" s="173">
        <v>953.64</v>
      </c>
      <c r="R150" s="173">
        <v>1088.3699999999999</v>
      </c>
      <c r="S150" s="173">
        <v>1140.7</v>
      </c>
      <c r="T150" s="173">
        <v>1179.83</v>
      </c>
      <c r="U150" s="173">
        <v>1222.56</v>
      </c>
      <c r="V150" s="13">
        <v>1265.8499999999999</v>
      </c>
      <c r="W150" s="13">
        <v>1290.8499999999999</v>
      </c>
      <c r="X150" s="13">
        <v>1290.8499999999999</v>
      </c>
      <c r="Y150" s="13">
        <v>1290.8599999999999</v>
      </c>
      <c r="Z150" s="13">
        <v>1290.8599999999999</v>
      </c>
      <c r="AA150" s="13">
        <v>1287.76</v>
      </c>
      <c r="AB150" s="13">
        <v>1284.04</v>
      </c>
      <c r="AC150" s="13">
        <v>1280.04</v>
      </c>
      <c r="AD150" s="13">
        <v>1276.04</v>
      </c>
      <c r="AE150" s="175">
        <v>1296.1799999999998</v>
      </c>
      <c r="AF150" s="13">
        <v>1351.1</v>
      </c>
      <c r="AG150" s="13">
        <v>1429.46</v>
      </c>
      <c r="AH150" s="175">
        <v>1489.68</v>
      </c>
      <c r="AI150" s="173">
        <v>1547.8899999999999</v>
      </c>
      <c r="AJ150" s="173">
        <v>1640.14</v>
      </c>
    </row>
    <row r="151" spans="1:36" x14ac:dyDescent="0.2">
      <c r="A151" s="5" t="s">
        <v>1413</v>
      </c>
      <c r="B151" s="5" t="s">
        <v>299</v>
      </c>
      <c r="D151" s="3" t="s">
        <v>300</v>
      </c>
      <c r="E151" s="38" t="s">
        <v>1088</v>
      </c>
      <c r="F151" s="3" t="s">
        <v>1076</v>
      </c>
      <c r="G151" s="3" t="s">
        <v>1057</v>
      </c>
      <c r="H151" s="1">
        <v>554.63</v>
      </c>
      <c r="I151" s="1">
        <v>540</v>
      </c>
      <c r="J151" s="1">
        <v>559.13</v>
      </c>
      <c r="K151" s="1">
        <v>598.21</v>
      </c>
      <c r="L151" s="173">
        <v>635.77</v>
      </c>
      <c r="M151" s="173">
        <v>715.3</v>
      </c>
      <c r="N151" s="173">
        <v>766.41</v>
      </c>
      <c r="O151" s="173">
        <v>811.1</v>
      </c>
      <c r="P151" s="173">
        <v>850.03</v>
      </c>
      <c r="Q151" s="173">
        <v>947.48</v>
      </c>
      <c r="R151" s="173">
        <v>1125.1099999999999</v>
      </c>
      <c r="S151" s="173">
        <v>1180</v>
      </c>
      <c r="T151" s="173">
        <v>1222.98</v>
      </c>
      <c r="U151" s="173">
        <v>1282.19</v>
      </c>
      <c r="V151" s="13">
        <v>1335.52</v>
      </c>
      <c r="W151" s="13">
        <v>1405.8</v>
      </c>
      <c r="X151" s="13">
        <v>1446.5</v>
      </c>
      <c r="Y151" s="13">
        <v>1481.27</v>
      </c>
      <c r="Z151" s="13">
        <v>1481.42</v>
      </c>
      <c r="AA151" s="13">
        <v>1519.46</v>
      </c>
      <c r="AB151" s="13">
        <v>1549.79</v>
      </c>
      <c r="AC151" s="13">
        <v>1580.79</v>
      </c>
      <c r="AD151" s="13">
        <v>1613.04</v>
      </c>
      <c r="AE151" s="175">
        <v>1671.76</v>
      </c>
      <c r="AF151" s="13">
        <v>1745.77</v>
      </c>
      <c r="AG151" s="13">
        <v>1843.26</v>
      </c>
      <c r="AH151" s="175">
        <v>1916.54</v>
      </c>
      <c r="AI151" s="173">
        <v>1991.3999999999999</v>
      </c>
      <c r="AJ151" s="173">
        <v>2050.33</v>
      </c>
    </row>
    <row r="152" spans="1:36" x14ac:dyDescent="0.2">
      <c r="A152" s="5" t="s">
        <v>1414</v>
      </c>
      <c r="B152" s="5" t="s">
        <v>301</v>
      </c>
      <c r="D152" s="3" t="s">
        <v>302</v>
      </c>
      <c r="E152" s="38" t="s">
        <v>1088</v>
      </c>
      <c r="F152" s="3" t="s">
        <v>1083</v>
      </c>
      <c r="G152" s="3" t="s">
        <v>1062</v>
      </c>
      <c r="H152" s="1">
        <v>698.63</v>
      </c>
      <c r="I152" s="1">
        <v>660.38</v>
      </c>
      <c r="J152" s="1">
        <v>778.5</v>
      </c>
      <c r="K152" s="1">
        <v>855.13</v>
      </c>
      <c r="L152" s="173">
        <v>796.62</v>
      </c>
      <c r="M152" s="173">
        <v>789.6</v>
      </c>
      <c r="N152" s="173">
        <v>789.6</v>
      </c>
      <c r="O152" s="173">
        <v>841.59</v>
      </c>
      <c r="P152" s="173">
        <v>922.83</v>
      </c>
      <c r="Q152" s="173">
        <v>1023.03</v>
      </c>
      <c r="R152" s="173">
        <v>1158.47</v>
      </c>
      <c r="S152" s="173">
        <v>1221.17</v>
      </c>
      <c r="T152" s="173">
        <v>1253.07</v>
      </c>
      <c r="U152" s="173">
        <v>1287.06</v>
      </c>
      <c r="V152" s="13">
        <v>1302.33</v>
      </c>
      <c r="W152" s="13">
        <v>1308.27</v>
      </c>
      <c r="X152" s="13">
        <v>1308.27</v>
      </c>
      <c r="Y152" s="13">
        <v>1308.27</v>
      </c>
      <c r="Z152" s="13">
        <v>1308.27</v>
      </c>
      <c r="AA152" s="13">
        <v>1305.17</v>
      </c>
      <c r="AB152" s="13">
        <v>1301.45</v>
      </c>
      <c r="AC152" s="13">
        <v>1297.45</v>
      </c>
      <c r="AD152" s="13">
        <v>1293.45</v>
      </c>
      <c r="AE152" s="175">
        <v>1294.42</v>
      </c>
      <c r="AF152" s="13">
        <v>1328.99</v>
      </c>
      <c r="AG152" s="13">
        <v>1374.67</v>
      </c>
      <c r="AH152" s="175">
        <v>1454.86</v>
      </c>
      <c r="AI152" s="173">
        <v>1511.6799999999998</v>
      </c>
      <c r="AJ152" s="173">
        <v>1602.13</v>
      </c>
    </row>
    <row r="153" spans="1:36" x14ac:dyDescent="0.2">
      <c r="A153" s="5" t="s">
        <v>886</v>
      </c>
      <c r="B153" s="5" t="s">
        <v>1035</v>
      </c>
      <c r="D153" s="3" t="s">
        <v>1000</v>
      </c>
      <c r="E153" s="38" t="s">
        <v>1089</v>
      </c>
      <c r="F153" s="3" t="s">
        <v>1076</v>
      </c>
      <c r="G153" s="3" t="s">
        <v>1058</v>
      </c>
      <c r="H153" s="1">
        <v>645.75</v>
      </c>
      <c r="I153" s="1">
        <v>621</v>
      </c>
      <c r="J153" s="1">
        <v>639</v>
      </c>
      <c r="K153" s="1">
        <v>646.53</v>
      </c>
      <c r="L153" s="173">
        <v>686.18</v>
      </c>
      <c r="M153" s="173" t="s">
        <v>886</v>
      </c>
      <c r="N153" s="173" t="s">
        <v>886</v>
      </c>
      <c r="O153" s="173" t="s">
        <v>886</v>
      </c>
      <c r="P153" s="173" t="s">
        <v>886</v>
      </c>
      <c r="Q153" s="173" t="s">
        <v>886</v>
      </c>
      <c r="R153" s="173" t="s">
        <v>886</v>
      </c>
      <c r="S153" s="173" t="s">
        <v>886</v>
      </c>
      <c r="T153" s="173" t="s">
        <v>886</v>
      </c>
      <c r="U153" s="173" t="s">
        <v>886</v>
      </c>
      <c r="V153" s="13" t="s">
        <v>886</v>
      </c>
      <c r="W153" s="13" t="s">
        <v>886</v>
      </c>
      <c r="X153" s="13" t="s">
        <v>886</v>
      </c>
      <c r="Y153" s="13" t="s">
        <v>886</v>
      </c>
      <c r="Z153" s="13" t="s">
        <v>886</v>
      </c>
      <c r="AA153" s="13" t="s">
        <v>886</v>
      </c>
      <c r="AB153" s="13" t="s">
        <v>886</v>
      </c>
      <c r="AC153" s="13" t="s">
        <v>886</v>
      </c>
      <c r="AD153" s="13" t="s">
        <v>886</v>
      </c>
      <c r="AE153" s="175" t="s">
        <v>886</v>
      </c>
      <c r="AF153" s="13" t="s">
        <v>886</v>
      </c>
      <c r="AG153" s="13" t="s">
        <v>886</v>
      </c>
      <c r="AH153" s="175" t="s">
        <v>886</v>
      </c>
      <c r="AI153" s="173" t="s">
        <v>886</v>
      </c>
      <c r="AJ153" s="173" t="s">
        <v>886</v>
      </c>
    </row>
    <row r="154" spans="1:36" x14ac:dyDescent="0.2">
      <c r="A154" s="5" t="s">
        <v>1415</v>
      </c>
      <c r="B154" s="5" t="s">
        <v>303</v>
      </c>
      <c r="D154" s="3" t="s">
        <v>304</v>
      </c>
      <c r="E154" s="38" t="s">
        <v>1088</v>
      </c>
      <c r="F154" s="3" t="s">
        <v>1082</v>
      </c>
      <c r="G154" s="3" t="s">
        <v>1058</v>
      </c>
      <c r="H154" s="1">
        <v>645.75</v>
      </c>
      <c r="I154" s="1">
        <v>621</v>
      </c>
      <c r="J154" s="1">
        <v>639</v>
      </c>
      <c r="K154" s="1">
        <v>646.53</v>
      </c>
      <c r="L154" s="173">
        <v>686.18</v>
      </c>
      <c r="M154" s="173">
        <v>643.86</v>
      </c>
      <c r="N154" s="173">
        <v>679.31</v>
      </c>
      <c r="O154" s="173">
        <v>737.26</v>
      </c>
      <c r="P154" s="173">
        <v>801.68</v>
      </c>
      <c r="Q154" s="173">
        <v>865.83</v>
      </c>
      <c r="R154" s="173">
        <v>1010.22</v>
      </c>
      <c r="S154" s="173">
        <v>1070.02</v>
      </c>
      <c r="T154" s="173">
        <v>1122.53</v>
      </c>
      <c r="U154" s="173">
        <v>1173.43</v>
      </c>
      <c r="V154" s="13">
        <v>1221.2</v>
      </c>
      <c r="W154" s="13">
        <v>1279.3800000000001</v>
      </c>
      <c r="X154" s="13">
        <v>1323.07</v>
      </c>
      <c r="Y154" s="13">
        <v>1350.04</v>
      </c>
      <c r="Z154" s="13">
        <v>1350.21</v>
      </c>
      <c r="AA154" s="13">
        <v>1356.09</v>
      </c>
      <c r="AB154" s="13">
        <v>1382.46</v>
      </c>
      <c r="AC154" s="13">
        <v>1405.79</v>
      </c>
      <c r="AD154" s="13">
        <v>1432.63</v>
      </c>
      <c r="AE154" s="175">
        <v>1486.6</v>
      </c>
      <c r="AF154" s="13">
        <v>1552.6</v>
      </c>
      <c r="AG154" s="13">
        <v>1633</v>
      </c>
      <c r="AH154" s="175">
        <v>1719.64</v>
      </c>
      <c r="AI154" s="173">
        <v>1788.6100000000001</v>
      </c>
      <c r="AJ154" s="173">
        <v>1878.82</v>
      </c>
    </row>
    <row r="155" spans="1:36" x14ac:dyDescent="0.2">
      <c r="A155" s="5" t="s">
        <v>1416</v>
      </c>
      <c r="B155" s="5" t="s">
        <v>305</v>
      </c>
      <c r="D155" s="3" t="s">
        <v>306</v>
      </c>
      <c r="E155" s="38" t="s">
        <v>1088</v>
      </c>
      <c r="F155" s="3" t="s">
        <v>1076</v>
      </c>
      <c r="G155" s="3" t="s">
        <v>1063</v>
      </c>
      <c r="H155" s="1">
        <v>424.13</v>
      </c>
      <c r="I155" s="1">
        <v>445.5</v>
      </c>
      <c r="J155" s="1">
        <v>461.25</v>
      </c>
      <c r="K155" s="1">
        <v>509.8</v>
      </c>
      <c r="L155" s="173">
        <v>556.66</v>
      </c>
      <c r="M155" s="173">
        <v>628.89</v>
      </c>
      <c r="N155" s="173">
        <v>695.29</v>
      </c>
      <c r="O155" s="173">
        <v>736.68</v>
      </c>
      <c r="P155" s="173">
        <v>797.53</v>
      </c>
      <c r="Q155" s="173">
        <v>895.93</v>
      </c>
      <c r="R155" s="173">
        <v>1055.32</v>
      </c>
      <c r="S155" s="173">
        <v>1128.03</v>
      </c>
      <c r="T155" s="173">
        <v>1182.17</v>
      </c>
      <c r="U155" s="173">
        <v>1233.01</v>
      </c>
      <c r="V155" s="13">
        <v>1290.76</v>
      </c>
      <c r="W155" s="13">
        <v>1353.1</v>
      </c>
      <c r="X155" s="13">
        <v>1404.44</v>
      </c>
      <c r="Y155" s="13">
        <v>1444.01</v>
      </c>
      <c r="Z155" s="13">
        <v>1445.11</v>
      </c>
      <c r="AA155" s="13">
        <v>1447.02</v>
      </c>
      <c r="AB155" s="13">
        <v>1447.8</v>
      </c>
      <c r="AC155" s="13">
        <v>1476.12</v>
      </c>
      <c r="AD155" s="13">
        <v>1503.55</v>
      </c>
      <c r="AE155" s="175">
        <v>1559.15</v>
      </c>
      <c r="AF155" s="13">
        <v>1616.79</v>
      </c>
      <c r="AG155" s="13">
        <v>1695.6799999999998</v>
      </c>
      <c r="AH155" s="175">
        <v>1788.45</v>
      </c>
      <c r="AI155" s="173">
        <v>1858.1100000000001</v>
      </c>
      <c r="AJ155" s="173">
        <v>1913.65</v>
      </c>
    </row>
    <row r="156" spans="1:36" x14ac:dyDescent="0.2">
      <c r="A156" s="5" t="s">
        <v>1417</v>
      </c>
      <c r="B156" s="5" t="s">
        <v>307</v>
      </c>
      <c r="D156" s="3" t="s">
        <v>308</v>
      </c>
      <c r="E156" s="38" t="s">
        <v>1088</v>
      </c>
      <c r="F156" s="3" t="s">
        <v>1083</v>
      </c>
      <c r="G156" s="3" t="s">
        <v>1062</v>
      </c>
      <c r="H156" s="1">
        <v>549</v>
      </c>
      <c r="I156" s="1">
        <v>526.5</v>
      </c>
      <c r="J156" s="1">
        <v>619.88</v>
      </c>
      <c r="K156" s="1">
        <v>725</v>
      </c>
      <c r="L156" s="173">
        <v>790</v>
      </c>
      <c r="M156" s="173">
        <v>790</v>
      </c>
      <c r="N156" s="173">
        <v>827.02</v>
      </c>
      <c r="O156" s="173">
        <v>878.4</v>
      </c>
      <c r="P156" s="173">
        <v>923.29</v>
      </c>
      <c r="Q156" s="173">
        <v>946.29</v>
      </c>
      <c r="R156" s="173">
        <v>1072.8900000000001</v>
      </c>
      <c r="S156" s="173">
        <v>1131.4000000000001</v>
      </c>
      <c r="T156" s="173">
        <v>1158.04</v>
      </c>
      <c r="U156" s="173">
        <v>1205.58</v>
      </c>
      <c r="V156" s="13">
        <v>1193.33</v>
      </c>
      <c r="W156" s="13">
        <v>1172.5899999999999</v>
      </c>
      <c r="X156" s="13">
        <v>1146.71</v>
      </c>
      <c r="Y156" s="13">
        <v>1121.5999999999999</v>
      </c>
      <c r="Z156" s="13">
        <v>1121.5999999999999</v>
      </c>
      <c r="AA156" s="13">
        <v>1088.06</v>
      </c>
      <c r="AB156" s="13">
        <v>1060.9000000000001</v>
      </c>
      <c r="AC156" s="13">
        <v>1034.1600000000001</v>
      </c>
      <c r="AD156" s="13">
        <v>1022.81</v>
      </c>
      <c r="AE156" s="175">
        <v>1003.81</v>
      </c>
      <c r="AF156" s="13">
        <v>1007.8299999999999</v>
      </c>
      <c r="AG156" s="13">
        <v>1022.04</v>
      </c>
      <c r="AH156" s="175">
        <v>1082.53</v>
      </c>
      <c r="AI156" s="173">
        <v>1124.49</v>
      </c>
      <c r="AJ156" s="173">
        <v>1195.6199999999999</v>
      </c>
    </row>
    <row r="157" spans="1:36" x14ac:dyDescent="0.2">
      <c r="A157" s="5" t="s">
        <v>1420</v>
      </c>
      <c r="B157" s="5" t="s">
        <v>313</v>
      </c>
      <c r="D157" s="3" t="s">
        <v>314</v>
      </c>
      <c r="E157" s="38" t="s">
        <v>1088</v>
      </c>
      <c r="F157" s="3" t="s">
        <v>1076</v>
      </c>
      <c r="G157" s="3" t="s">
        <v>1060</v>
      </c>
      <c r="H157" s="1">
        <v>516.38</v>
      </c>
      <c r="I157" s="1">
        <v>572.63</v>
      </c>
      <c r="J157" s="1">
        <v>605.25</v>
      </c>
      <c r="K157" s="1">
        <v>619.32000000000005</v>
      </c>
      <c r="L157" s="173">
        <v>700.23</v>
      </c>
      <c r="M157" s="173">
        <v>762.99</v>
      </c>
      <c r="N157" s="173">
        <v>808.59</v>
      </c>
      <c r="O157" s="173">
        <v>860.53</v>
      </c>
      <c r="P157" s="173">
        <v>915.98</v>
      </c>
      <c r="Q157" s="173">
        <v>1018.1</v>
      </c>
      <c r="R157" s="173">
        <v>1111.19</v>
      </c>
      <c r="S157" s="173">
        <v>1196.05</v>
      </c>
      <c r="T157" s="173">
        <v>1233.43</v>
      </c>
      <c r="U157" s="173">
        <v>1288.7</v>
      </c>
      <c r="V157" s="13">
        <v>1341.8</v>
      </c>
      <c r="W157" s="13">
        <v>1412.13</v>
      </c>
      <c r="X157" s="13">
        <v>1454.84</v>
      </c>
      <c r="Y157" s="13">
        <v>1491.93</v>
      </c>
      <c r="Z157" s="13">
        <v>1489.71</v>
      </c>
      <c r="AA157" s="13">
        <v>1493.67</v>
      </c>
      <c r="AB157" s="13">
        <v>1498.14</v>
      </c>
      <c r="AC157" s="13">
        <v>1503.43</v>
      </c>
      <c r="AD157" s="13">
        <v>1523.32</v>
      </c>
      <c r="AE157" s="175">
        <v>1574.9399999999998</v>
      </c>
      <c r="AF157" s="13">
        <v>1632.5600000000002</v>
      </c>
      <c r="AG157" s="13">
        <v>1721.06</v>
      </c>
      <c r="AH157" s="175">
        <v>1799.63</v>
      </c>
      <c r="AI157" s="173">
        <v>1865.39</v>
      </c>
      <c r="AJ157" s="173">
        <v>1957.36</v>
      </c>
    </row>
    <row r="158" spans="1:36" x14ac:dyDescent="0.2">
      <c r="A158" s="5" t="s">
        <v>1421</v>
      </c>
      <c r="B158" s="5" t="s">
        <v>315</v>
      </c>
      <c r="D158" s="3" t="s">
        <v>316</v>
      </c>
      <c r="E158" s="38" t="s">
        <v>1088</v>
      </c>
      <c r="F158" s="3" t="s">
        <v>1080</v>
      </c>
      <c r="G158" s="3" t="s">
        <v>1062</v>
      </c>
      <c r="H158" s="1">
        <v>726.75</v>
      </c>
      <c r="I158" s="1">
        <v>687.38</v>
      </c>
      <c r="J158" s="1">
        <v>756</v>
      </c>
      <c r="K158" s="1">
        <v>780.33</v>
      </c>
      <c r="L158" s="173">
        <v>827.3</v>
      </c>
      <c r="M158" s="173">
        <v>856</v>
      </c>
      <c r="N158" s="173">
        <v>898</v>
      </c>
      <c r="O158" s="173">
        <v>932</v>
      </c>
      <c r="P158" s="173">
        <v>960</v>
      </c>
      <c r="Q158" s="173">
        <v>983</v>
      </c>
      <c r="R158" s="173">
        <v>1174</v>
      </c>
      <c r="S158" s="173">
        <v>1259.3</v>
      </c>
      <c r="T158" s="173">
        <v>1322.88</v>
      </c>
      <c r="U158" s="173">
        <v>1383.59</v>
      </c>
      <c r="V158" s="13">
        <v>1431.71</v>
      </c>
      <c r="W158" s="13">
        <v>1471.48</v>
      </c>
      <c r="X158" s="13">
        <v>1494.14</v>
      </c>
      <c r="Y158" s="13">
        <v>1494.14</v>
      </c>
      <c r="Z158" s="13">
        <v>1494.14</v>
      </c>
      <c r="AA158" s="13">
        <v>1491.04</v>
      </c>
      <c r="AB158" s="13">
        <v>1487.32</v>
      </c>
      <c r="AC158" s="13">
        <v>1483.32</v>
      </c>
      <c r="AD158" s="13">
        <v>1479.32</v>
      </c>
      <c r="AE158" s="175">
        <v>1484.01</v>
      </c>
      <c r="AF158" s="13">
        <v>1524.27</v>
      </c>
      <c r="AG158" s="13">
        <v>1575.8</v>
      </c>
      <c r="AH158" s="175">
        <v>1640.4</v>
      </c>
      <c r="AI158" s="173">
        <v>1704.6299999999999</v>
      </c>
      <c r="AJ158" s="173">
        <v>1804.7</v>
      </c>
    </row>
    <row r="159" spans="1:36" x14ac:dyDescent="0.2">
      <c r="A159" s="5" t="s">
        <v>1422</v>
      </c>
      <c r="B159" s="5" t="s">
        <v>317</v>
      </c>
      <c r="D159" s="3" t="s">
        <v>318</v>
      </c>
      <c r="E159" s="38" t="s">
        <v>1088</v>
      </c>
      <c r="F159" s="3" t="s">
        <v>1076</v>
      </c>
      <c r="G159" s="3" t="s">
        <v>1061</v>
      </c>
      <c r="H159" s="1">
        <v>724.5</v>
      </c>
      <c r="I159" s="1">
        <v>706.5</v>
      </c>
      <c r="J159" s="1">
        <v>673.88</v>
      </c>
      <c r="K159" s="1">
        <v>704.55</v>
      </c>
      <c r="L159" s="173">
        <v>704.74</v>
      </c>
      <c r="M159" s="173">
        <v>820.57</v>
      </c>
      <c r="N159" s="173">
        <v>872.49</v>
      </c>
      <c r="O159" s="173">
        <v>924.87</v>
      </c>
      <c r="P159" s="173">
        <v>985.68</v>
      </c>
      <c r="Q159" s="173">
        <v>1060.74</v>
      </c>
      <c r="R159" s="173">
        <v>1198.0999999999999</v>
      </c>
      <c r="S159" s="173">
        <v>1263.24</v>
      </c>
      <c r="T159" s="173">
        <v>1304.01</v>
      </c>
      <c r="U159" s="173">
        <v>1360.44</v>
      </c>
      <c r="V159" s="13">
        <v>1415.61</v>
      </c>
      <c r="W159" s="13">
        <v>1473.21</v>
      </c>
      <c r="X159" s="13">
        <v>1510.92</v>
      </c>
      <c r="Y159" s="13">
        <v>1536.84</v>
      </c>
      <c r="Z159" s="13">
        <v>1536.84</v>
      </c>
      <c r="AA159" s="13">
        <v>1541.43</v>
      </c>
      <c r="AB159" s="13">
        <v>1549.98</v>
      </c>
      <c r="AC159" s="13">
        <v>1556.57</v>
      </c>
      <c r="AD159" s="13">
        <v>1563.34</v>
      </c>
      <c r="AE159" s="175">
        <v>1616.88</v>
      </c>
      <c r="AF159" s="13">
        <v>1662.06</v>
      </c>
      <c r="AG159" s="13">
        <v>1733.4299999999998</v>
      </c>
      <c r="AH159" s="175">
        <v>1813.5800000000002</v>
      </c>
      <c r="AI159" s="173">
        <v>1876.89</v>
      </c>
      <c r="AJ159" s="173">
        <v>1912.23</v>
      </c>
    </row>
    <row r="160" spans="1:36" x14ac:dyDescent="0.2">
      <c r="A160" s="5" t="s">
        <v>1423</v>
      </c>
      <c r="B160" s="5" t="s">
        <v>319</v>
      </c>
      <c r="D160" s="3" t="s">
        <v>320</v>
      </c>
      <c r="E160" s="38" t="s">
        <v>1088</v>
      </c>
      <c r="F160" s="3" t="s">
        <v>1076</v>
      </c>
      <c r="G160" s="3" t="s">
        <v>1063</v>
      </c>
      <c r="H160" s="1">
        <v>579.38</v>
      </c>
      <c r="I160" s="1">
        <v>585</v>
      </c>
      <c r="J160" s="1">
        <v>604.13</v>
      </c>
      <c r="K160" s="1">
        <v>626.29999999999995</v>
      </c>
      <c r="L160" s="173">
        <v>655.12</v>
      </c>
      <c r="M160" s="173">
        <v>702.31</v>
      </c>
      <c r="N160" s="173">
        <v>764.61</v>
      </c>
      <c r="O160" s="173">
        <v>810.51</v>
      </c>
      <c r="P160" s="173">
        <v>878.7</v>
      </c>
      <c r="Q160" s="173">
        <v>980.67</v>
      </c>
      <c r="R160" s="173">
        <v>1144.94</v>
      </c>
      <c r="S160" s="173">
        <v>1223.67</v>
      </c>
      <c r="T160" s="173">
        <v>1279.45</v>
      </c>
      <c r="U160" s="173">
        <v>1335.33</v>
      </c>
      <c r="V160" s="13">
        <v>1395.69</v>
      </c>
      <c r="W160" s="13">
        <v>1459.94</v>
      </c>
      <c r="X160" s="13">
        <v>1515.73</v>
      </c>
      <c r="Y160" s="13">
        <v>1552.59</v>
      </c>
      <c r="Z160" s="13">
        <v>1552.69</v>
      </c>
      <c r="AA160" s="13">
        <v>1553.84</v>
      </c>
      <c r="AB160" s="13">
        <v>1554.03</v>
      </c>
      <c r="AC160" s="13">
        <v>1580.85</v>
      </c>
      <c r="AD160" s="13">
        <v>1607.81</v>
      </c>
      <c r="AE160" s="175">
        <v>1663.8600000000001</v>
      </c>
      <c r="AF160" s="13">
        <v>1721.3799999999999</v>
      </c>
      <c r="AG160" s="13">
        <v>1800</v>
      </c>
      <c r="AH160" s="175">
        <v>1896.49</v>
      </c>
      <c r="AI160" s="173">
        <v>1965.68</v>
      </c>
      <c r="AJ160" s="173">
        <v>2025.34</v>
      </c>
    </row>
    <row r="161" spans="1:36" x14ac:dyDescent="0.2">
      <c r="A161" s="5" t="s">
        <v>1424</v>
      </c>
      <c r="B161" s="5" t="s">
        <v>321</v>
      </c>
      <c r="D161" s="3" t="s">
        <v>322</v>
      </c>
      <c r="E161" s="38" t="s">
        <v>1088</v>
      </c>
      <c r="F161" s="3" t="s">
        <v>1080</v>
      </c>
      <c r="G161" s="3" t="s">
        <v>1062</v>
      </c>
      <c r="H161" s="1">
        <v>553.5</v>
      </c>
      <c r="I161" s="1">
        <v>549</v>
      </c>
      <c r="J161" s="1">
        <v>559.13</v>
      </c>
      <c r="K161" s="1">
        <v>579.69000000000005</v>
      </c>
      <c r="L161" s="173">
        <v>668.7</v>
      </c>
      <c r="M161" s="173">
        <v>723.51</v>
      </c>
      <c r="N161" s="173">
        <v>787.53</v>
      </c>
      <c r="O161" s="173">
        <v>852.63</v>
      </c>
      <c r="P161" s="173">
        <v>938.95</v>
      </c>
      <c r="Q161" s="173">
        <v>1009.26</v>
      </c>
      <c r="R161" s="173">
        <v>1225.56</v>
      </c>
      <c r="S161" s="173">
        <v>1275.22</v>
      </c>
      <c r="T161" s="173">
        <v>1295.9000000000001</v>
      </c>
      <c r="U161" s="173">
        <v>1355.8</v>
      </c>
      <c r="V161" s="13">
        <v>1423.38</v>
      </c>
      <c r="W161" s="13">
        <v>1462.37</v>
      </c>
      <c r="X161" s="13">
        <v>1496.37</v>
      </c>
      <c r="Y161" s="13">
        <v>1496.37</v>
      </c>
      <c r="Z161" s="13">
        <v>1496.37</v>
      </c>
      <c r="AA161" s="13">
        <v>1493.27</v>
      </c>
      <c r="AB161" s="13">
        <v>1513.28</v>
      </c>
      <c r="AC161" s="13">
        <v>1509.28</v>
      </c>
      <c r="AD161" s="13">
        <v>1529.36</v>
      </c>
      <c r="AE161" s="175">
        <v>1559.61</v>
      </c>
      <c r="AF161" s="13">
        <v>1627.68</v>
      </c>
      <c r="AG161" s="13">
        <v>1688.92</v>
      </c>
      <c r="AH161" s="175">
        <v>1784.8</v>
      </c>
      <c r="AI161" s="173">
        <v>1854.79</v>
      </c>
      <c r="AJ161" s="173">
        <v>1962.36</v>
      </c>
    </row>
    <row r="162" spans="1:36" x14ac:dyDescent="0.2">
      <c r="A162" s="5" t="s">
        <v>1425</v>
      </c>
      <c r="B162" s="5" t="s">
        <v>323</v>
      </c>
      <c r="D162" s="3" t="s">
        <v>324</v>
      </c>
      <c r="E162" s="38" t="s">
        <v>1088</v>
      </c>
      <c r="F162" s="3" t="s">
        <v>1076</v>
      </c>
      <c r="G162" s="3" t="s">
        <v>1057</v>
      </c>
      <c r="H162" s="1">
        <v>466.88</v>
      </c>
      <c r="I162" s="1">
        <v>517.5</v>
      </c>
      <c r="J162" s="1">
        <v>568.13</v>
      </c>
      <c r="K162" s="1">
        <v>595.15</v>
      </c>
      <c r="L162" s="173">
        <v>652.61</v>
      </c>
      <c r="M162" s="173">
        <v>718.21</v>
      </c>
      <c r="N162" s="173">
        <v>779.32</v>
      </c>
      <c r="O162" s="173">
        <v>823.2</v>
      </c>
      <c r="P162" s="173">
        <v>870.58</v>
      </c>
      <c r="Q162" s="173">
        <v>968.21</v>
      </c>
      <c r="R162" s="173">
        <v>1104.7</v>
      </c>
      <c r="S162" s="173">
        <v>1168.3699999999999</v>
      </c>
      <c r="T162" s="173">
        <v>1210.47</v>
      </c>
      <c r="U162" s="173">
        <v>1263.44</v>
      </c>
      <c r="V162" s="13">
        <v>1324.78</v>
      </c>
      <c r="W162" s="13">
        <v>1388.96</v>
      </c>
      <c r="X162" s="13">
        <v>1425.11</v>
      </c>
      <c r="Y162" s="13">
        <v>1455.86</v>
      </c>
      <c r="Z162" s="13">
        <v>1456</v>
      </c>
      <c r="AA162" s="13">
        <v>1456.29</v>
      </c>
      <c r="AB162" s="13">
        <v>1461.84</v>
      </c>
      <c r="AC162" s="13">
        <v>1465.32</v>
      </c>
      <c r="AD162" s="13">
        <v>1470.01</v>
      </c>
      <c r="AE162" s="175">
        <v>1533.01</v>
      </c>
      <c r="AF162" s="13">
        <v>1599.51</v>
      </c>
      <c r="AG162" s="13">
        <v>1687.96</v>
      </c>
      <c r="AH162" s="175">
        <v>1757.32</v>
      </c>
      <c r="AI162" s="173">
        <v>1826.24</v>
      </c>
      <c r="AJ162" s="173">
        <v>1913.55</v>
      </c>
    </row>
    <row r="163" spans="1:36" x14ac:dyDescent="0.2">
      <c r="A163" s="5" t="s">
        <v>1426</v>
      </c>
      <c r="B163" s="5" t="s">
        <v>325</v>
      </c>
      <c r="D163" s="3" t="s">
        <v>326</v>
      </c>
      <c r="E163" s="38" t="s">
        <v>1088</v>
      </c>
      <c r="F163" s="3" t="s">
        <v>1082</v>
      </c>
      <c r="G163" s="3" t="s">
        <v>1059</v>
      </c>
      <c r="H163" s="1">
        <v>654.75</v>
      </c>
      <c r="I163" s="1">
        <v>723.38</v>
      </c>
      <c r="J163" s="1">
        <v>758.25</v>
      </c>
      <c r="K163" s="1">
        <v>836.84</v>
      </c>
      <c r="L163" s="173">
        <v>885.8</v>
      </c>
      <c r="M163" s="173">
        <v>924.58</v>
      </c>
      <c r="N163" s="173">
        <v>978.12</v>
      </c>
      <c r="O163" s="173">
        <v>1022.35</v>
      </c>
      <c r="P163" s="173">
        <v>1069.33</v>
      </c>
      <c r="Q163" s="173">
        <v>1140.94</v>
      </c>
      <c r="R163" s="173">
        <v>1212.05</v>
      </c>
      <c r="S163" s="173">
        <v>1297.1500000000001</v>
      </c>
      <c r="T163" s="173">
        <v>1360.77</v>
      </c>
      <c r="U163" s="173">
        <v>1427.26</v>
      </c>
      <c r="V163" s="13">
        <v>1496.97</v>
      </c>
      <c r="W163" s="13">
        <v>1565.48</v>
      </c>
      <c r="X163" s="13">
        <v>1629</v>
      </c>
      <c r="Y163" s="13">
        <v>1671.45</v>
      </c>
      <c r="Z163" s="13">
        <v>1671.43</v>
      </c>
      <c r="AA163" s="13">
        <v>1680.52</v>
      </c>
      <c r="AB163" s="13">
        <v>1685.73</v>
      </c>
      <c r="AC163" s="13">
        <v>1690.98</v>
      </c>
      <c r="AD163" s="13">
        <v>1696.38</v>
      </c>
      <c r="AE163" s="175">
        <v>1757.2</v>
      </c>
      <c r="AF163" s="13">
        <v>1835.05</v>
      </c>
      <c r="AG163" s="13">
        <v>1925.1000000000001</v>
      </c>
      <c r="AH163" s="175">
        <v>2014.58</v>
      </c>
      <c r="AI163" s="173">
        <v>2091.81</v>
      </c>
      <c r="AJ163" s="173">
        <v>2098.7199999999998</v>
      </c>
    </row>
    <row r="164" spans="1:36" x14ac:dyDescent="0.2">
      <c r="A164" s="5" t="s">
        <v>1427</v>
      </c>
      <c r="B164" s="5" t="s">
        <v>327</v>
      </c>
      <c r="D164" s="3" t="s">
        <v>328</v>
      </c>
      <c r="E164" s="38" t="s">
        <v>1088</v>
      </c>
      <c r="F164" s="3" t="s">
        <v>1076</v>
      </c>
      <c r="G164" s="3" t="s">
        <v>1057</v>
      </c>
      <c r="H164" s="1">
        <v>536.63</v>
      </c>
      <c r="I164" s="1">
        <v>589.5</v>
      </c>
      <c r="J164" s="1">
        <v>587.25</v>
      </c>
      <c r="K164" s="1">
        <v>643.35</v>
      </c>
      <c r="L164" s="173">
        <v>703.81</v>
      </c>
      <c r="M164" s="173">
        <v>757.37</v>
      </c>
      <c r="N164" s="173">
        <v>813.35</v>
      </c>
      <c r="O164" s="173">
        <v>874.96</v>
      </c>
      <c r="P164" s="173">
        <v>953.63</v>
      </c>
      <c r="Q164" s="173">
        <v>1010.99</v>
      </c>
      <c r="R164" s="173">
        <v>1216.1500000000001</v>
      </c>
      <c r="S164" s="173">
        <v>1285.28</v>
      </c>
      <c r="T164" s="173">
        <v>1340.01</v>
      </c>
      <c r="U164" s="173">
        <v>1398.85</v>
      </c>
      <c r="V164" s="13">
        <v>1460.12</v>
      </c>
      <c r="W164" s="13">
        <v>1518.38</v>
      </c>
      <c r="X164" s="13">
        <v>1573.75</v>
      </c>
      <c r="Y164" s="13">
        <v>1614.43</v>
      </c>
      <c r="Z164" s="13">
        <v>1614.43</v>
      </c>
      <c r="AA164" s="13">
        <v>1614.43</v>
      </c>
      <c r="AB164" s="13">
        <v>1614.43</v>
      </c>
      <c r="AC164" s="13">
        <v>1641.31</v>
      </c>
      <c r="AD164" s="13">
        <v>1673.24</v>
      </c>
      <c r="AE164" s="175">
        <v>1732.8600000000001</v>
      </c>
      <c r="AF164" s="13">
        <v>1807</v>
      </c>
      <c r="AG164" s="13">
        <v>1907.83</v>
      </c>
      <c r="AH164" s="175">
        <v>1983.8600000000001</v>
      </c>
      <c r="AI164" s="173">
        <v>2058.2400000000002</v>
      </c>
      <c r="AJ164" s="173">
        <v>2132.5500000000002</v>
      </c>
    </row>
    <row r="165" spans="1:36" x14ac:dyDescent="0.2">
      <c r="A165" s="5" t="s">
        <v>1428</v>
      </c>
      <c r="B165" s="5" t="s">
        <v>329</v>
      </c>
      <c r="D165" s="3" t="s">
        <v>330</v>
      </c>
      <c r="E165" s="38" t="s">
        <v>1088</v>
      </c>
      <c r="F165" s="3" t="s">
        <v>1076</v>
      </c>
      <c r="G165" s="3" t="s">
        <v>1057</v>
      </c>
      <c r="H165" s="1">
        <v>518.63</v>
      </c>
      <c r="I165" s="1">
        <v>541.13</v>
      </c>
      <c r="J165" s="1">
        <v>599.63</v>
      </c>
      <c r="K165" s="1">
        <v>613.78</v>
      </c>
      <c r="L165" s="173">
        <v>664.94</v>
      </c>
      <c r="M165" s="173">
        <v>714.23</v>
      </c>
      <c r="N165" s="173">
        <v>775.08</v>
      </c>
      <c r="O165" s="173">
        <v>816.47</v>
      </c>
      <c r="P165" s="173">
        <v>862.82</v>
      </c>
      <c r="Q165" s="173">
        <v>941.51</v>
      </c>
      <c r="R165" s="173">
        <v>1085.4000000000001</v>
      </c>
      <c r="S165" s="173">
        <v>1151.69</v>
      </c>
      <c r="T165" s="173">
        <v>1197.04</v>
      </c>
      <c r="U165" s="173">
        <v>1253.07</v>
      </c>
      <c r="V165" s="13">
        <v>1313.96</v>
      </c>
      <c r="W165" s="13">
        <v>1378.35</v>
      </c>
      <c r="X165" s="13">
        <v>1413.36</v>
      </c>
      <c r="Y165" s="13">
        <v>1438.29</v>
      </c>
      <c r="Z165" s="13">
        <v>1438.29</v>
      </c>
      <c r="AA165" s="13">
        <v>1438.29</v>
      </c>
      <c r="AB165" s="13">
        <v>1443.29</v>
      </c>
      <c r="AC165" s="13">
        <v>1446.3</v>
      </c>
      <c r="AD165" s="13">
        <v>1449.37</v>
      </c>
      <c r="AE165" s="175">
        <v>1495.12</v>
      </c>
      <c r="AF165" s="13">
        <v>1555.1799999999998</v>
      </c>
      <c r="AG165" s="13">
        <v>1642.7</v>
      </c>
      <c r="AH165" s="175">
        <v>1710.52</v>
      </c>
      <c r="AI165" s="173">
        <v>1776.28</v>
      </c>
      <c r="AJ165" s="173">
        <v>1861.82</v>
      </c>
    </row>
    <row r="166" spans="1:36" x14ac:dyDescent="0.2">
      <c r="A166" s="5" t="s">
        <v>1429</v>
      </c>
      <c r="B166" s="5" t="s">
        <v>331</v>
      </c>
      <c r="D166" s="3" t="s">
        <v>332</v>
      </c>
      <c r="E166" s="38" t="s">
        <v>1088</v>
      </c>
      <c r="F166" s="3" t="s">
        <v>1080</v>
      </c>
      <c r="G166" s="3" t="s">
        <v>1062</v>
      </c>
      <c r="H166" s="1">
        <v>535.5</v>
      </c>
      <c r="I166" s="1">
        <v>495</v>
      </c>
      <c r="J166" s="1">
        <v>550.13</v>
      </c>
      <c r="K166" s="1">
        <v>595</v>
      </c>
      <c r="L166" s="173">
        <v>654</v>
      </c>
      <c r="M166" s="173">
        <v>724</v>
      </c>
      <c r="N166" s="173">
        <v>790</v>
      </c>
      <c r="O166" s="173">
        <v>853</v>
      </c>
      <c r="P166" s="173">
        <v>959</v>
      </c>
      <c r="Q166" s="173">
        <v>1037</v>
      </c>
      <c r="R166" s="173">
        <v>1216</v>
      </c>
      <c r="S166" s="173">
        <v>1284</v>
      </c>
      <c r="T166" s="173">
        <v>1328</v>
      </c>
      <c r="U166" s="173">
        <v>1380</v>
      </c>
      <c r="V166" s="13">
        <v>1433</v>
      </c>
      <c r="W166" s="13">
        <v>1483</v>
      </c>
      <c r="X166" s="13">
        <v>1511</v>
      </c>
      <c r="Y166" s="13">
        <v>1505</v>
      </c>
      <c r="Z166" s="13">
        <v>1505</v>
      </c>
      <c r="AA166" s="13">
        <v>1501.9</v>
      </c>
      <c r="AB166" s="13">
        <v>1498.18</v>
      </c>
      <c r="AC166" s="13">
        <v>1494.18</v>
      </c>
      <c r="AD166" s="13">
        <v>1514</v>
      </c>
      <c r="AE166" s="175">
        <v>1543.64</v>
      </c>
      <c r="AF166" s="13">
        <v>1597.73</v>
      </c>
      <c r="AG166" s="13">
        <v>1658.06</v>
      </c>
      <c r="AH166" s="175">
        <v>1728.66</v>
      </c>
      <c r="AI166" s="173">
        <v>1795.84</v>
      </c>
      <c r="AJ166" s="173">
        <v>1893.3</v>
      </c>
    </row>
    <row r="167" spans="1:36" x14ac:dyDescent="0.2">
      <c r="A167" s="5" t="s">
        <v>886</v>
      </c>
      <c r="B167" s="5" t="s">
        <v>922</v>
      </c>
      <c r="D167" s="123" t="s">
        <v>898</v>
      </c>
      <c r="E167" s="38" t="s">
        <v>1089</v>
      </c>
      <c r="F167" s="3" t="s">
        <v>1076</v>
      </c>
      <c r="G167" s="3" t="s">
        <v>1065</v>
      </c>
      <c r="H167" s="1">
        <v>497.25</v>
      </c>
      <c r="I167" s="1">
        <v>526.5</v>
      </c>
      <c r="J167" s="1">
        <v>547.88</v>
      </c>
      <c r="K167" s="1">
        <v>577.67999999999995</v>
      </c>
      <c r="L167" s="173">
        <v>607.38</v>
      </c>
      <c r="M167" s="173" t="s">
        <v>886</v>
      </c>
      <c r="N167" s="173" t="s">
        <v>886</v>
      </c>
      <c r="O167" s="173" t="s">
        <v>886</v>
      </c>
      <c r="P167" s="173" t="s">
        <v>886</v>
      </c>
      <c r="Q167" s="173" t="s">
        <v>886</v>
      </c>
      <c r="R167" s="173" t="s">
        <v>886</v>
      </c>
      <c r="S167" s="173" t="s">
        <v>886</v>
      </c>
      <c r="T167" s="173" t="s">
        <v>886</v>
      </c>
      <c r="U167" s="173" t="s">
        <v>886</v>
      </c>
      <c r="V167" s="13" t="s">
        <v>886</v>
      </c>
      <c r="W167" s="13" t="s">
        <v>886</v>
      </c>
      <c r="X167" s="13" t="s">
        <v>886</v>
      </c>
      <c r="Y167" s="13" t="s">
        <v>886</v>
      </c>
      <c r="Z167" s="13" t="s">
        <v>886</v>
      </c>
      <c r="AA167" s="13" t="s">
        <v>886</v>
      </c>
      <c r="AB167" s="13" t="s">
        <v>886</v>
      </c>
      <c r="AC167" s="13" t="s">
        <v>886</v>
      </c>
      <c r="AD167" s="13" t="s">
        <v>886</v>
      </c>
      <c r="AE167" s="175" t="s">
        <v>886</v>
      </c>
      <c r="AF167" s="13" t="s">
        <v>886</v>
      </c>
      <c r="AG167" s="13" t="s">
        <v>886</v>
      </c>
      <c r="AH167" s="175" t="s">
        <v>886</v>
      </c>
      <c r="AI167" s="173" t="s">
        <v>886</v>
      </c>
      <c r="AJ167" s="173" t="s">
        <v>886</v>
      </c>
    </row>
    <row r="168" spans="1:36" ht="14.25" x14ac:dyDescent="0.2">
      <c r="A168" s="5" t="s">
        <v>1733</v>
      </c>
      <c r="B168" s="5" t="s">
        <v>333</v>
      </c>
      <c r="C168" s="261" t="s">
        <v>1761</v>
      </c>
      <c r="D168" s="3" t="s">
        <v>334</v>
      </c>
      <c r="E168" s="38" t="s">
        <v>1088</v>
      </c>
      <c r="F168" s="3" t="s">
        <v>1082</v>
      </c>
      <c r="G168" s="3" t="s">
        <v>1065</v>
      </c>
      <c r="H168" s="1" t="s">
        <v>886</v>
      </c>
      <c r="I168" s="1" t="s">
        <v>886</v>
      </c>
      <c r="J168" s="1" t="s">
        <v>886</v>
      </c>
      <c r="K168" s="1" t="s">
        <v>886</v>
      </c>
      <c r="L168" s="173" t="s">
        <v>886</v>
      </c>
      <c r="M168" s="173">
        <v>658.17</v>
      </c>
      <c r="N168" s="173">
        <v>729.11</v>
      </c>
      <c r="O168" s="173">
        <v>774.67</v>
      </c>
      <c r="P168" s="173">
        <v>845.96</v>
      </c>
      <c r="Q168" s="173">
        <v>936.86</v>
      </c>
      <c r="R168" s="173">
        <v>1070.93</v>
      </c>
      <c r="S168" s="173">
        <v>1177.71</v>
      </c>
      <c r="T168" s="173">
        <v>1228.6300000000001</v>
      </c>
      <c r="U168" s="173">
        <v>1285.31</v>
      </c>
      <c r="V168" s="13">
        <v>1336.06</v>
      </c>
      <c r="W168" s="13">
        <v>1399.28</v>
      </c>
      <c r="X168" s="13">
        <v>1454.53</v>
      </c>
      <c r="Y168" s="13">
        <v>1492.62</v>
      </c>
      <c r="Z168" s="13">
        <v>1493.25</v>
      </c>
      <c r="AA168" s="13">
        <v>1494.92</v>
      </c>
      <c r="AB168" s="13">
        <v>1519.24</v>
      </c>
      <c r="AC168" s="13">
        <v>1552.36</v>
      </c>
      <c r="AD168" s="13">
        <v>1583.96</v>
      </c>
      <c r="AE168" s="175">
        <v>1644.79</v>
      </c>
      <c r="AF168" s="13">
        <v>1702.2399999999998</v>
      </c>
      <c r="AG168" s="13">
        <v>1785.47</v>
      </c>
      <c r="AH168" s="175">
        <v>1882.86</v>
      </c>
      <c r="AI168" s="173">
        <v>1954.77</v>
      </c>
      <c r="AJ168" s="173">
        <v>2051.61</v>
      </c>
    </row>
    <row r="169" spans="1:36" x14ac:dyDescent="0.2">
      <c r="A169" s="5" t="s">
        <v>1432</v>
      </c>
      <c r="B169" s="5" t="s">
        <v>338</v>
      </c>
      <c r="D169" s="3" t="s">
        <v>339</v>
      </c>
      <c r="E169" s="38" t="s">
        <v>1088</v>
      </c>
      <c r="F169" s="3" t="s">
        <v>1076</v>
      </c>
      <c r="G169" s="3" t="s">
        <v>1061</v>
      </c>
      <c r="H169" s="1">
        <v>550.13</v>
      </c>
      <c r="I169" s="1">
        <v>559.13</v>
      </c>
      <c r="J169" s="1">
        <v>570.38</v>
      </c>
      <c r="K169" s="1">
        <v>592.13</v>
      </c>
      <c r="L169" s="173">
        <v>619.38</v>
      </c>
      <c r="M169" s="173">
        <v>701</v>
      </c>
      <c r="N169" s="173">
        <v>763.22</v>
      </c>
      <c r="O169" s="173">
        <v>796.27</v>
      </c>
      <c r="P169" s="173">
        <v>842.74</v>
      </c>
      <c r="Q169" s="173">
        <v>918.43</v>
      </c>
      <c r="R169" s="173">
        <v>1087.4000000000001</v>
      </c>
      <c r="S169" s="173">
        <v>1153.31</v>
      </c>
      <c r="T169" s="173">
        <v>1209.93</v>
      </c>
      <c r="U169" s="173">
        <v>1269.67</v>
      </c>
      <c r="V169" s="13">
        <v>1332.71</v>
      </c>
      <c r="W169" s="13">
        <v>1393.06</v>
      </c>
      <c r="X169" s="13">
        <v>1441.83</v>
      </c>
      <c r="Y169" s="13">
        <v>1446.84</v>
      </c>
      <c r="Z169" s="13">
        <v>1446.66</v>
      </c>
      <c r="AA169" s="13">
        <v>1446.67</v>
      </c>
      <c r="AB169" s="13">
        <v>1447.1</v>
      </c>
      <c r="AC169" s="13">
        <v>1447.83</v>
      </c>
      <c r="AD169" s="13">
        <v>1470.33</v>
      </c>
      <c r="AE169" s="175">
        <v>1524.57</v>
      </c>
      <c r="AF169" s="13">
        <v>1594.29</v>
      </c>
      <c r="AG169" s="13">
        <v>1686.3200000000002</v>
      </c>
      <c r="AH169" s="175">
        <v>1755.19</v>
      </c>
      <c r="AI169" s="173">
        <v>1824.93</v>
      </c>
      <c r="AJ169" s="173">
        <v>1900.21</v>
      </c>
    </row>
    <row r="170" spans="1:36" x14ac:dyDescent="0.2">
      <c r="A170" s="5" t="s">
        <v>1433</v>
      </c>
      <c r="B170" s="5" t="s">
        <v>340</v>
      </c>
      <c r="D170" s="3" t="s">
        <v>341</v>
      </c>
      <c r="E170" s="38" t="s">
        <v>1088</v>
      </c>
      <c r="F170" s="3" t="s">
        <v>1076</v>
      </c>
      <c r="G170" s="3" t="s">
        <v>1060</v>
      </c>
      <c r="H170" s="1">
        <v>612</v>
      </c>
      <c r="I170" s="1">
        <v>634.5</v>
      </c>
      <c r="J170" s="1">
        <v>672.75</v>
      </c>
      <c r="K170" s="1">
        <v>692.63</v>
      </c>
      <c r="L170" s="173">
        <v>733.28</v>
      </c>
      <c r="M170" s="173">
        <v>801.48</v>
      </c>
      <c r="N170" s="173">
        <v>865.61</v>
      </c>
      <c r="O170" s="173">
        <v>935.19</v>
      </c>
      <c r="P170" s="173">
        <v>987.17</v>
      </c>
      <c r="Q170" s="173">
        <v>1079.8699999999999</v>
      </c>
      <c r="R170" s="173">
        <v>1179.1400000000001</v>
      </c>
      <c r="S170" s="173">
        <v>1233.1600000000001</v>
      </c>
      <c r="T170" s="173">
        <v>1268.8800000000001</v>
      </c>
      <c r="U170" s="173">
        <v>1324.66</v>
      </c>
      <c r="V170" s="13">
        <v>1377.33</v>
      </c>
      <c r="W170" s="13">
        <v>1426.54</v>
      </c>
      <c r="X170" s="13">
        <v>1476.8</v>
      </c>
      <c r="Y170" s="13">
        <v>1499.63</v>
      </c>
      <c r="Z170" s="13">
        <v>1499.73</v>
      </c>
      <c r="AA170" s="13">
        <v>1500.09</v>
      </c>
      <c r="AB170" s="13">
        <v>1504.06</v>
      </c>
      <c r="AC170" s="13">
        <v>1529.67</v>
      </c>
      <c r="AD170" s="13">
        <v>1556.2</v>
      </c>
      <c r="AE170" s="175">
        <v>1609.4</v>
      </c>
      <c r="AF170" s="13">
        <v>1664.62</v>
      </c>
      <c r="AG170" s="13">
        <v>1745.0199999999998</v>
      </c>
      <c r="AH170" s="175">
        <v>1827.0800000000002</v>
      </c>
      <c r="AI170" s="173">
        <v>1869.1599999999999</v>
      </c>
      <c r="AJ170" s="173">
        <v>1926.58</v>
      </c>
    </row>
    <row r="171" spans="1:36" x14ac:dyDescent="0.2">
      <c r="A171" s="5" t="s">
        <v>1434</v>
      </c>
      <c r="B171" s="5" t="s">
        <v>342</v>
      </c>
      <c r="D171" s="3" t="s">
        <v>343</v>
      </c>
      <c r="E171" s="38" t="s">
        <v>1088</v>
      </c>
      <c r="F171" s="3" t="s">
        <v>1080</v>
      </c>
      <c r="G171" s="3" t="s">
        <v>1062</v>
      </c>
      <c r="H171" s="1">
        <v>525.38</v>
      </c>
      <c r="I171" s="1">
        <v>546.75</v>
      </c>
      <c r="J171" s="1">
        <v>570.38</v>
      </c>
      <c r="K171" s="1">
        <v>593.32000000000005</v>
      </c>
      <c r="L171" s="173">
        <v>627.41</v>
      </c>
      <c r="M171" s="173">
        <v>703.84</v>
      </c>
      <c r="N171" s="173">
        <v>763.66</v>
      </c>
      <c r="O171" s="173">
        <v>824.11</v>
      </c>
      <c r="P171" s="173">
        <v>911.71</v>
      </c>
      <c r="Q171" s="173">
        <v>992.45</v>
      </c>
      <c r="R171" s="173">
        <v>1153.67</v>
      </c>
      <c r="S171" s="173">
        <v>1215.4000000000001</v>
      </c>
      <c r="T171" s="173">
        <v>1266.73</v>
      </c>
      <c r="U171" s="173">
        <v>1330.07</v>
      </c>
      <c r="V171" s="13">
        <v>1384.39</v>
      </c>
      <c r="W171" s="13">
        <v>1422.75</v>
      </c>
      <c r="X171" s="13">
        <v>1422.75</v>
      </c>
      <c r="Y171" s="13">
        <v>1422.75</v>
      </c>
      <c r="Z171" s="13">
        <v>1422.75</v>
      </c>
      <c r="AA171" s="13">
        <v>1419.65</v>
      </c>
      <c r="AB171" s="13">
        <v>1415.93</v>
      </c>
      <c r="AC171" s="13">
        <v>1411.93</v>
      </c>
      <c r="AD171" s="13">
        <v>1407.93</v>
      </c>
      <c r="AE171" s="175">
        <v>1388.93</v>
      </c>
      <c r="AF171" s="13">
        <v>1392.95</v>
      </c>
      <c r="AG171" s="13">
        <v>1407.16</v>
      </c>
      <c r="AH171" s="175">
        <v>1460.15</v>
      </c>
      <c r="AI171" s="173">
        <v>1515.01</v>
      </c>
      <c r="AJ171" s="173">
        <v>1603.38</v>
      </c>
    </row>
    <row r="172" spans="1:36" x14ac:dyDescent="0.2">
      <c r="A172" s="5" t="s">
        <v>1435</v>
      </c>
      <c r="B172" s="5" t="s">
        <v>344</v>
      </c>
      <c r="D172" s="3" t="s">
        <v>345</v>
      </c>
      <c r="E172" s="38" t="s">
        <v>1088</v>
      </c>
      <c r="F172" s="3" t="s">
        <v>1076</v>
      </c>
      <c r="G172" s="3" t="s">
        <v>1060</v>
      </c>
      <c r="H172" s="1">
        <v>430.88</v>
      </c>
      <c r="I172" s="1">
        <v>511.88</v>
      </c>
      <c r="J172" s="1">
        <v>541.13</v>
      </c>
      <c r="K172" s="1">
        <v>586.85</v>
      </c>
      <c r="L172" s="173">
        <v>673.98</v>
      </c>
      <c r="M172" s="173">
        <v>729.87</v>
      </c>
      <c r="N172" s="173">
        <v>769.78</v>
      </c>
      <c r="O172" s="173">
        <v>826.93</v>
      </c>
      <c r="P172" s="173">
        <v>882.24</v>
      </c>
      <c r="Q172" s="173">
        <v>972.41</v>
      </c>
      <c r="R172" s="173">
        <v>1061.1300000000001</v>
      </c>
      <c r="S172" s="173">
        <v>1146.1300000000001</v>
      </c>
      <c r="T172" s="173">
        <v>1185.43</v>
      </c>
      <c r="U172" s="173">
        <v>1238.23</v>
      </c>
      <c r="V172" s="13">
        <v>1295.3599999999999</v>
      </c>
      <c r="W172" s="13">
        <v>1362.5</v>
      </c>
      <c r="X172" s="13">
        <v>1402.34</v>
      </c>
      <c r="Y172" s="13">
        <v>1436.6</v>
      </c>
      <c r="Z172" s="13">
        <v>1437.68</v>
      </c>
      <c r="AA172" s="13">
        <v>1442.37</v>
      </c>
      <c r="AB172" s="13">
        <v>1448.86</v>
      </c>
      <c r="AC172" s="13">
        <v>1452.7</v>
      </c>
      <c r="AD172" s="13">
        <v>1479.8</v>
      </c>
      <c r="AE172" s="175">
        <v>1537.56</v>
      </c>
      <c r="AF172" s="13">
        <v>1594.34</v>
      </c>
      <c r="AG172" s="13">
        <v>1686.15</v>
      </c>
      <c r="AH172" s="175">
        <v>1768.2700000000002</v>
      </c>
      <c r="AI172" s="173">
        <v>1835.68</v>
      </c>
      <c r="AJ172" s="173">
        <v>1925.21</v>
      </c>
    </row>
    <row r="173" spans="1:36" x14ac:dyDescent="0.2">
      <c r="A173" s="5" t="s">
        <v>886</v>
      </c>
      <c r="B173" s="5" t="s">
        <v>924</v>
      </c>
      <c r="D173" s="3" t="s">
        <v>869</v>
      </c>
      <c r="E173" s="38" t="s">
        <v>1089</v>
      </c>
      <c r="F173" s="3" t="s">
        <v>1076</v>
      </c>
      <c r="G173" s="3" t="s">
        <v>1063</v>
      </c>
      <c r="H173" s="1">
        <v>604.13</v>
      </c>
      <c r="I173" s="1">
        <v>651.38</v>
      </c>
      <c r="J173" s="1">
        <v>689.63</v>
      </c>
      <c r="K173" s="1" t="s">
        <v>886</v>
      </c>
      <c r="L173" s="173" t="s">
        <v>886</v>
      </c>
      <c r="M173" s="173" t="s">
        <v>886</v>
      </c>
      <c r="N173" s="173" t="s">
        <v>886</v>
      </c>
      <c r="O173" s="173" t="s">
        <v>886</v>
      </c>
      <c r="P173" s="173" t="s">
        <v>886</v>
      </c>
      <c r="Q173" s="173" t="s">
        <v>886</v>
      </c>
      <c r="R173" s="173" t="s">
        <v>886</v>
      </c>
      <c r="S173" s="173" t="s">
        <v>886</v>
      </c>
      <c r="T173" s="173" t="s">
        <v>886</v>
      </c>
      <c r="U173" s="173" t="s">
        <v>886</v>
      </c>
      <c r="V173" s="13" t="s">
        <v>886</v>
      </c>
      <c r="W173" s="13" t="s">
        <v>886</v>
      </c>
      <c r="X173" s="13" t="s">
        <v>886</v>
      </c>
      <c r="Y173" s="13" t="s">
        <v>886</v>
      </c>
      <c r="Z173" s="13" t="s">
        <v>886</v>
      </c>
      <c r="AA173" s="13" t="s">
        <v>886</v>
      </c>
      <c r="AB173" s="13" t="s">
        <v>886</v>
      </c>
      <c r="AC173" s="13" t="s">
        <v>886</v>
      </c>
      <c r="AD173" s="13" t="s">
        <v>886</v>
      </c>
      <c r="AE173" s="175" t="s">
        <v>886</v>
      </c>
      <c r="AF173" s="13" t="s">
        <v>886</v>
      </c>
      <c r="AG173" s="13" t="s">
        <v>886</v>
      </c>
      <c r="AH173" s="175" t="s">
        <v>886</v>
      </c>
      <c r="AI173" s="173" t="s">
        <v>886</v>
      </c>
      <c r="AJ173" s="173" t="s">
        <v>886</v>
      </c>
    </row>
    <row r="174" spans="1:36" x14ac:dyDescent="0.2">
      <c r="A174" s="5" t="s">
        <v>1436</v>
      </c>
      <c r="B174" s="5" t="s">
        <v>346</v>
      </c>
      <c r="D174" s="3" t="s">
        <v>347</v>
      </c>
      <c r="E174" s="38" t="s">
        <v>1088</v>
      </c>
      <c r="F174" s="3" t="s">
        <v>1076</v>
      </c>
      <c r="G174" s="3" t="s">
        <v>1057</v>
      </c>
      <c r="H174" s="1">
        <v>477</v>
      </c>
      <c r="I174" s="1">
        <v>515.25</v>
      </c>
      <c r="J174" s="1">
        <v>558</v>
      </c>
      <c r="K174" s="1">
        <v>602.97</v>
      </c>
      <c r="L174" s="173">
        <v>641.39</v>
      </c>
      <c r="M174" s="173">
        <v>700.37</v>
      </c>
      <c r="N174" s="173">
        <v>744.06</v>
      </c>
      <c r="O174" s="173">
        <v>787.91</v>
      </c>
      <c r="P174" s="173">
        <v>837.35</v>
      </c>
      <c r="Q174" s="173">
        <v>923.85</v>
      </c>
      <c r="R174" s="173">
        <v>1094.28</v>
      </c>
      <c r="S174" s="173">
        <v>1157.7</v>
      </c>
      <c r="T174" s="173">
        <v>1214.47</v>
      </c>
      <c r="U174" s="173">
        <v>1274.52</v>
      </c>
      <c r="V174" s="13">
        <v>1336.7</v>
      </c>
      <c r="W174" s="13">
        <v>1396.2</v>
      </c>
      <c r="X174" s="13">
        <v>1442.79</v>
      </c>
      <c r="Y174" s="13">
        <v>1478.95</v>
      </c>
      <c r="Z174" s="13">
        <v>1479.17</v>
      </c>
      <c r="AA174" s="13">
        <v>1479.73</v>
      </c>
      <c r="AB174" s="13">
        <v>1481.72</v>
      </c>
      <c r="AC174" s="13">
        <v>1485.7</v>
      </c>
      <c r="AD174" s="13">
        <v>1489.25</v>
      </c>
      <c r="AE174" s="175">
        <v>1544.38</v>
      </c>
      <c r="AF174" s="13">
        <v>1603.28</v>
      </c>
      <c r="AG174" s="13">
        <v>1686.95</v>
      </c>
      <c r="AH174" s="175">
        <v>1785.68</v>
      </c>
      <c r="AI174" s="173">
        <v>1857.4</v>
      </c>
      <c r="AJ174" s="173">
        <v>1950.31</v>
      </c>
    </row>
    <row r="175" spans="1:36" x14ac:dyDescent="0.2">
      <c r="A175" s="5" t="s">
        <v>1437</v>
      </c>
      <c r="B175" s="5" t="s">
        <v>348</v>
      </c>
      <c r="D175" s="3" t="s">
        <v>349</v>
      </c>
      <c r="E175" s="38" t="s">
        <v>1088</v>
      </c>
      <c r="F175" s="3" t="s">
        <v>1080</v>
      </c>
      <c r="G175" s="3" t="s">
        <v>1062</v>
      </c>
      <c r="H175" s="1">
        <v>613.13</v>
      </c>
      <c r="I175" s="1">
        <v>588.38</v>
      </c>
      <c r="J175" s="1">
        <v>615.38</v>
      </c>
      <c r="K175" s="1">
        <v>661.68</v>
      </c>
      <c r="L175" s="173">
        <v>691.01</v>
      </c>
      <c r="M175" s="173">
        <v>730.05</v>
      </c>
      <c r="N175" s="173">
        <v>795.43</v>
      </c>
      <c r="O175" s="173">
        <v>860.15</v>
      </c>
      <c r="P175" s="173">
        <v>954.87</v>
      </c>
      <c r="Q175" s="173">
        <v>1022.07</v>
      </c>
      <c r="R175" s="173">
        <v>1180.03</v>
      </c>
      <c r="S175" s="173">
        <v>1262.17</v>
      </c>
      <c r="T175" s="173">
        <v>1320.62</v>
      </c>
      <c r="U175" s="173">
        <v>1379.26</v>
      </c>
      <c r="V175" s="13">
        <v>1394.53</v>
      </c>
      <c r="W175" s="13">
        <v>1400.47</v>
      </c>
      <c r="X175" s="13">
        <v>1400.47</v>
      </c>
      <c r="Y175" s="13">
        <v>1400.47</v>
      </c>
      <c r="Z175" s="13">
        <v>1400.47</v>
      </c>
      <c r="AA175" s="13">
        <v>1397.37</v>
      </c>
      <c r="AB175" s="13">
        <v>1388.2</v>
      </c>
      <c r="AC175" s="13">
        <v>1378.77</v>
      </c>
      <c r="AD175" s="13">
        <v>1374.77</v>
      </c>
      <c r="AE175" s="175">
        <v>1355.77</v>
      </c>
      <c r="AF175" s="13">
        <v>1402.87</v>
      </c>
      <c r="AG175" s="13">
        <v>1461.99</v>
      </c>
      <c r="AH175" s="175">
        <v>1546.54</v>
      </c>
      <c r="AI175" s="173">
        <v>1607.02</v>
      </c>
      <c r="AJ175" s="173">
        <v>1702.23</v>
      </c>
    </row>
    <row r="176" spans="1:36" x14ac:dyDescent="0.2">
      <c r="A176" s="5" t="s">
        <v>886</v>
      </c>
      <c r="B176" s="5" t="s">
        <v>925</v>
      </c>
      <c r="D176" s="3" t="s">
        <v>870</v>
      </c>
      <c r="E176" s="38" t="s">
        <v>1089</v>
      </c>
      <c r="F176" s="3" t="s">
        <v>1076</v>
      </c>
      <c r="G176" s="3" t="s">
        <v>1057</v>
      </c>
      <c r="H176" s="1">
        <v>525.38</v>
      </c>
      <c r="I176" s="1">
        <v>573.75</v>
      </c>
      <c r="J176" s="1">
        <v>577.13</v>
      </c>
      <c r="K176" s="1">
        <v>604.28</v>
      </c>
      <c r="L176" s="173" t="s">
        <v>886</v>
      </c>
      <c r="M176" s="173" t="s">
        <v>886</v>
      </c>
      <c r="N176" s="173" t="s">
        <v>886</v>
      </c>
      <c r="O176" s="173" t="s">
        <v>886</v>
      </c>
      <c r="P176" s="173" t="s">
        <v>886</v>
      </c>
      <c r="Q176" s="173" t="s">
        <v>886</v>
      </c>
      <c r="R176" s="173" t="s">
        <v>886</v>
      </c>
      <c r="S176" s="173" t="s">
        <v>886</v>
      </c>
      <c r="T176" s="173" t="s">
        <v>886</v>
      </c>
      <c r="U176" s="173" t="s">
        <v>886</v>
      </c>
      <c r="V176" s="13" t="s">
        <v>886</v>
      </c>
      <c r="W176" s="13" t="s">
        <v>886</v>
      </c>
      <c r="X176" s="13" t="s">
        <v>886</v>
      </c>
      <c r="Y176" s="13" t="s">
        <v>886</v>
      </c>
      <c r="Z176" s="13" t="s">
        <v>886</v>
      </c>
      <c r="AA176" s="13" t="s">
        <v>886</v>
      </c>
      <c r="AB176" s="13" t="s">
        <v>886</v>
      </c>
      <c r="AC176" s="13" t="s">
        <v>886</v>
      </c>
      <c r="AD176" s="13" t="s">
        <v>886</v>
      </c>
      <c r="AE176" s="175" t="s">
        <v>886</v>
      </c>
      <c r="AF176" s="13" t="s">
        <v>886</v>
      </c>
      <c r="AG176" s="13" t="s">
        <v>886</v>
      </c>
      <c r="AH176" s="175" t="s">
        <v>886</v>
      </c>
      <c r="AI176" s="173" t="s">
        <v>886</v>
      </c>
      <c r="AJ176" s="173" t="s">
        <v>886</v>
      </c>
    </row>
    <row r="177" spans="1:36" x14ac:dyDescent="0.2">
      <c r="A177" s="5" t="s">
        <v>1440</v>
      </c>
      <c r="B177" s="11" t="s">
        <v>1055</v>
      </c>
      <c r="C177" s="11"/>
      <c r="D177" s="3" t="s">
        <v>352</v>
      </c>
      <c r="E177" s="38" t="s">
        <v>1088</v>
      </c>
      <c r="F177" s="3" t="s">
        <v>1076</v>
      </c>
      <c r="G177" s="3" t="s">
        <v>1061</v>
      </c>
      <c r="H177" s="1">
        <v>434.25</v>
      </c>
      <c r="I177" s="1">
        <v>471.38</v>
      </c>
      <c r="J177" s="1">
        <v>510.75</v>
      </c>
      <c r="K177" s="1">
        <v>537.91</v>
      </c>
      <c r="L177" s="173">
        <v>578.87</v>
      </c>
      <c r="M177" s="173">
        <v>656.62</v>
      </c>
      <c r="N177" s="173">
        <v>737.48</v>
      </c>
      <c r="O177" s="173">
        <v>799.93</v>
      </c>
      <c r="P177" s="173">
        <v>859.77</v>
      </c>
      <c r="Q177" s="173">
        <v>952.88</v>
      </c>
      <c r="R177" s="173">
        <v>1040.8599999999999</v>
      </c>
      <c r="S177" s="173">
        <v>1133.25</v>
      </c>
      <c r="T177" s="173">
        <v>1184.1600000000001</v>
      </c>
      <c r="U177" s="173">
        <v>1245.23</v>
      </c>
      <c r="V177" s="13">
        <v>1306.08</v>
      </c>
      <c r="W177" s="13">
        <v>1370.5</v>
      </c>
      <c r="X177" s="13">
        <v>1427.01</v>
      </c>
      <c r="Y177" s="13">
        <v>1470.87</v>
      </c>
      <c r="Z177" s="13">
        <v>1475.62</v>
      </c>
      <c r="AA177" s="13">
        <v>1519.28</v>
      </c>
      <c r="AB177" s="13">
        <v>1557.92</v>
      </c>
      <c r="AC177" s="13">
        <v>1584.76</v>
      </c>
      <c r="AD177" s="13">
        <v>1609.29</v>
      </c>
      <c r="AE177" s="175">
        <v>1641.12</v>
      </c>
      <c r="AF177" s="13">
        <v>1675.14</v>
      </c>
      <c r="AG177" s="13">
        <v>1753.3899999999999</v>
      </c>
      <c r="AH177" s="175">
        <v>1855.3899999999999</v>
      </c>
      <c r="AI177" s="173">
        <v>1925.18</v>
      </c>
      <c r="AJ177" s="173">
        <v>1985.81</v>
      </c>
    </row>
    <row r="178" spans="1:36" x14ac:dyDescent="0.2">
      <c r="A178" s="5" t="s">
        <v>1441</v>
      </c>
      <c r="B178" s="5" t="s">
        <v>353</v>
      </c>
      <c r="D178" s="3" t="s">
        <v>354</v>
      </c>
      <c r="E178" s="38" t="s">
        <v>1088</v>
      </c>
      <c r="F178" s="3" t="s">
        <v>1076</v>
      </c>
      <c r="G178" s="3" t="s">
        <v>1058</v>
      </c>
      <c r="H178" s="1">
        <v>634.5</v>
      </c>
      <c r="I178" s="1">
        <v>688.5</v>
      </c>
      <c r="J178" s="1">
        <v>699.75</v>
      </c>
      <c r="K178" s="1">
        <v>751.49</v>
      </c>
      <c r="L178" s="173">
        <v>806.63</v>
      </c>
      <c r="M178" s="173">
        <v>868.45</v>
      </c>
      <c r="N178" s="173">
        <v>939.87</v>
      </c>
      <c r="O178" s="173">
        <v>982.46</v>
      </c>
      <c r="P178" s="173">
        <v>1026.48</v>
      </c>
      <c r="Q178" s="173">
        <v>1098.32</v>
      </c>
      <c r="R178" s="173">
        <v>1199.6099999999999</v>
      </c>
      <c r="S178" s="173">
        <v>1258.67</v>
      </c>
      <c r="T178" s="173">
        <v>1300.3900000000001</v>
      </c>
      <c r="U178" s="173">
        <v>1364.35</v>
      </c>
      <c r="V178" s="13">
        <v>1439.27</v>
      </c>
      <c r="W178" s="13">
        <v>1493.25</v>
      </c>
      <c r="X178" s="13">
        <v>1543.83</v>
      </c>
      <c r="Y178" s="13">
        <v>1549.32</v>
      </c>
      <c r="Z178" s="13">
        <v>1549.28</v>
      </c>
      <c r="AA178" s="13">
        <v>1552.94</v>
      </c>
      <c r="AB178" s="13">
        <v>1533.84</v>
      </c>
      <c r="AC178" s="13">
        <v>1558.49</v>
      </c>
      <c r="AD178" s="13">
        <v>1584.83</v>
      </c>
      <c r="AE178" s="175">
        <v>1633.7</v>
      </c>
      <c r="AF178" s="13">
        <v>1688.82</v>
      </c>
      <c r="AG178" s="13">
        <v>1780.97</v>
      </c>
      <c r="AH178" s="175">
        <v>1863.6499999999999</v>
      </c>
      <c r="AI178" s="173">
        <v>1933.7599999999998</v>
      </c>
      <c r="AJ178" s="173">
        <v>2011.04</v>
      </c>
    </row>
    <row r="179" spans="1:36" x14ac:dyDescent="0.2">
      <c r="A179" s="5" t="s">
        <v>1442</v>
      </c>
      <c r="B179" s="5" t="s">
        <v>355</v>
      </c>
      <c r="D179" s="3" t="s">
        <v>356</v>
      </c>
      <c r="E179" s="38" t="s">
        <v>1088</v>
      </c>
      <c r="F179" s="3" t="s">
        <v>1076</v>
      </c>
      <c r="G179" s="3" t="s">
        <v>1061</v>
      </c>
      <c r="H179" s="1">
        <v>632.25</v>
      </c>
      <c r="I179" s="1">
        <v>698.63</v>
      </c>
      <c r="J179" s="1">
        <v>680.63</v>
      </c>
      <c r="K179" s="1">
        <v>671.13</v>
      </c>
      <c r="L179" s="173">
        <v>718.92</v>
      </c>
      <c r="M179" s="173">
        <v>768.96</v>
      </c>
      <c r="N179" s="173">
        <v>828.63</v>
      </c>
      <c r="O179" s="173">
        <v>885.42</v>
      </c>
      <c r="P179" s="173">
        <v>946.71</v>
      </c>
      <c r="Q179" s="173">
        <v>1062.3800000000001</v>
      </c>
      <c r="R179" s="173">
        <v>1255.77</v>
      </c>
      <c r="S179" s="173">
        <v>1312.92</v>
      </c>
      <c r="T179" s="173">
        <v>1348.2</v>
      </c>
      <c r="U179" s="173">
        <v>1402.83</v>
      </c>
      <c r="V179" s="13">
        <v>1462.14</v>
      </c>
      <c r="W179" s="13">
        <v>1521.72</v>
      </c>
      <c r="X179" s="13">
        <v>1563.12</v>
      </c>
      <c r="Y179" s="13">
        <v>1600.11</v>
      </c>
      <c r="Z179" s="13">
        <v>1596.96</v>
      </c>
      <c r="AA179" s="13">
        <v>1602.99</v>
      </c>
      <c r="AB179" s="13">
        <v>1609.11</v>
      </c>
      <c r="AC179" s="13">
        <v>1615.41</v>
      </c>
      <c r="AD179" s="13">
        <v>1624.95</v>
      </c>
      <c r="AE179" s="175">
        <v>1657.26</v>
      </c>
      <c r="AF179" s="13">
        <v>1701.81</v>
      </c>
      <c r="AG179" s="13">
        <v>1782.99</v>
      </c>
      <c r="AH179" s="175">
        <v>1867.0500000000002</v>
      </c>
      <c r="AI179" s="173">
        <v>1935.7199999999998</v>
      </c>
      <c r="AJ179" s="173">
        <v>2011.59</v>
      </c>
    </row>
    <row r="180" spans="1:36" x14ac:dyDescent="0.2">
      <c r="A180" s="5" t="s">
        <v>1443</v>
      </c>
      <c r="B180" s="5" t="s">
        <v>357</v>
      </c>
      <c r="D180" s="3" t="s">
        <v>358</v>
      </c>
      <c r="E180" s="38" t="s">
        <v>1088</v>
      </c>
      <c r="F180" s="3" t="s">
        <v>1082</v>
      </c>
      <c r="G180" s="3" t="s">
        <v>1057</v>
      </c>
      <c r="H180" s="173" t="s">
        <v>886</v>
      </c>
      <c r="I180" s="173">
        <v>552.38</v>
      </c>
      <c r="J180" s="1">
        <v>588.38</v>
      </c>
      <c r="K180" s="1">
        <v>640.21</v>
      </c>
      <c r="L180" s="173">
        <v>675.47</v>
      </c>
      <c r="M180" s="173">
        <v>728.24</v>
      </c>
      <c r="N180" s="173">
        <v>793.04</v>
      </c>
      <c r="O180" s="173">
        <v>822.98</v>
      </c>
      <c r="P180" s="173">
        <v>859.24</v>
      </c>
      <c r="Q180" s="173">
        <v>981.83</v>
      </c>
      <c r="R180" s="173">
        <v>1134.02</v>
      </c>
      <c r="S180" s="173">
        <v>1194.8699999999999</v>
      </c>
      <c r="T180" s="173">
        <v>1247.76</v>
      </c>
      <c r="U180" s="173">
        <v>1289.6300000000001</v>
      </c>
      <c r="V180" s="13">
        <v>1318.56</v>
      </c>
      <c r="W180" s="13">
        <v>1374.53</v>
      </c>
      <c r="X180" s="13">
        <v>1424.27</v>
      </c>
      <c r="Y180" s="13">
        <v>1461.67</v>
      </c>
      <c r="Z180" s="13">
        <v>1466.46</v>
      </c>
      <c r="AA180" s="13">
        <v>1467.83</v>
      </c>
      <c r="AB180" s="13">
        <v>1475.08</v>
      </c>
      <c r="AC180" s="13">
        <v>1512.84</v>
      </c>
      <c r="AD180" s="13">
        <v>1547.4</v>
      </c>
      <c r="AE180" s="175">
        <v>1615.9</v>
      </c>
      <c r="AF180" s="13">
        <v>1695.45</v>
      </c>
      <c r="AG180" s="13">
        <v>1806.69</v>
      </c>
      <c r="AH180" s="175">
        <v>1888.7</v>
      </c>
      <c r="AI180" s="173">
        <v>1965.4</v>
      </c>
      <c r="AJ180" s="173">
        <v>2072.0700000000002</v>
      </c>
    </row>
    <row r="181" spans="1:36" x14ac:dyDescent="0.2">
      <c r="A181" s="5" t="s">
        <v>1444</v>
      </c>
      <c r="B181" s="5" t="s">
        <v>359</v>
      </c>
      <c r="D181" s="3" t="s">
        <v>360</v>
      </c>
      <c r="E181" s="38" t="s">
        <v>1088</v>
      </c>
      <c r="F181" s="3" t="s">
        <v>1082</v>
      </c>
      <c r="G181" s="3" t="s">
        <v>1064</v>
      </c>
      <c r="H181" s="1">
        <v>375.75</v>
      </c>
      <c r="I181" s="1">
        <v>402.75</v>
      </c>
      <c r="J181" s="1">
        <v>410.63</v>
      </c>
      <c r="K181" s="1">
        <v>432.71</v>
      </c>
      <c r="L181" s="173">
        <v>452.71</v>
      </c>
      <c r="M181" s="173">
        <v>481.44</v>
      </c>
      <c r="N181" s="173">
        <v>531.83000000000004</v>
      </c>
      <c r="O181" s="173">
        <v>566.41</v>
      </c>
      <c r="P181" s="173">
        <v>588.86</v>
      </c>
      <c r="Q181" s="173">
        <v>653.54999999999995</v>
      </c>
      <c r="R181" s="173">
        <v>827.89</v>
      </c>
      <c r="S181" s="173">
        <v>892.43</v>
      </c>
      <c r="T181" s="173">
        <v>933.72</v>
      </c>
      <c r="U181" s="173">
        <v>979.52</v>
      </c>
      <c r="V181" s="13">
        <v>1027.57</v>
      </c>
      <c r="W181" s="13">
        <v>1081.92</v>
      </c>
      <c r="X181" s="13">
        <v>1135</v>
      </c>
      <c r="Y181" s="13">
        <v>1186.74</v>
      </c>
      <c r="Z181" s="13">
        <v>1186.74</v>
      </c>
      <c r="AA181" s="13">
        <v>1189.8699999999999</v>
      </c>
      <c r="AB181" s="13">
        <v>1193.06</v>
      </c>
      <c r="AC181" s="13">
        <v>1216.8</v>
      </c>
      <c r="AD181" s="13">
        <v>1241.02</v>
      </c>
      <c r="AE181" s="175">
        <v>1290.8699999999999</v>
      </c>
      <c r="AF181" s="13">
        <v>1346.18</v>
      </c>
      <c r="AG181" s="13">
        <v>1428.26</v>
      </c>
      <c r="AH181" s="175">
        <v>1489.34</v>
      </c>
      <c r="AI181" s="173">
        <v>1549.65</v>
      </c>
      <c r="AJ181" s="173">
        <v>1630.84</v>
      </c>
    </row>
    <row r="182" spans="1:36" ht="14.25" x14ac:dyDescent="0.2">
      <c r="A182" s="5" t="s">
        <v>1445</v>
      </c>
      <c r="B182" s="122" t="s">
        <v>361</v>
      </c>
      <c r="C182" s="244" t="s">
        <v>1792</v>
      </c>
      <c r="D182" s="3" t="s">
        <v>362</v>
      </c>
      <c r="E182" s="38" t="s">
        <v>1088</v>
      </c>
      <c r="F182" s="3" t="s">
        <v>1083</v>
      </c>
      <c r="G182" s="3" t="s">
        <v>1062</v>
      </c>
      <c r="H182" s="1">
        <v>697.5</v>
      </c>
      <c r="I182" s="1">
        <v>646.88</v>
      </c>
      <c r="J182" s="1">
        <v>744.75</v>
      </c>
      <c r="K182" s="1">
        <v>853.39</v>
      </c>
      <c r="L182" s="173">
        <v>879</v>
      </c>
      <c r="M182" s="173">
        <v>912</v>
      </c>
      <c r="N182" s="173">
        <v>912</v>
      </c>
      <c r="O182" s="173">
        <v>887</v>
      </c>
      <c r="P182" s="173">
        <v>877</v>
      </c>
      <c r="Q182" s="173">
        <v>867</v>
      </c>
      <c r="R182" s="173">
        <v>1049.21</v>
      </c>
      <c r="S182" s="173">
        <v>1107.3800000000001</v>
      </c>
      <c r="T182" s="173">
        <v>1156.75</v>
      </c>
      <c r="U182" s="173">
        <v>1190.5999999999999</v>
      </c>
      <c r="V182" s="13">
        <v>1219.4000000000001</v>
      </c>
      <c r="W182" s="13">
        <v>1248.23</v>
      </c>
      <c r="X182" s="13">
        <v>1271.69</v>
      </c>
      <c r="Y182" s="178">
        <v>1271.83</v>
      </c>
      <c r="Z182" s="178">
        <v>1271.83</v>
      </c>
      <c r="AA182" s="178">
        <v>1268.73</v>
      </c>
      <c r="AB182" s="178">
        <v>1265.04</v>
      </c>
      <c r="AC182" s="178">
        <v>1261.06</v>
      </c>
      <c r="AD182" s="178">
        <v>1276.22</v>
      </c>
      <c r="AE182" s="178">
        <v>1296.3699999999999</v>
      </c>
      <c r="AF182" s="178">
        <v>1351.3</v>
      </c>
      <c r="AG182" s="178">
        <v>1429.67</v>
      </c>
      <c r="AH182" s="175">
        <v>1489.67</v>
      </c>
      <c r="AI182" s="173">
        <v>1548.11</v>
      </c>
      <c r="AJ182" s="173">
        <v>1640.38</v>
      </c>
    </row>
    <row r="183" spans="1:36" x14ac:dyDescent="0.2">
      <c r="A183" s="5" t="s">
        <v>1676</v>
      </c>
      <c r="B183" s="5" t="s">
        <v>363</v>
      </c>
      <c r="D183" s="3" t="s">
        <v>364</v>
      </c>
      <c r="E183" s="38" t="s">
        <v>1089</v>
      </c>
      <c r="F183" s="3" t="s">
        <v>1076</v>
      </c>
      <c r="G183" s="3" t="s">
        <v>1064</v>
      </c>
      <c r="H183" s="1">
        <v>490.5</v>
      </c>
      <c r="I183" s="1">
        <v>516.38</v>
      </c>
      <c r="J183" s="1">
        <v>560.25</v>
      </c>
      <c r="K183" s="1">
        <v>578.6</v>
      </c>
      <c r="L183" s="173">
        <v>631.32000000000005</v>
      </c>
      <c r="M183" s="173">
        <v>715.76</v>
      </c>
      <c r="N183" s="173">
        <v>769.06</v>
      </c>
      <c r="O183" s="173">
        <v>826.18</v>
      </c>
      <c r="P183" s="173">
        <v>893.78</v>
      </c>
      <c r="Q183" s="173">
        <v>982.18</v>
      </c>
      <c r="R183" s="173">
        <v>1098.08</v>
      </c>
      <c r="S183" s="173">
        <v>1170.58</v>
      </c>
      <c r="T183" s="173">
        <v>1219.79</v>
      </c>
      <c r="U183" s="173">
        <v>1281.47</v>
      </c>
      <c r="V183" s="13">
        <v>1344.97</v>
      </c>
      <c r="W183" s="13">
        <v>1407.56</v>
      </c>
      <c r="X183" s="13" t="s">
        <v>886</v>
      </c>
      <c r="Y183" s="13" t="s">
        <v>886</v>
      </c>
      <c r="Z183" s="13" t="s">
        <v>886</v>
      </c>
      <c r="AA183" s="13" t="s">
        <v>886</v>
      </c>
      <c r="AB183" s="13" t="s">
        <v>886</v>
      </c>
      <c r="AC183" s="13" t="s">
        <v>886</v>
      </c>
      <c r="AD183" s="13" t="s">
        <v>886</v>
      </c>
      <c r="AE183" s="175" t="s">
        <v>886</v>
      </c>
      <c r="AF183" s="13" t="s">
        <v>886</v>
      </c>
      <c r="AG183" s="13" t="s">
        <v>886</v>
      </c>
      <c r="AH183" s="175" t="s">
        <v>886</v>
      </c>
      <c r="AI183" s="173" t="s">
        <v>886</v>
      </c>
      <c r="AJ183" s="173" t="s">
        <v>886</v>
      </c>
    </row>
    <row r="184" spans="1:36" x14ac:dyDescent="0.2">
      <c r="A184" s="5" t="s">
        <v>1446</v>
      </c>
      <c r="B184" s="5" t="s">
        <v>365</v>
      </c>
      <c r="D184" s="3" t="s">
        <v>366</v>
      </c>
      <c r="E184" s="38" t="s">
        <v>1088</v>
      </c>
      <c r="F184" s="3" t="s">
        <v>1083</v>
      </c>
      <c r="G184" s="3" t="s">
        <v>1062</v>
      </c>
      <c r="H184" s="1">
        <v>496.13</v>
      </c>
      <c r="I184" s="1">
        <v>495</v>
      </c>
      <c r="J184" s="1">
        <v>495</v>
      </c>
      <c r="K184" s="1">
        <v>510.79</v>
      </c>
      <c r="L184" s="173">
        <v>526.02</v>
      </c>
      <c r="M184" s="173">
        <v>542.11</v>
      </c>
      <c r="N184" s="173">
        <v>580.72</v>
      </c>
      <c r="O184" s="173">
        <v>623.38</v>
      </c>
      <c r="P184" s="173">
        <v>697.82</v>
      </c>
      <c r="Q184" s="173">
        <v>771.65</v>
      </c>
      <c r="R184" s="173">
        <v>905.24</v>
      </c>
      <c r="S184" s="173">
        <v>954.03</v>
      </c>
      <c r="T184" s="173">
        <v>992.27</v>
      </c>
      <c r="U184" s="173">
        <v>1027.08</v>
      </c>
      <c r="V184" s="13">
        <v>1043.33</v>
      </c>
      <c r="W184" s="13">
        <v>1067.9000000000001</v>
      </c>
      <c r="X184" s="13">
        <v>1092.27</v>
      </c>
      <c r="Y184" s="13">
        <v>1092.43</v>
      </c>
      <c r="Z184" s="13">
        <v>1092.4000000000001</v>
      </c>
      <c r="AA184" s="13">
        <v>1089.3</v>
      </c>
      <c r="AB184" s="13">
        <v>1085.58</v>
      </c>
      <c r="AC184" s="13">
        <v>1081.58</v>
      </c>
      <c r="AD184" s="13">
        <v>1077.58</v>
      </c>
      <c r="AE184" s="175">
        <v>1058.58</v>
      </c>
      <c r="AF184" s="13">
        <v>1077.94</v>
      </c>
      <c r="AG184" s="13">
        <v>1139.4099999999999</v>
      </c>
      <c r="AH184" s="175">
        <v>1207.8499999999999</v>
      </c>
      <c r="AI184" s="173">
        <v>1254.01</v>
      </c>
      <c r="AJ184" s="173">
        <v>1330.98</v>
      </c>
    </row>
    <row r="185" spans="1:36" x14ac:dyDescent="0.2">
      <c r="A185" s="5" t="s">
        <v>1677</v>
      </c>
      <c r="B185" s="5" t="s">
        <v>371</v>
      </c>
      <c r="D185" s="3" t="s">
        <v>372</v>
      </c>
      <c r="E185" s="38" t="s">
        <v>1089</v>
      </c>
      <c r="F185" s="3" t="s">
        <v>1076</v>
      </c>
      <c r="G185" s="3" t="s">
        <v>1064</v>
      </c>
      <c r="H185" s="1">
        <v>572.63</v>
      </c>
      <c r="I185" s="1">
        <v>542.25</v>
      </c>
      <c r="J185" s="1">
        <v>579.38</v>
      </c>
      <c r="K185" s="1">
        <v>617.16999999999996</v>
      </c>
      <c r="L185" s="173">
        <v>656.66</v>
      </c>
      <c r="M185" s="173">
        <v>714.7</v>
      </c>
      <c r="N185" s="173">
        <v>757.23</v>
      </c>
      <c r="O185" s="173">
        <v>825.35</v>
      </c>
      <c r="P185" s="173">
        <v>879.75</v>
      </c>
      <c r="Q185" s="173">
        <v>956.65</v>
      </c>
      <c r="R185" s="173">
        <v>1064.77</v>
      </c>
      <c r="S185" s="173">
        <v>1144</v>
      </c>
      <c r="T185" s="173">
        <v>1200.44</v>
      </c>
      <c r="U185" s="173">
        <v>1256.94</v>
      </c>
      <c r="V185" s="13">
        <v>1315.7</v>
      </c>
      <c r="W185" s="13">
        <v>1380.25</v>
      </c>
      <c r="X185" s="13" t="s">
        <v>886</v>
      </c>
      <c r="Y185" s="13" t="s">
        <v>886</v>
      </c>
      <c r="Z185" s="13" t="s">
        <v>886</v>
      </c>
      <c r="AA185" s="13" t="s">
        <v>886</v>
      </c>
      <c r="AB185" s="13" t="s">
        <v>886</v>
      </c>
      <c r="AC185" s="13" t="s">
        <v>886</v>
      </c>
      <c r="AD185" s="13" t="s">
        <v>886</v>
      </c>
      <c r="AE185" s="175" t="s">
        <v>886</v>
      </c>
      <c r="AF185" s="13" t="s">
        <v>886</v>
      </c>
      <c r="AG185" s="13" t="s">
        <v>886</v>
      </c>
      <c r="AH185" s="175" t="s">
        <v>886</v>
      </c>
      <c r="AI185" s="173" t="s">
        <v>886</v>
      </c>
      <c r="AJ185" s="173" t="s">
        <v>886</v>
      </c>
    </row>
    <row r="186" spans="1:36" x14ac:dyDescent="0.2">
      <c r="A186" s="5" t="s">
        <v>1449</v>
      </c>
      <c r="B186" s="5" t="s">
        <v>373</v>
      </c>
      <c r="D186" s="3" t="s">
        <v>374</v>
      </c>
      <c r="E186" s="38" t="s">
        <v>1089</v>
      </c>
      <c r="F186" s="3" t="s">
        <v>1076</v>
      </c>
      <c r="G186" s="3" t="s">
        <v>1060</v>
      </c>
      <c r="H186" s="1">
        <v>515.25</v>
      </c>
      <c r="I186" s="1">
        <v>550.13</v>
      </c>
      <c r="J186" s="1">
        <v>578.25</v>
      </c>
      <c r="K186" s="1">
        <v>626.49</v>
      </c>
      <c r="L186" s="173">
        <v>663.75</v>
      </c>
      <c r="M186" s="173">
        <v>716.04</v>
      </c>
      <c r="N186" s="173">
        <v>773.94</v>
      </c>
      <c r="O186" s="173">
        <v>821.33</v>
      </c>
      <c r="P186" s="173">
        <v>861.06</v>
      </c>
      <c r="Q186" s="173">
        <v>981.61</v>
      </c>
      <c r="R186" s="173">
        <v>1068.92</v>
      </c>
      <c r="S186" s="173">
        <v>1140.27</v>
      </c>
      <c r="T186" s="173">
        <v>1176.4000000000001</v>
      </c>
      <c r="U186" s="173">
        <v>1218.3599999999999</v>
      </c>
      <c r="V186" s="13">
        <v>1269.3699999999999</v>
      </c>
      <c r="W186" s="13">
        <v>1324.98</v>
      </c>
      <c r="X186" s="13">
        <v>1379.45</v>
      </c>
      <c r="Y186" s="13">
        <v>1428.1</v>
      </c>
      <c r="Z186" s="13">
        <v>1429.29</v>
      </c>
      <c r="AA186" s="13">
        <v>1429.27</v>
      </c>
      <c r="AB186" s="13">
        <v>1431.9</v>
      </c>
      <c r="AC186" s="13">
        <v>1458.09</v>
      </c>
      <c r="AD186" s="13">
        <v>1484.26</v>
      </c>
      <c r="AE186" s="175">
        <v>1540.72</v>
      </c>
      <c r="AF186" s="13">
        <v>1601.6499999999999</v>
      </c>
      <c r="AG186" s="13">
        <v>1681.6999999999998</v>
      </c>
      <c r="AH186" s="175">
        <v>1761.84</v>
      </c>
      <c r="AI186" s="173">
        <v>1823.51</v>
      </c>
      <c r="AJ186" s="173" t="s">
        <v>886</v>
      </c>
    </row>
    <row r="187" spans="1:36" x14ac:dyDescent="0.2">
      <c r="A187" s="5" t="s">
        <v>1450</v>
      </c>
      <c r="B187" s="5" t="s">
        <v>375</v>
      </c>
      <c r="D187" s="3" t="s">
        <v>376</v>
      </c>
      <c r="E187" s="38" t="s">
        <v>1088</v>
      </c>
      <c r="F187" s="3" t="s">
        <v>1076</v>
      </c>
      <c r="G187" s="3" t="s">
        <v>1061</v>
      </c>
      <c r="H187" s="1">
        <v>507.38</v>
      </c>
      <c r="I187" s="1">
        <v>527.63</v>
      </c>
      <c r="J187" s="1">
        <v>568.13</v>
      </c>
      <c r="K187" s="1">
        <v>587.47</v>
      </c>
      <c r="L187" s="173">
        <v>619.9</v>
      </c>
      <c r="M187" s="173">
        <v>705.86</v>
      </c>
      <c r="N187" s="173">
        <v>775.19</v>
      </c>
      <c r="O187" s="173">
        <v>827.11</v>
      </c>
      <c r="P187" s="173">
        <v>886.16</v>
      </c>
      <c r="Q187" s="173">
        <v>981.37</v>
      </c>
      <c r="R187" s="173">
        <v>1129.21</v>
      </c>
      <c r="S187" s="173">
        <v>1202.68</v>
      </c>
      <c r="T187" s="173">
        <v>1240.3399999999999</v>
      </c>
      <c r="U187" s="173">
        <v>1296.79</v>
      </c>
      <c r="V187" s="13">
        <v>1357.87</v>
      </c>
      <c r="W187" s="13">
        <v>1416.59</v>
      </c>
      <c r="X187" s="13">
        <v>1460.9</v>
      </c>
      <c r="Y187" s="13">
        <v>1491.34</v>
      </c>
      <c r="Z187" s="13">
        <v>1491.24</v>
      </c>
      <c r="AA187" s="13">
        <v>1496.97</v>
      </c>
      <c r="AB187" s="13">
        <v>1504.27</v>
      </c>
      <c r="AC187" s="13">
        <v>1510.66</v>
      </c>
      <c r="AD187" s="13">
        <v>1516.09</v>
      </c>
      <c r="AE187" s="175">
        <v>1570.07</v>
      </c>
      <c r="AF187" s="13">
        <v>1638.75</v>
      </c>
      <c r="AG187" s="13">
        <v>1732.7199999999998</v>
      </c>
      <c r="AH187" s="175">
        <v>1804.71</v>
      </c>
      <c r="AI187" s="173">
        <v>1875.58</v>
      </c>
      <c r="AJ187" s="173">
        <v>1953.22</v>
      </c>
    </row>
    <row r="188" spans="1:36" x14ac:dyDescent="0.2">
      <c r="A188" s="5" t="s">
        <v>1451</v>
      </c>
      <c r="B188" s="5" t="s">
        <v>377</v>
      </c>
      <c r="D188" s="3" t="s">
        <v>378</v>
      </c>
      <c r="E188" s="38" t="s">
        <v>1088</v>
      </c>
      <c r="F188" s="3" t="s">
        <v>1082</v>
      </c>
      <c r="G188" s="3" t="s">
        <v>1063</v>
      </c>
      <c r="H188" s="1">
        <v>633.38</v>
      </c>
      <c r="I188" s="1">
        <v>678.38</v>
      </c>
      <c r="J188" s="1">
        <v>733.5</v>
      </c>
      <c r="K188" s="1">
        <v>655.29</v>
      </c>
      <c r="L188" s="173">
        <v>683.01</v>
      </c>
      <c r="M188" s="173">
        <v>756.79</v>
      </c>
      <c r="N188" s="173">
        <v>794.14</v>
      </c>
      <c r="O188" s="173">
        <v>794.14</v>
      </c>
      <c r="P188" s="173">
        <v>892.32</v>
      </c>
      <c r="Q188" s="173">
        <v>938.24</v>
      </c>
      <c r="R188" s="173">
        <v>1035.95</v>
      </c>
      <c r="S188" s="173">
        <v>1093.6400000000001</v>
      </c>
      <c r="T188" s="173">
        <v>1142.7</v>
      </c>
      <c r="U188" s="173">
        <v>1195.82</v>
      </c>
      <c r="V188" s="13">
        <v>1243.75</v>
      </c>
      <c r="W188" s="13">
        <v>1292.72</v>
      </c>
      <c r="X188" s="13">
        <v>1335.7</v>
      </c>
      <c r="Y188" s="13">
        <v>1341.02</v>
      </c>
      <c r="Z188" s="13">
        <v>1341.02</v>
      </c>
      <c r="AA188" s="13">
        <v>1347.67</v>
      </c>
      <c r="AB188" s="13">
        <v>1369.05</v>
      </c>
      <c r="AC188" s="13">
        <v>1394.3</v>
      </c>
      <c r="AD188" s="13">
        <v>1420.02</v>
      </c>
      <c r="AE188" s="175">
        <v>1470.4600000000003</v>
      </c>
      <c r="AF188" s="13">
        <v>1535.65</v>
      </c>
      <c r="AG188" s="13">
        <v>1613.28</v>
      </c>
      <c r="AH188" s="175">
        <v>1679.51</v>
      </c>
      <c r="AI188" s="173">
        <v>1740.8200000000002</v>
      </c>
      <c r="AJ188" s="173">
        <v>1828.69</v>
      </c>
    </row>
    <row r="189" spans="1:36" x14ac:dyDescent="0.2">
      <c r="A189" s="5" t="s">
        <v>1452</v>
      </c>
      <c r="B189" s="5" t="s">
        <v>379</v>
      </c>
      <c r="D189" s="3" t="s">
        <v>380</v>
      </c>
      <c r="E189" s="38" t="s">
        <v>1088</v>
      </c>
      <c r="F189" s="3" t="s">
        <v>1080</v>
      </c>
      <c r="G189" s="3" t="s">
        <v>1062</v>
      </c>
      <c r="H189" s="1">
        <v>523.13</v>
      </c>
      <c r="I189" s="1">
        <v>538.88</v>
      </c>
      <c r="J189" s="1">
        <v>569.25</v>
      </c>
      <c r="K189" s="1">
        <v>596.36</v>
      </c>
      <c r="L189" s="173">
        <v>640.80999999999995</v>
      </c>
      <c r="M189" s="173">
        <v>704.73</v>
      </c>
      <c r="N189" s="173">
        <v>793.96</v>
      </c>
      <c r="O189" s="173">
        <v>863.57</v>
      </c>
      <c r="P189" s="173">
        <v>947.04</v>
      </c>
      <c r="Q189" s="173">
        <v>1059.94</v>
      </c>
      <c r="R189" s="173">
        <v>1222.1199999999999</v>
      </c>
      <c r="S189" s="173">
        <v>1308.69</v>
      </c>
      <c r="T189" s="173">
        <v>1375.34</v>
      </c>
      <c r="U189" s="173">
        <v>1449.37</v>
      </c>
      <c r="V189" s="13">
        <v>1522.51</v>
      </c>
      <c r="W189" s="13">
        <v>1580.08</v>
      </c>
      <c r="X189" s="13">
        <v>1630.78</v>
      </c>
      <c r="Y189" s="13">
        <v>1662.54</v>
      </c>
      <c r="Z189" s="13">
        <v>1662.54</v>
      </c>
      <c r="AA189" s="13">
        <v>1659.44</v>
      </c>
      <c r="AB189" s="13">
        <v>1682.65</v>
      </c>
      <c r="AC189" s="13">
        <v>1678.65</v>
      </c>
      <c r="AD189" s="13">
        <v>1674.65</v>
      </c>
      <c r="AE189" s="175">
        <v>1683.24</v>
      </c>
      <c r="AF189" s="13">
        <v>1757.48</v>
      </c>
      <c r="AG189" s="13">
        <v>1771.69</v>
      </c>
      <c r="AH189" s="175">
        <v>1871.7</v>
      </c>
      <c r="AI189" s="173">
        <v>1945.1499999999999</v>
      </c>
      <c r="AJ189" s="173">
        <v>2057.23</v>
      </c>
    </row>
    <row r="190" spans="1:36" x14ac:dyDescent="0.2">
      <c r="A190" s="5" t="s">
        <v>886</v>
      </c>
      <c r="B190" s="5" t="s">
        <v>927</v>
      </c>
      <c r="D190" s="3" t="s">
        <v>871</v>
      </c>
      <c r="E190" s="38" t="s">
        <v>1089</v>
      </c>
      <c r="F190" s="3" t="s">
        <v>1076</v>
      </c>
      <c r="G190" s="3" t="s">
        <v>1064</v>
      </c>
      <c r="H190" s="1">
        <v>583.88</v>
      </c>
      <c r="I190" s="1">
        <v>619.88</v>
      </c>
      <c r="J190" s="1">
        <v>660.38</v>
      </c>
      <c r="K190" s="1" t="s">
        <v>886</v>
      </c>
      <c r="L190" s="173" t="s">
        <v>886</v>
      </c>
      <c r="M190" s="173" t="s">
        <v>886</v>
      </c>
      <c r="N190" s="173" t="s">
        <v>886</v>
      </c>
      <c r="O190" s="173" t="s">
        <v>886</v>
      </c>
      <c r="P190" s="173" t="s">
        <v>886</v>
      </c>
      <c r="Q190" s="173" t="s">
        <v>886</v>
      </c>
      <c r="R190" s="173" t="s">
        <v>886</v>
      </c>
      <c r="S190" s="173" t="s">
        <v>886</v>
      </c>
      <c r="T190" s="173" t="s">
        <v>886</v>
      </c>
      <c r="U190" s="173" t="s">
        <v>886</v>
      </c>
      <c r="V190" s="13" t="s">
        <v>886</v>
      </c>
      <c r="W190" s="13" t="s">
        <v>886</v>
      </c>
      <c r="X190" s="13" t="s">
        <v>886</v>
      </c>
      <c r="Y190" s="13" t="s">
        <v>886</v>
      </c>
      <c r="Z190" s="13" t="s">
        <v>886</v>
      </c>
      <c r="AA190" s="13" t="s">
        <v>886</v>
      </c>
      <c r="AB190" s="13" t="s">
        <v>886</v>
      </c>
      <c r="AC190" s="13" t="s">
        <v>886</v>
      </c>
      <c r="AD190" s="13" t="s">
        <v>886</v>
      </c>
      <c r="AE190" s="175" t="s">
        <v>886</v>
      </c>
      <c r="AF190" s="13" t="s">
        <v>886</v>
      </c>
      <c r="AG190" s="13" t="s">
        <v>886</v>
      </c>
      <c r="AH190" s="175" t="s">
        <v>886</v>
      </c>
      <c r="AI190" s="173" t="s">
        <v>886</v>
      </c>
      <c r="AJ190" s="173" t="s">
        <v>886</v>
      </c>
    </row>
    <row r="191" spans="1:36" x14ac:dyDescent="0.2">
      <c r="A191" s="5" t="s">
        <v>1453</v>
      </c>
      <c r="B191" s="5" t="s">
        <v>381</v>
      </c>
      <c r="D191" s="3" t="s">
        <v>382</v>
      </c>
      <c r="E191" s="38" t="s">
        <v>1088</v>
      </c>
      <c r="F191" s="3" t="s">
        <v>1081</v>
      </c>
      <c r="G191" s="3" t="s">
        <v>1063</v>
      </c>
      <c r="H191" s="1">
        <v>628.88</v>
      </c>
      <c r="I191" s="1">
        <v>714.38</v>
      </c>
      <c r="J191" s="1">
        <v>729</v>
      </c>
      <c r="K191" s="1">
        <v>760.48</v>
      </c>
      <c r="L191" s="173">
        <v>800.32</v>
      </c>
      <c r="M191" s="173">
        <v>845.14</v>
      </c>
      <c r="N191" s="173">
        <v>870.2</v>
      </c>
      <c r="O191" s="173">
        <v>910.27</v>
      </c>
      <c r="P191" s="173">
        <v>947.89</v>
      </c>
      <c r="Q191" s="173">
        <v>1006.38</v>
      </c>
      <c r="R191" s="173">
        <v>1088.6500000000001</v>
      </c>
      <c r="S191" s="173">
        <v>1133.9100000000001</v>
      </c>
      <c r="T191" s="173">
        <v>1190.01</v>
      </c>
      <c r="U191" s="173">
        <v>1249.56</v>
      </c>
      <c r="V191" s="13">
        <v>1289.8599999999999</v>
      </c>
      <c r="W191" s="13">
        <v>1331.44</v>
      </c>
      <c r="X191" s="13">
        <v>1376.88</v>
      </c>
      <c r="Y191" s="13">
        <v>1405</v>
      </c>
      <c r="Z191" s="13">
        <v>1405</v>
      </c>
      <c r="AA191" s="13">
        <v>1405.04</v>
      </c>
      <c r="AB191" s="13">
        <v>1439.59</v>
      </c>
      <c r="AC191" s="13">
        <v>1442.55</v>
      </c>
      <c r="AD191" s="13">
        <v>1471.03</v>
      </c>
      <c r="AE191" s="175">
        <v>1527.78</v>
      </c>
      <c r="AF191" s="13">
        <v>1601.15</v>
      </c>
      <c r="AG191" s="13">
        <v>1697.8500000000001</v>
      </c>
      <c r="AH191" s="175">
        <v>1767.67</v>
      </c>
      <c r="AI191" s="173">
        <v>1838.6399999999999</v>
      </c>
      <c r="AJ191" s="173">
        <v>1932.49</v>
      </c>
    </row>
    <row r="192" spans="1:36" x14ac:dyDescent="0.2">
      <c r="A192" s="5" t="s">
        <v>1454</v>
      </c>
      <c r="B192" s="5" t="s">
        <v>383</v>
      </c>
      <c r="D192" s="3" t="s">
        <v>384</v>
      </c>
      <c r="E192" s="38" t="s">
        <v>1088</v>
      </c>
      <c r="F192" s="3" t="s">
        <v>1081</v>
      </c>
      <c r="G192" s="3" t="s">
        <v>1058</v>
      </c>
      <c r="H192" s="1">
        <v>672.75</v>
      </c>
      <c r="I192" s="1">
        <v>670.5</v>
      </c>
      <c r="J192" s="1">
        <v>718.88</v>
      </c>
      <c r="K192" s="1">
        <v>795</v>
      </c>
      <c r="L192" s="173">
        <v>863.64</v>
      </c>
      <c r="M192" s="173">
        <v>927.35</v>
      </c>
      <c r="N192" s="173">
        <v>970.37</v>
      </c>
      <c r="O192" s="173">
        <v>1008.47</v>
      </c>
      <c r="P192" s="173">
        <v>1042.94</v>
      </c>
      <c r="Q192" s="173">
        <v>1078.33</v>
      </c>
      <c r="R192" s="173">
        <v>1114.44</v>
      </c>
      <c r="S192" s="173">
        <v>1150.5</v>
      </c>
      <c r="T192" s="173">
        <v>1197.49</v>
      </c>
      <c r="U192" s="173">
        <v>1246.5899999999999</v>
      </c>
      <c r="V192" s="13">
        <v>1296.8900000000001</v>
      </c>
      <c r="W192" s="13">
        <v>1349.88</v>
      </c>
      <c r="X192" s="13">
        <v>1416.2</v>
      </c>
      <c r="Y192" s="13">
        <v>1484.37</v>
      </c>
      <c r="Z192" s="13">
        <v>1484.48</v>
      </c>
      <c r="AA192" s="13">
        <v>1492.01</v>
      </c>
      <c r="AB192" s="13">
        <v>1497.31</v>
      </c>
      <c r="AC192" s="13">
        <v>1501.92</v>
      </c>
      <c r="AD192" s="13">
        <v>1506.51</v>
      </c>
      <c r="AE192" s="175">
        <v>1561.6100000000001</v>
      </c>
      <c r="AF192" s="13">
        <v>1632.8999999999999</v>
      </c>
      <c r="AG192" s="13">
        <v>1728.71</v>
      </c>
      <c r="AH192" s="175">
        <v>1818.49</v>
      </c>
      <c r="AI192" s="173">
        <v>1891.89</v>
      </c>
      <c r="AJ192" s="173">
        <v>1985.82</v>
      </c>
    </row>
    <row r="193" spans="1:36" x14ac:dyDescent="0.2">
      <c r="A193" s="5" t="s">
        <v>1455</v>
      </c>
      <c r="B193" s="5" t="s">
        <v>385</v>
      </c>
      <c r="D193" s="3" t="s">
        <v>386</v>
      </c>
      <c r="E193" s="38" t="s">
        <v>1088</v>
      </c>
      <c r="F193" s="3" t="s">
        <v>1083</v>
      </c>
      <c r="G193" s="3" t="s">
        <v>1062</v>
      </c>
      <c r="H193" s="1">
        <v>630</v>
      </c>
      <c r="I193" s="1">
        <v>630</v>
      </c>
      <c r="J193" s="1">
        <v>667.13</v>
      </c>
      <c r="K193" s="1">
        <v>665</v>
      </c>
      <c r="L193" s="173">
        <v>655</v>
      </c>
      <c r="M193" s="173">
        <v>647</v>
      </c>
      <c r="N193" s="173">
        <v>642</v>
      </c>
      <c r="O193" s="173">
        <v>656</v>
      </c>
      <c r="P193" s="173">
        <v>741</v>
      </c>
      <c r="Q193" s="173">
        <v>810</v>
      </c>
      <c r="R193" s="173">
        <v>995</v>
      </c>
      <c r="S193" s="173">
        <v>1050.45</v>
      </c>
      <c r="T193" s="173">
        <v>1095.95</v>
      </c>
      <c r="U193" s="173">
        <v>1129.95</v>
      </c>
      <c r="V193" s="13">
        <v>1187.23</v>
      </c>
      <c r="W193" s="13">
        <v>1235.1099999999999</v>
      </c>
      <c r="X193" s="13">
        <v>1235.1099999999999</v>
      </c>
      <c r="Y193" s="13">
        <v>1235.1099999999999</v>
      </c>
      <c r="Z193" s="13">
        <v>1235.1099999999999</v>
      </c>
      <c r="AA193" s="13">
        <v>1232.01</v>
      </c>
      <c r="AB193" s="13">
        <v>1228.29</v>
      </c>
      <c r="AC193" s="13">
        <v>1224.29</v>
      </c>
      <c r="AD193" s="13">
        <v>1238.7</v>
      </c>
      <c r="AE193" s="175">
        <v>1257.3499999999999</v>
      </c>
      <c r="AF193" s="13">
        <v>1310.3399999999999</v>
      </c>
      <c r="AG193" s="13">
        <v>1386.27</v>
      </c>
      <c r="AH193" s="175">
        <v>1445.2</v>
      </c>
      <c r="AI193" s="173">
        <v>1501.6399999999999</v>
      </c>
      <c r="AJ193" s="173">
        <v>1591.59</v>
      </c>
    </row>
    <row r="194" spans="1:36" x14ac:dyDescent="0.2">
      <c r="A194" s="5" t="s">
        <v>1458</v>
      </c>
      <c r="B194" s="5" t="s">
        <v>391</v>
      </c>
      <c r="D194" s="3" t="s">
        <v>392</v>
      </c>
      <c r="E194" s="38" t="s">
        <v>1088</v>
      </c>
      <c r="F194" s="3" t="s">
        <v>1076</v>
      </c>
      <c r="G194" s="3" t="s">
        <v>1058</v>
      </c>
      <c r="H194" s="1">
        <v>615.38</v>
      </c>
      <c r="I194" s="1">
        <v>650.25</v>
      </c>
      <c r="J194" s="1">
        <v>646.88</v>
      </c>
      <c r="K194" s="1">
        <v>689.63</v>
      </c>
      <c r="L194" s="173">
        <v>731.34</v>
      </c>
      <c r="M194" s="173">
        <v>822.38</v>
      </c>
      <c r="N194" s="173">
        <v>884.45</v>
      </c>
      <c r="O194" s="173">
        <v>940.39</v>
      </c>
      <c r="P194" s="173">
        <v>978.98</v>
      </c>
      <c r="Q194" s="173">
        <v>1064.02</v>
      </c>
      <c r="R194" s="173">
        <v>1167.1500000000001</v>
      </c>
      <c r="S194" s="173">
        <v>1232.26</v>
      </c>
      <c r="T194" s="173">
        <v>1272.46</v>
      </c>
      <c r="U194" s="173">
        <v>1334.51</v>
      </c>
      <c r="V194" s="13">
        <v>1406.25</v>
      </c>
      <c r="W194" s="13">
        <v>1457.95</v>
      </c>
      <c r="X194" s="13">
        <v>1510.01</v>
      </c>
      <c r="Y194" s="13">
        <v>1522.64</v>
      </c>
      <c r="Z194" s="13">
        <v>1522.84</v>
      </c>
      <c r="AA194" s="13">
        <v>1526.58</v>
      </c>
      <c r="AB194" s="13">
        <v>1511.77</v>
      </c>
      <c r="AC194" s="13">
        <v>1540.7</v>
      </c>
      <c r="AD194" s="13">
        <v>1571.47</v>
      </c>
      <c r="AE194" s="175">
        <v>1625.29</v>
      </c>
      <c r="AF194" s="13">
        <v>1681.19</v>
      </c>
      <c r="AG194" s="13">
        <v>1775.2</v>
      </c>
      <c r="AH194" s="175">
        <v>1860.49</v>
      </c>
      <c r="AI194" s="173">
        <v>1931.09</v>
      </c>
      <c r="AJ194" s="173">
        <v>2011.49</v>
      </c>
    </row>
    <row r="195" spans="1:36" x14ac:dyDescent="0.2">
      <c r="A195" s="5" t="s">
        <v>886</v>
      </c>
      <c r="B195" s="5" t="s">
        <v>928</v>
      </c>
      <c r="D195" s="3" t="s">
        <v>872</v>
      </c>
      <c r="E195" s="38" t="s">
        <v>1089</v>
      </c>
      <c r="F195" s="3" t="s">
        <v>1076</v>
      </c>
      <c r="G195" s="3" t="s">
        <v>1059</v>
      </c>
      <c r="H195" s="1">
        <v>682.88</v>
      </c>
      <c r="I195" s="1">
        <v>722.25</v>
      </c>
      <c r="J195" s="1">
        <v>747</v>
      </c>
      <c r="K195" s="1" t="s">
        <v>886</v>
      </c>
      <c r="L195" s="173" t="s">
        <v>886</v>
      </c>
      <c r="M195" s="173" t="s">
        <v>886</v>
      </c>
      <c r="N195" s="173" t="s">
        <v>886</v>
      </c>
      <c r="O195" s="173" t="s">
        <v>886</v>
      </c>
      <c r="P195" s="173" t="s">
        <v>886</v>
      </c>
      <c r="Q195" s="173" t="s">
        <v>886</v>
      </c>
      <c r="R195" s="173" t="s">
        <v>886</v>
      </c>
      <c r="S195" s="173" t="s">
        <v>886</v>
      </c>
      <c r="T195" s="173" t="s">
        <v>886</v>
      </c>
      <c r="U195" s="173" t="s">
        <v>886</v>
      </c>
      <c r="V195" s="13" t="s">
        <v>886</v>
      </c>
      <c r="W195" s="13" t="s">
        <v>886</v>
      </c>
      <c r="X195" s="13" t="s">
        <v>886</v>
      </c>
      <c r="Y195" s="13" t="s">
        <v>886</v>
      </c>
      <c r="Z195" s="13" t="s">
        <v>886</v>
      </c>
      <c r="AA195" s="13" t="s">
        <v>886</v>
      </c>
      <c r="AB195" s="13" t="s">
        <v>886</v>
      </c>
      <c r="AC195" s="13" t="s">
        <v>886</v>
      </c>
      <c r="AD195" s="13" t="s">
        <v>886</v>
      </c>
      <c r="AE195" s="175" t="s">
        <v>886</v>
      </c>
      <c r="AF195" s="13" t="s">
        <v>886</v>
      </c>
      <c r="AG195" s="13" t="s">
        <v>886</v>
      </c>
      <c r="AH195" s="175" t="s">
        <v>886</v>
      </c>
      <c r="AI195" s="173" t="s">
        <v>886</v>
      </c>
      <c r="AJ195" s="173" t="s">
        <v>886</v>
      </c>
    </row>
    <row r="196" spans="1:36" x14ac:dyDescent="0.2">
      <c r="A196" s="5" t="s">
        <v>1459</v>
      </c>
      <c r="B196" s="5" t="s">
        <v>393</v>
      </c>
      <c r="D196" s="3" t="s">
        <v>394</v>
      </c>
      <c r="E196" s="38" t="s">
        <v>1088</v>
      </c>
      <c r="F196" s="3" t="s">
        <v>1081</v>
      </c>
      <c r="G196" s="3" t="s">
        <v>1063</v>
      </c>
      <c r="H196" s="1">
        <v>600.75</v>
      </c>
      <c r="I196" s="1">
        <v>600.75</v>
      </c>
      <c r="J196" s="1">
        <v>614.25</v>
      </c>
      <c r="K196" s="1">
        <v>636.94000000000005</v>
      </c>
      <c r="L196" s="173">
        <v>674.49</v>
      </c>
      <c r="M196" s="173">
        <v>734.71</v>
      </c>
      <c r="N196" s="173">
        <v>768.49</v>
      </c>
      <c r="O196" s="173">
        <v>805.18</v>
      </c>
      <c r="P196" s="173">
        <v>844.6</v>
      </c>
      <c r="Q196" s="173">
        <v>899.96</v>
      </c>
      <c r="R196" s="173">
        <v>984.8</v>
      </c>
      <c r="S196" s="173">
        <v>1040.3900000000001</v>
      </c>
      <c r="T196" s="173">
        <v>1085.5999999999999</v>
      </c>
      <c r="U196" s="173">
        <v>1135.5999999999999</v>
      </c>
      <c r="V196" s="13">
        <v>1187.73</v>
      </c>
      <c r="W196" s="13">
        <v>1243.71</v>
      </c>
      <c r="X196" s="13">
        <v>1280.29</v>
      </c>
      <c r="Y196" s="13">
        <v>1312.44</v>
      </c>
      <c r="Z196" s="13">
        <v>1312.47</v>
      </c>
      <c r="AA196" s="13">
        <v>1312.37</v>
      </c>
      <c r="AB196" s="13">
        <v>1323.69</v>
      </c>
      <c r="AC196" s="13">
        <v>1348.52</v>
      </c>
      <c r="AD196" s="13">
        <v>1375.48</v>
      </c>
      <c r="AE196" s="175">
        <v>1428.8000000000002</v>
      </c>
      <c r="AF196" s="13">
        <v>1496.3300000000002</v>
      </c>
      <c r="AG196" s="13">
        <v>1574.1000000000001</v>
      </c>
      <c r="AH196" s="175">
        <v>1653.6299999999999</v>
      </c>
      <c r="AI196" s="173">
        <v>1720.1399999999999</v>
      </c>
      <c r="AJ196" s="173">
        <v>1808.77</v>
      </c>
    </row>
    <row r="197" spans="1:36" x14ac:dyDescent="0.2">
      <c r="A197" s="5" t="s">
        <v>886</v>
      </c>
      <c r="B197" s="5" t="s">
        <v>1025</v>
      </c>
      <c r="D197" s="3" t="s">
        <v>992</v>
      </c>
      <c r="E197" s="38" t="s">
        <v>1089</v>
      </c>
      <c r="F197" s="3" t="s">
        <v>1076</v>
      </c>
      <c r="G197" s="3" t="s">
        <v>1060</v>
      </c>
      <c r="H197" s="1">
        <v>651.38</v>
      </c>
      <c r="I197" s="1">
        <v>664.88</v>
      </c>
      <c r="J197" s="1">
        <v>652.5</v>
      </c>
      <c r="K197" s="1">
        <v>686.41</v>
      </c>
      <c r="L197" s="173" t="s">
        <v>886</v>
      </c>
      <c r="M197" s="173" t="s">
        <v>886</v>
      </c>
      <c r="N197" s="173" t="s">
        <v>886</v>
      </c>
      <c r="O197" s="173" t="s">
        <v>886</v>
      </c>
      <c r="P197" s="173" t="s">
        <v>886</v>
      </c>
      <c r="Q197" s="173" t="s">
        <v>886</v>
      </c>
      <c r="R197" s="173" t="s">
        <v>886</v>
      </c>
      <c r="S197" s="173" t="s">
        <v>886</v>
      </c>
      <c r="T197" s="173" t="s">
        <v>886</v>
      </c>
      <c r="U197" s="173" t="s">
        <v>886</v>
      </c>
      <c r="V197" s="13" t="s">
        <v>886</v>
      </c>
      <c r="W197" s="13" t="s">
        <v>886</v>
      </c>
      <c r="X197" s="13" t="s">
        <v>886</v>
      </c>
      <c r="Y197" s="13" t="s">
        <v>886</v>
      </c>
      <c r="Z197" s="13" t="s">
        <v>886</v>
      </c>
      <c r="AA197" s="13" t="s">
        <v>886</v>
      </c>
      <c r="AB197" s="13" t="s">
        <v>886</v>
      </c>
      <c r="AC197" s="13" t="s">
        <v>886</v>
      </c>
      <c r="AD197" s="13" t="s">
        <v>886</v>
      </c>
      <c r="AE197" s="175" t="s">
        <v>886</v>
      </c>
      <c r="AF197" s="13" t="s">
        <v>886</v>
      </c>
      <c r="AG197" s="13" t="s">
        <v>886</v>
      </c>
      <c r="AH197" s="175" t="s">
        <v>886</v>
      </c>
      <c r="AI197" s="173" t="s">
        <v>886</v>
      </c>
      <c r="AJ197" s="173" t="s">
        <v>886</v>
      </c>
    </row>
    <row r="198" spans="1:36" x14ac:dyDescent="0.2">
      <c r="A198" s="5" t="s">
        <v>1460</v>
      </c>
      <c r="B198" s="5" t="s">
        <v>395</v>
      </c>
      <c r="D198" s="3" t="s">
        <v>396</v>
      </c>
      <c r="E198" s="38" t="s">
        <v>1088</v>
      </c>
      <c r="F198" s="3" t="s">
        <v>1082</v>
      </c>
      <c r="G198" s="3" t="s">
        <v>1060</v>
      </c>
      <c r="H198" s="1">
        <v>651.38</v>
      </c>
      <c r="I198" s="1">
        <v>664.88</v>
      </c>
      <c r="J198" s="1">
        <v>652.5</v>
      </c>
      <c r="K198" s="1">
        <v>686.41</v>
      </c>
      <c r="L198" s="173">
        <v>610.41999999999996</v>
      </c>
      <c r="M198" s="173">
        <v>764.61</v>
      </c>
      <c r="N198" s="173">
        <v>791.8</v>
      </c>
      <c r="O198" s="173">
        <v>873.48</v>
      </c>
      <c r="P198" s="173">
        <v>920.68</v>
      </c>
      <c r="Q198" s="173">
        <v>985.16</v>
      </c>
      <c r="R198" s="173">
        <v>1041.8900000000001</v>
      </c>
      <c r="S198" s="173">
        <v>1143.94</v>
      </c>
      <c r="T198" s="173">
        <v>1176.47</v>
      </c>
      <c r="U198" s="173">
        <v>1211.47</v>
      </c>
      <c r="V198" s="13">
        <v>1247.6500000000001</v>
      </c>
      <c r="W198" s="13">
        <v>1323.97</v>
      </c>
      <c r="X198" s="13">
        <v>1380.68</v>
      </c>
      <c r="Y198" s="13">
        <v>1409.23</v>
      </c>
      <c r="Z198" s="13">
        <v>1409.23</v>
      </c>
      <c r="AA198" s="13">
        <v>1454.7</v>
      </c>
      <c r="AB198" s="13">
        <v>1483.9</v>
      </c>
      <c r="AC198" s="13">
        <v>1512.28</v>
      </c>
      <c r="AD198" s="13">
        <v>1542.38</v>
      </c>
      <c r="AE198" s="175">
        <v>1599.2099999999998</v>
      </c>
      <c r="AF198" s="13">
        <v>1671.76</v>
      </c>
      <c r="AG198" s="13">
        <v>1770.92</v>
      </c>
      <c r="AH198" s="175">
        <v>1842.0400000000002</v>
      </c>
      <c r="AI198" s="173">
        <v>1915.42</v>
      </c>
      <c r="AJ198" s="173">
        <v>2012.44</v>
      </c>
    </row>
    <row r="199" spans="1:36" x14ac:dyDescent="0.2">
      <c r="A199" s="5" t="s">
        <v>886</v>
      </c>
      <c r="B199" s="5" t="s">
        <v>929</v>
      </c>
      <c r="D199" s="3" t="s">
        <v>873</v>
      </c>
      <c r="E199" s="38" t="s">
        <v>1089</v>
      </c>
      <c r="F199" s="3" t="s">
        <v>1076</v>
      </c>
      <c r="G199" s="3" t="s">
        <v>1065</v>
      </c>
      <c r="H199" s="1">
        <v>509.63</v>
      </c>
      <c r="I199" s="1">
        <v>546.75</v>
      </c>
      <c r="J199" s="1">
        <v>550.13</v>
      </c>
      <c r="K199" s="1">
        <v>564.95000000000005</v>
      </c>
      <c r="L199" s="173">
        <v>610.35</v>
      </c>
      <c r="M199" s="173" t="s">
        <v>886</v>
      </c>
      <c r="N199" s="173" t="s">
        <v>886</v>
      </c>
      <c r="O199" s="173" t="s">
        <v>886</v>
      </c>
      <c r="P199" s="173" t="s">
        <v>886</v>
      </c>
      <c r="Q199" s="173" t="s">
        <v>886</v>
      </c>
      <c r="R199" s="173" t="s">
        <v>886</v>
      </c>
      <c r="S199" s="173" t="s">
        <v>886</v>
      </c>
      <c r="T199" s="173" t="s">
        <v>886</v>
      </c>
      <c r="U199" s="173" t="s">
        <v>886</v>
      </c>
      <c r="V199" s="13" t="s">
        <v>886</v>
      </c>
      <c r="W199" s="13" t="s">
        <v>886</v>
      </c>
      <c r="X199" s="13" t="s">
        <v>886</v>
      </c>
      <c r="Y199" s="13" t="s">
        <v>886</v>
      </c>
      <c r="Z199" s="13" t="s">
        <v>886</v>
      </c>
      <c r="AA199" s="13" t="s">
        <v>886</v>
      </c>
      <c r="AB199" s="13" t="s">
        <v>886</v>
      </c>
      <c r="AC199" s="13" t="s">
        <v>886</v>
      </c>
      <c r="AD199" s="13" t="s">
        <v>886</v>
      </c>
      <c r="AE199" s="175" t="s">
        <v>886</v>
      </c>
      <c r="AF199" s="13" t="s">
        <v>886</v>
      </c>
      <c r="AG199" s="13" t="s">
        <v>886</v>
      </c>
      <c r="AH199" s="175" t="s">
        <v>886</v>
      </c>
      <c r="AI199" s="173" t="s">
        <v>886</v>
      </c>
      <c r="AJ199" s="173" t="s">
        <v>886</v>
      </c>
    </row>
    <row r="200" spans="1:36" x14ac:dyDescent="0.2">
      <c r="A200" s="5" t="s">
        <v>1463</v>
      </c>
      <c r="B200" s="5" t="s">
        <v>401</v>
      </c>
      <c r="D200" s="3" t="s">
        <v>402</v>
      </c>
      <c r="E200" s="38" t="s">
        <v>1088</v>
      </c>
      <c r="F200" s="3" t="s">
        <v>1076</v>
      </c>
      <c r="G200" s="3" t="s">
        <v>1057</v>
      </c>
      <c r="H200" s="1">
        <v>541.13</v>
      </c>
      <c r="I200" s="1">
        <v>576</v>
      </c>
      <c r="J200" s="1">
        <v>574.88</v>
      </c>
      <c r="K200" s="1">
        <v>633.13</v>
      </c>
      <c r="L200" s="173">
        <v>686.73</v>
      </c>
      <c r="M200" s="173">
        <v>753.54</v>
      </c>
      <c r="N200" s="173">
        <v>811.45</v>
      </c>
      <c r="O200" s="173">
        <v>878.66</v>
      </c>
      <c r="P200" s="173">
        <v>956.16</v>
      </c>
      <c r="Q200" s="173">
        <v>1020.35</v>
      </c>
      <c r="R200" s="173">
        <v>1217.29</v>
      </c>
      <c r="S200" s="173">
        <v>1291.6400000000001</v>
      </c>
      <c r="T200" s="173">
        <v>1349.77</v>
      </c>
      <c r="U200" s="173">
        <v>1414.79</v>
      </c>
      <c r="V200" s="13">
        <v>1479.41</v>
      </c>
      <c r="W200" s="13">
        <v>1541.1</v>
      </c>
      <c r="X200" s="13">
        <v>1597.89</v>
      </c>
      <c r="Y200" s="13">
        <v>1642.84</v>
      </c>
      <c r="Z200" s="13">
        <v>1642.87</v>
      </c>
      <c r="AA200" s="13">
        <v>1644.88</v>
      </c>
      <c r="AB200" s="13">
        <v>1645.22</v>
      </c>
      <c r="AC200" s="13">
        <v>1675.96</v>
      </c>
      <c r="AD200" s="13">
        <v>1702.11</v>
      </c>
      <c r="AE200" s="175">
        <v>1763.9300000000003</v>
      </c>
      <c r="AF200" s="13">
        <v>1841.9</v>
      </c>
      <c r="AG200" s="13">
        <v>1944.25</v>
      </c>
      <c r="AH200" s="175">
        <v>2024.3200000000002</v>
      </c>
      <c r="AI200" s="173">
        <v>2111.04</v>
      </c>
      <c r="AJ200" s="173">
        <v>2189.2199999999998</v>
      </c>
    </row>
    <row r="201" spans="1:36" x14ac:dyDescent="0.2">
      <c r="A201" s="5" t="s">
        <v>1464</v>
      </c>
      <c r="B201" s="5" t="s">
        <v>403</v>
      </c>
      <c r="D201" s="3" t="s">
        <v>404</v>
      </c>
      <c r="E201" s="38" t="s">
        <v>1088</v>
      </c>
      <c r="F201" s="3" t="s">
        <v>1083</v>
      </c>
      <c r="G201" s="3" t="s">
        <v>1062</v>
      </c>
      <c r="H201" s="1">
        <v>516.38</v>
      </c>
      <c r="I201" s="1">
        <v>559.13</v>
      </c>
      <c r="J201" s="1">
        <v>596.25</v>
      </c>
      <c r="K201" s="1">
        <v>629.45000000000005</v>
      </c>
      <c r="L201" s="173">
        <v>657.71</v>
      </c>
      <c r="M201" s="173">
        <v>683.45</v>
      </c>
      <c r="N201" s="173">
        <v>727.87</v>
      </c>
      <c r="O201" s="173">
        <v>798.25</v>
      </c>
      <c r="P201" s="173">
        <v>876.77</v>
      </c>
      <c r="Q201" s="173">
        <v>957.38</v>
      </c>
      <c r="R201" s="173">
        <v>1081.55</v>
      </c>
      <c r="S201" s="173">
        <v>1141.29</v>
      </c>
      <c r="T201" s="173">
        <v>1198.72</v>
      </c>
      <c r="U201" s="173">
        <v>1256.31</v>
      </c>
      <c r="V201" s="13">
        <v>1295.77</v>
      </c>
      <c r="W201" s="13">
        <v>1326.51</v>
      </c>
      <c r="X201" s="13">
        <v>1351.93</v>
      </c>
      <c r="Y201" s="13">
        <v>1351.93</v>
      </c>
      <c r="Z201" s="13">
        <v>1351.93</v>
      </c>
      <c r="AA201" s="13">
        <v>1348.83</v>
      </c>
      <c r="AB201" s="13">
        <v>1363.35</v>
      </c>
      <c r="AC201" s="13">
        <v>1359.35</v>
      </c>
      <c r="AD201" s="13">
        <v>1355.35</v>
      </c>
      <c r="AE201" s="175">
        <v>1378.66</v>
      </c>
      <c r="AF201" s="13">
        <v>1437.7</v>
      </c>
      <c r="AG201" s="13">
        <v>1498.1</v>
      </c>
      <c r="AH201" s="175">
        <v>1584.45</v>
      </c>
      <c r="AI201" s="173">
        <v>1646.4399999999998</v>
      </c>
      <c r="AJ201" s="173">
        <v>1743.62</v>
      </c>
    </row>
    <row r="202" spans="1:36" x14ac:dyDescent="0.2">
      <c r="A202" s="5" t="s">
        <v>1465</v>
      </c>
      <c r="B202" s="5" t="s">
        <v>405</v>
      </c>
      <c r="D202" s="3" t="s">
        <v>406</v>
      </c>
      <c r="E202" s="38" t="s">
        <v>1088</v>
      </c>
      <c r="F202" s="3" t="s">
        <v>1076</v>
      </c>
      <c r="G202" s="3" t="s">
        <v>1065</v>
      </c>
      <c r="H202" s="1">
        <v>506.25</v>
      </c>
      <c r="I202" s="1">
        <v>536.63</v>
      </c>
      <c r="J202" s="1">
        <v>553.5</v>
      </c>
      <c r="K202" s="1">
        <v>593.57000000000005</v>
      </c>
      <c r="L202" s="173">
        <v>631.85</v>
      </c>
      <c r="M202" s="173">
        <v>707.47</v>
      </c>
      <c r="N202" s="173">
        <v>766.23</v>
      </c>
      <c r="O202" s="173">
        <v>808.43</v>
      </c>
      <c r="P202" s="173">
        <v>881.49</v>
      </c>
      <c r="Q202" s="173">
        <v>941.47</v>
      </c>
      <c r="R202" s="173">
        <v>1077.05</v>
      </c>
      <c r="S202" s="173">
        <v>1155.4000000000001</v>
      </c>
      <c r="T202" s="173">
        <v>1208.06</v>
      </c>
      <c r="U202" s="173">
        <v>1269.97</v>
      </c>
      <c r="V202" s="13">
        <v>1331.46</v>
      </c>
      <c r="W202" s="13">
        <v>1384.81</v>
      </c>
      <c r="X202" s="13">
        <v>1422.24</v>
      </c>
      <c r="Y202" s="13">
        <v>1452.98</v>
      </c>
      <c r="Z202" s="13">
        <v>1453.31</v>
      </c>
      <c r="AA202" s="13">
        <v>1458.51</v>
      </c>
      <c r="AB202" s="13">
        <v>1459.59</v>
      </c>
      <c r="AC202" s="13">
        <v>1463.32</v>
      </c>
      <c r="AD202" s="13">
        <v>1487.67</v>
      </c>
      <c r="AE202" s="175">
        <v>1539</v>
      </c>
      <c r="AF202" s="13">
        <v>1604.32</v>
      </c>
      <c r="AG202" s="13">
        <v>1693.4499999999998</v>
      </c>
      <c r="AH202" s="175">
        <v>1762.55</v>
      </c>
      <c r="AI202" s="173">
        <v>1829.53</v>
      </c>
      <c r="AJ202" s="173">
        <v>1915.61</v>
      </c>
    </row>
    <row r="203" spans="1:36" x14ac:dyDescent="0.2">
      <c r="A203" s="5" t="s">
        <v>1466</v>
      </c>
      <c r="B203" s="5" t="s">
        <v>407</v>
      </c>
      <c r="D203" s="3" t="s">
        <v>408</v>
      </c>
      <c r="E203" s="38" t="s">
        <v>1088</v>
      </c>
      <c r="F203" s="3" t="s">
        <v>1076</v>
      </c>
      <c r="G203" s="3" t="s">
        <v>1060</v>
      </c>
      <c r="H203" s="1">
        <v>525.38</v>
      </c>
      <c r="I203" s="1">
        <v>564.75</v>
      </c>
      <c r="J203" s="1">
        <v>596.25</v>
      </c>
      <c r="K203" s="1">
        <v>625.16999999999996</v>
      </c>
      <c r="L203" s="173">
        <v>656.01</v>
      </c>
      <c r="M203" s="173">
        <v>750.24</v>
      </c>
      <c r="N203" s="173">
        <v>800.67</v>
      </c>
      <c r="O203" s="173">
        <v>851.85</v>
      </c>
      <c r="P203" s="173">
        <v>901.53</v>
      </c>
      <c r="Q203" s="173">
        <v>989.28</v>
      </c>
      <c r="R203" s="173">
        <v>1085.22</v>
      </c>
      <c r="S203" s="173">
        <v>1153.6199999999999</v>
      </c>
      <c r="T203" s="173">
        <v>1211.94</v>
      </c>
      <c r="U203" s="173">
        <v>1272.33</v>
      </c>
      <c r="V203" s="13">
        <v>1331.01</v>
      </c>
      <c r="W203" s="13">
        <v>1409.31</v>
      </c>
      <c r="X203" s="13">
        <v>1444.23</v>
      </c>
      <c r="Y203" s="13">
        <v>1481.22</v>
      </c>
      <c r="Z203" s="13">
        <v>1481.22</v>
      </c>
      <c r="AA203" s="13">
        <v>1488.33</v>
      </c>
      <c r="AB203" s="13">
        <v>1496.52</v>
      </c>
      <c r="AC203" s="13">
        <v>1504.62</v>
      </c>
      <c r="AD203" s="13">
        <v>1533.33</v>
      </c>
      <c r="AE203" s="175">
        <v>1584.86</v>
      </c>
      <c r="AF203" s="13">
        <v>1638.2700000000002</v>
      </c>
      <c r="AG203" s="13">
        <v>1715.94</v>
      </c>
      <c r="AH203" s="175">
        <v>1808.6400000000003</v>
      </c>
      <c r="AI203" s="173">
        <v>1869.0299999999997</v>
      </c>
      <c r="AJ203" s="173">
        <v>1915.86</v>
      </c>
    </row>
    <row r="204" spans="1:36" x14ac:dyDescent="0.2">
      <c r="A204" s="5" t="s">
        <v>1468</v>
      </c>
      <c r="B204" s="5" t="s">
        <v>413</v>
      </c>
      <c r="D204" s="3" t="s">
        <v>414</v>
      </c>
      <c r="E204" s="38" t="s">
        <v>1088</v>
      </c>
      <c r="F204" s="3" t="s">
        <v>1081</v>
      </c>
      <c r="G204" s="3" t="s">
        <v>1058</v>
      </c>
      <c r="H204" s="1">
        <v>725.63</v>
      </c>
      <c r="I204" s="1">
        <v>866.25</v>
      </c>
      <c r="J204" s="1">
        <v>963</v>
      </c>
      <c r="K204" s="1">
        <v>1006.46</v>
      </c>
      <c r="L204" s="173">
        <v>1110.6600000000001</v>
      </c>
      <c r="M204" s="173">
        <v>1171.54</v>
      </c>
      <c r="N204" s="173">
        <v>1171.54</v>
      </c>
      <c r="O204" s="173">
        <v>1171.54</v>
      </c>
      <c r="P204" s="173">
        <v>1171.54</v>
      </c>
      <c r="Q204" s="173">
        <v>1136.3900000000001</v>
      </c>
      <c r="R204" s="173">
        <v>1180.8699999999999</v>
      </c>
      <c r="S204" s="173">
        <v>1222.8</v>
      </c>
      <c r="T204" s="173">
        <v>1282.04</v>
      </c>
      <c r="U204" s="173">
        <v>1328.59</v>
      </c>
      <c r="V204" s="13">
        <v>1379.19</v>
      </c>
      <c r="W204" s="13">
        <v>1446.38</v>
      </c>
      <c r="X204" s="13">
        <v>1511.12</v>
      </c>
      <c r="Y204" s="13">
        <v>1519.14</v>
      </c>
      <c r="Z204" s="13">
        <v>1519.14</v>
      </c>
      <c r="AA204" s="13">
        <v>1526.12</v>
      </c>
      <c r="AB204" s="13">
        <v>1553.36</v>
      </c>
      <c r="AC204" s="13">
        <v>1584.22</v>
      </c>
      <c r="AD204" s="13">
        <v>1615.68</v>
      </c>
      <c r="AE204" s="175">
        <v>1675.46</v>
      </c>
      <c r="AF204" s="13">
        <v>1751.9199999999998</v>
      </c>
      <c r="AG204" s="13">
        <v>1856.69</v>
      </c>
      <c r="AH204" s="175">
        <v>1949.87</v>
      </c>
      <c r="AI204" s="173">
        <v>2027.2700000000002</v>
      </c>
      <c r="AJ204" s="173">
        <v>2129.4899999999998</v>
      </c>
    </row>
    <row r="205" spans="1:36" x14ac:dyDescent="0.2">
      <c r="A205" s="5" t="s">
        <v>886</v>
      </c>
      <c r="B205" s="5" t="s">
        <v>1026</v>
      </c>
      <c r="D205" s="3" t="s">
        <v>990</v>
      </c>
      <c r="E205" s="38" t="s">
        <v>1089</v>
      </c>
      <c r="F205" s="3" t="s">
        <v>1076</v>
      </c>
      <c r="G205" s="3" t="s">
        <v>1061</v>
      </c>
      <c r="H205" s="1">
        <v>511.88</v>
      </c>
      <c r="I205" s="1">
        <v>668.25</v>
      </c>
      <c r="J205" s="1">
        <v>610.88</v>
      </c>
      <c r="K205" s="1">
        <v>650.64</v>
      </c>
      <c r="L205" s="173" t="s">
        <v>886</v>
      </c>
      <c r="M205" s="173" t="s">
        <v>886</v>
      </c>
      <c r="N205" s="173" t="s">
        <v>886</v>
      </c>
      <c r="O205" s="173" t="s">
        <v>886</v>
      </c>
      <c r="P205" s="173" t="s">
        <v>886</v>
      </c>
      <c r="Q205" s="173" t="s">
        <v>886</v>
      </c>
      <c r="R205" s="173" t="s">
        <v>886</v>
      </c>
      <c r="S205" s="173" t="s">
        <v>886</v>
      </c>
      <c r="T205" s="173" t="s">
        <v>886</v>
      </c>
      <c r="U205" s="173" t="s">
        <v>886</v>
      </c>
      <c r="V205" s="13" t="s">
        <v>886</v>
      </c>
      <c r="W205" s="13" t="s">
        <v>886</v>
      </c>
      <c r="X205" s="13" t="s">
        <v>886</v>
      </c>
      <c r="Y205" s="13" t="s">
        <v>886</v>
      </c>
      <c r="Z205" s="13" t="s">
        <v>886</v>
      </c>
      <c r="AA205" s="13" t="s">
        <v>886</v>
      </c>
      <c r="AB205" s="13" t="s">
        <v>886</v>
      </c>
      <c r="AC205" s="13" t="s">
        <v>886</v>
      </c>
      <c r="AD205" s="13" t="s">
        <v>886</v>
      </c>
      <c r="AE205" s="175" t="s">
        <v>886</v>
      </c>
      <c r="AF205" s="13" t="s">
        <v>886</v>
      </c>
      <c r="AG205" s="13" t="s">
        <v>886</v>
      </c>
      <c r="AH205" s="175" t="s">
        <v>886</v>
      </c>
      <c r="AI205" s="173" t="s">
        <v>886</v>
      </c>
      <c r="AJ205" s="173" t="s">
        <v>886</v>
      </c>
    </row>
    <row r="206" spans="1:36" x14ac:dyDescent="0.2">
      <c r="A206" s="5" t="s">
        <v>1470</v>
      </c>
      <c r="B206" s="5" t="s">
        <v>415</v>
      </c>
      <c r="D206" s="3" t="s">
        <v>416</v>
      </c>
      <c r="E206" s="38" t="s">
        <v>1088</v>
      </c>
      <c r="F206" s="3" t="s">
        <v>1082</v>
      </c>
      <c r="G206" s="3" t="s">
        <v>1061</v>
      </c>
      <c r="H206" s="1">
        <v>511.88</v>
      </c>
      <c r="I206" s="1">
        <v>668.25</v>
      </c>
      <c r="J206" s="1">
        <v>610.88</v>
      </c>
      <c r="K206" s="1">
        <v>650.64</v>
      </c>
      <c r="L206" s="173">
        <v>602.27</v>
      </c>
      <c r="M206" s="173">
        <v>653.98</v>
      </c>
      <c r="N206" s="173">
        <v>706.81</v>
      </c>
      <c r="O206" s="173">
        <v>760.81</v>
      </c>
      <c r="P206" s="173">
        <v>805.14</v>
      </c>
      <c r="Q206" s="173">
        <v>921.96</v>
      </c>
      <c r="R206" s="173">
        <v>989.87</v>
      </c>
      <c r="S206" s="173">
        <v>1073.3499999999999</v>
      </c>
      <c r="T206" s="173">
        <v>1121.54</v>
      </c>
      <c r="U206" s="173">
        <v>1176.9100000000001</v>
      </c>
      <c r="V206" s="13">
        <v>1233.9100000000001</v>
      </c>
      <c r="W206" s="13">
        <v>1293.29</v>
      </c>
      <c r="X206" s="13">
        <v>1344.31</v>
      </c>
      <c r="Y206" s="13">
        <v>1371.1</v>
      </c>
      <c r="Z206" s="13">
        <v>1371.1</v>
      </c>
      <c r="AA206" s="13">
        <v>1417.82</v>
      </c>
      <c r="AB206" s="13">
        <v>1446.16</v>
      </c>
      <c r="AC206" s="13">
        <v>1469.03</v>
      </c>
      <c r="AD206" s="13">
        <v>1492.27</v>
      </c>
      <c r="AE206" s="175">
        <v>1546.34</v>
      </c>
      <c r="AF206" s="13">
        <v>1614.8799999999999</v>
      </c>
      <c r="AG206" s="13">
        <v>1708.9799999999998</v>
      </c>
      <c r="AH206" s="175">
        <v>1778.76</v>
      </c>
      <c r="AI206" s="173">
        <v>1849.7</v>
      </c>
      <c r="AJ206" s="173">
        <v>1943.41</v>
      </c>
    </row>
    <row r="207" spans="1:36" x14ac:dyDescent="0.2">
      <c r="A207" s="5" t="s">
        <v>1678</v>
      </c>
      <c r="B207" s="5" t="s">
        <v>417</v>
      </c>
      <c r="D207" s="3" t="s">
        <v>418</v>
      </c>
      <c r="E207" s="38" t="s">
        <v>1089</v>
      </c>
      <c r="F207" s="3" t="s">
        <v>1076</v>
      </c>
      <c r="G207" s="3" t="s">
        <v>1058</v>
      </c>
      <c r="H207" s="1">
        <v>588.38</v>
      </c>
      <c r="I207" s="1">
        <v>610.88</v>
      </c>
      <c r="J207" s="1">
        <v>644.63</v>
      </c>
      <c r="K207" s="1">
        <v>669.95</v>
      </c>
      <c r="L207" s="173">
        <v>704.3</v>
      </c>
      <c r="M207" s="173">
        <v>821.15</v>
      </c>
      <c r="N207" s="173">
        <v>858.01</v>
      </c>
      <c r="O207" s="173">
        <v>910.01</v>
      </c>
      <c r="P207" s="173">
        <v>965.96</v>
      </c>
      <c r="Q207" s="173">
        <v>1017.74</v>
      </c>
      <c r="R207" s="173">
        <v>1125.8699999999999</v>
      </c>
      <c r="S207" s="173">
        <v>1188.6400000000001</v>
      </c>
      <c r="T207" s="173">
        <v>1227.33</v>
      </c>
      <c r="U207" s="173">
        <v>1285.95</v>
      </c>
      <c r="V207" s="13">
        <v>1344.69</v>
      </c>
      <c r="W207" s="13">
        <v>1405.66</v>
      </c>
      <c r="X207" s="13" t="s">
        <v>886</v>
      </c>
      <c r="Y207" s="13" t="s">
        <v>886</v>
      </c>
      <c r="Z207" s="13" t="s">
        <v>886</v>
      </c>
      <c r="AA207" s="13" t="s">
        <v>886</v>
      </c>
      <c r="AB207" s="13" t="s">
        <v>886</v>
      </c>
      <c r="AC207" s="13" t="s">
        <v>886</v>
      </c>
      <c r="AD207" s="13" t="s">
        <v>886</v>
      </c>
      <c r="AE207" s="175" t="s">
        <v>886</v>
      </c>
      <c r="AF207" s="13" t="s">
        <v>886</v>
      </c>
      <c r="AG207" s="13" t="s">
        <v>886</v>
      </c>
      <c r="AH207" s="175" t="s">
        <v>886</v>
      </c>
      <c r="AI207" s="173" t="s">
        <v>886</v>
      </c>
      <c r="AJ207" s="173" t="s">
        <v>886</v>
      </c>
    </row>
    <row r="208" spans="1:36" x14ac:dyDescent="0.2">
      <c r="A208" s="5" t="s">
        <v>1471</v>
      </c>
      <c r="B208" s="5" t="s">
        <v>419</v>
      </c>
      <c r="D208" s="3" t="s">
        <v>420</v>
      </c>
      <c r="E208" s="38" t="s">
        <v>1088</v>
      </c>
      <c r="F208" s="3" t="s">
        <v>1076</v>
      </c>
      <c r="G208" s="3" t="s">
        <v>1057</v>
      </c>
      <c r="H208" s="1">
        <v>546.75</v>
      </c>
      <c r="I208" s="1">
        <v>577.13</v>
      </c>
      <c r="J208" s="1">
        <v>604.13</v>
      </c>
      <c r="K208" s="1">
        <v>634.41</v>
      </c>
      <c r="L208" s="173">
        <v>670.8</v>
      </c>
      <c r="M208" s="173">
        <v>737.67</v>
      </c>
      <c r="N208" s="173">
        <v>797.2</v>
      </c>
      <c r="O208" s="173">
        <v>857.88</v>
      </c>
      <c r="P208" s="173">
        <v>910.74</v>
      </c>
      <c r="Q208" s="173">
        <v>999.78</v>
      </c>
      <c r="R208" s="173">
        <v>1130.68</v>
      </c>
      <c r="S208" s="173">
        <v>1197.51</v>
      </c>
      <c r="T208" s="173">
        <v>1245.44</v>
      </c>
      <c r="U208" s="173">
        <v>1303.8</v>
      </c>
      <c r="V208" s="13">
        <v>1363.35</v>
      </c>
      <c r="W208" s="13">
        <v>1416.24</v>
      </c>
      <c r="X208" s="13">
        <v>1459.29</v>
      </c>
      <c r="Y208" s="13">
        <v>1492.96</v>
      </c>
      <c r="Z208" s="13">
        <v>1494.11</v>
      </c>
      <c r="AA208" s="13">
        <v>1495.1</v>
      </c>
      <c r="AB208" s="13">
        <v>1505.35</v>
      </c>
      <c r="AC208" s="13">
        <v>1536.49</v>
      </c>
      <c r="AD208" s="13">
        <v>1567.97</v>
      </c>
      <c r="AE208" s="175">
        <v>1623.97</v>
      </c>
      <c r="AF208" s="13">
        <v>1682.96</v>
      </c>
      <c r="AG208" s="13">
        <v>1764.97</v>
      </c>
      <c r="AH208" s="175">
        <v>1862.0000000000002</v>
      </c>
      <c r="AI208" s="173">
        <v>1932.91</v>
      </c>
      <c r="AJ208" s="173">
        <v>2023.88</v>
      </c>
    </row>
    <row r="209" spans="1:36" x14ac:dyDescent="0.2">
      <c r="A209" s="5" t="s">
        <v>1472</v>
      </c>
      <c r="B209" s="5" t="s">
        <v>421</v>
      </c>
      <c r="D209" s="3" t="s">
        <v>422</v>
      </c>
      <c r="E209" s="38" t="s">
        <v>1088</v>
      </c>
      <c r="F209" s="3" t="s">
        <v>1076</v>
      </c>
      <c r="G209" s="3" t="s">
        <v>1061</v>
      </c>
      <c r="H209" s="1">
        <v>516.38</v>
      </c>
      <c r="I209" s="1">
        <v>524.25</v>
      </c>
      <c r="J209" s="1">
        <v>544.5</v>
      </c>
      <c r="K209" s="1">
        <v>581.46</v>
      </c>
      <c r="L209" s="173">
        <v>621.61</v>
      </c>
      <c r="M209" s="173">
        <v>717.1</v>
      </c>
      <c r="N209" s="173">
        <v>764.42</v>
      </c>
      <c r="O209" s="173">
        <v>823.92</v>
      </c>
      <c r="P209" s="173">
        <v>885.64</v>
      </c>
      <c r="Q209" s="173">
        <v>982.54</v>
      </c>
      <c r="R209" s="173">
        <v>1141.18</v>
      </c>
      <c r="S209" s="173">
        <v>1215.27</v>
      </c>
      <c r="T209" s="173">
        <v>1258.23</v>
      </c>
      <c r="U209" s="173">
        <v>1316.89</v>
      </c>
      <c r="V209" s="13">
        <v>1374.74</v>
      </c>
      <c r="W209" s="13">
        <v>1434.43</v>
      </c>
      <c r="X209" s="13">
        <v>1465.06</v>
      </c>
      <c r="Y209" s="13">
        <v>1494.98</v>
      </c>
      <c r="Z209" s="13">
        <v>1494.95</v>
      </c>
      <c r="AA209" s="13">
        <v>1502.35</v>
      </c>
      <c r="AB209" s="13">
        <v>1510.41</v>
      </c>
      <c r="AC209" s="13">
        <v>1518.48</v>
      </c>
      <c r="AD209" s="13">
        <v>1525.8100000000002</v>
      </c>
      <c r="AE209" s="175">
        <v>1586.0400000000002</v>
      </c>
      <c r="AF209" s="13">
        <v>1635.11</v>
      </c>
      <c r="AG209" s="13">
        <v>1713.46</v>
      </c>
      <c r="AH209" s="175">
        <v>1792.88</v>
      </c>
      <c r="AI209" s="173">
        <v>1858.2900000000002</v>
      </c>
      <c r="AJ209" s="173">
        <v>1893.67</v>
      </c>
    </row>
    <row r="210" spans="1:36" x14ac:dyDescent="0.2">
      <c r="A210" s="5" t="s">
        <v>1473</v>
      </c>
      <c r="B210" s="5" t="s">
        <v>423</v>
      </c>
      <c r="D210" s="3" t="s">
        <v>424</v>
      </c>
      <c r="E210" s="38" t="s">
        <v>1088</v>
      </c>
      <c r="F210" s="3" t="s">
        <v>1076</v>
      </c>
      <c r="G210" s="3" t="s">
        <v>1065</v>
      </c>
      <c r="H210" s="1">
        <v>526.5</v>
      </c>
      <c r="I210" s="1">
        <v>517.5</v>
      </c>
      <c r="J210" s="1">
        <v>497.25</v>
      </c>
      <c r="K210" s="1">
        <v>573.04999999999995</v>
      </c>
      <c r="L210" s="173">
        <v>604.38</v>
      </c>
      <c r="M210" s="173">
        <v>667.14</v>
      </c>
      <c r="N210" s="173">
        <v>727.93</v>
      </c>
      <c r="O210" s="173">
        <v>801.53</v>
      </c>
      <c r="P210" s="173">
        <v>897.5</v>
      </c>
      <c r="Q210" s="173">
        <v>985.89</v>
      </c>
      <c r="R210" s="173">
        <v>1100.5899999999999</v>
      </c>
      <c r="S210" s="173">
        <v>1179.6199999999999</v>
      </c>
      <c r="T210" s="173">
        <v>1223.7</v>
      </c>
      <c r="U210" s="173">
        <v>1278.6300000000001</v>
      </c>
      <c r="V210" s="13">
        <v>1336.63</v>
      </c>
      <c r="W210" s="13">
        <v>1395.16</v>
      </c>
      <c r="X210" s="13">
        <v>1440.93</v>
      </c>
      <c r="Y210" s="13">
        <v>1477.24</v>
      </c>
      <c r="Z210" s="13">
        <v>1478.01</v>
      </c>
      <c r="AA210" s="13">
        <v>1479.51</v>
      </c>
      <c r="AB210" s="13">
        <v>1482.46</v>
      </c>
      <c r="AC210" s="13">
        <v>1511.6</v>
      </c>
      <c r="AD210" s="13">
        <v>1538.44</v>
      </c>
      <c r="AE210" s="175">
        <v>1593.4899999999998</v>
      </c>
      <c r="AF210" s="13">
        <v>1638.2099999999998</v>
      </c>
      <c r="AG210" s="13">
        <v>1713.8600000000001</v>
      </c>
      <c r="AH210" s="175">
        <v>1790.78</v>
      </c>
      <c r="AI210" s="173">
        <v>1857.23</v>
      </c>
      <c r="AJ210" s="173">
        <v>1913.19</v>
      </c>
    </row>
    <row r="211" spans="1:36" x14ac:dyDescent="0.2">
      <c r="A211" s="5" t="s">
        <v>1474</v>
      </c>
      <c r="B211" s="5" t="s">
        <v>425</v>
      </c>
      <c r="D211" s="3" t="s">
        <v>426</v>
      </c>
      <c r="E211" s="38" t="s">
        <v>1088</v>
      </c>
      <c r="F211" s="3" t="s">
        <v>1081</v>
      </c>
      <c r="G211" s="3" t="s">
        <v>1058</v>
      </c>
      <c r="H211" s="1">
        <v>738</v>
      </c>
      <c r="I211" s="1">
        <v>777.38</v>
      </c>
      <c r="J211" s="1">
        <v>789.75</v>
      </c>
      <c r="K211" s="1">
        <v>838.36</v>
      </c>
      <c r="L211" s="173">
        <v>897.98</v>
      </c>
      <c r="M211" s="173">
        <v>949.49</v>
      </c>
      <c r="N211" s="173">
        <v>987.28</v>
      </c>
      <c r="O211" s="173">
        <v>1006.04</v>
      </c>
      <c r="P211" s="173">
        <v>1027.42</v>
      </c>
      <c r="Q211" s="173">
        <v>1051.79</v>
      </c>
      <c r="R211" s="173">
        <v>1105.81</v>
      </c>
      <c r="S211" s="173">
        <v>1133.1600000000001</v>
      </c>
      <c r="T211" s="173">
        <v>1166.92</v>
      </c>
      <c r="U211" s="173">
        <v>1199.25</v>
      </c>
      <c r="V211" s="13">
        <v>1234.53</v>
      </c>
      <c r="W211" s="13">
        <v>1271.68</v>
      </c>
      <c r="X211" s="13">
        <v>1315.64</v>
      </c>
      <c r="Y211" s="13">
        <v>1326.99</v>
      </c>
      <c r="Z211" s="13">
        <v>1326.99</v>
      </c>
      <c r="AA211" s="13">
        <v>1326.99</v>
      </c>
      <c r="AB211" s="13">
        <v>1379.24</v>
      </c>
      <c r="AC211" s="13">
        <v>1382.21</v>
      </c>
      <c r="AD211" s="13">
        <v>1382.21</v>
      </c>
      <c r="AE211" s="175">
        <v>1435.12</v>
      </c>
      <c r="AF211" s="13">
        <v>1502.12</v>
      </c>
      <c r="AG211" s="13">
        <v>1566.79</v>
      </c>
      <c r="AH211" s="175">
        <v>1646.02</v>
      </c>
      <c r="AI211" s="173">
        <v>1724.71</v>
      </c>
      <c r="AJ211" s="173">
        <v>1805.84</v>
      </c>
    </row>
    <row r="212" spans="1:36" x14ac:dyDescent="0.2">
      <c r="A212" s="5" t="s">
        <v>1475</v>
      </c>
      <c r="B212" s="5" t="s">
        <v>427</v>
      </c>
      <c r="D212" s="3" t="s">
        <v>428</v>
      </c>
      <c r="E212" s="38" t="s">
        <v>1088</v>
      </c>
      <c r="F212" s="3" t="s">
        <v>1076</v>
      </c>
      <c r="G212" s="3" t="s">
        <v>1060</v>
      </c>
      <c r="H212" s="1">
        <v>677.25</v>
      </c>
      <c r="I212" s="1">
        <v>667.13</v>
      </c>
      <c r="J212" s="1">
        <v>700.88</v>
      </c>
      <c r="K212" s="1">
        <v>693.2</v>
      </c>
      <c r="L212" s="173">
        <v>757.74</v>
      </c>
      <c r="M212" s="173">
        <v>836.49</v>
      </c>
      <c r="N212" s="173">
        <v>935.47</v>
      </c>
      <c r="O212" s="173">
        <v>990.98</v>
      </c>
      <c r="P212" s="173">
        <v>1055.72</v>
      </c>
      <c r="Q212" s="173">
        <v>1147.8</v>
      </c>
      <c r="R212" s="173">
        <v>1264.77</v>
      </c>
      <c r="S212" s="173">
        <v>1336.54</v>
      </c>
      <c r="T212" s="173">
        <v>1385.67</v>
      </c>
      <c r="U212" s="173">
        <v>1444.38</v>
      </c>
      <c r="V212" s="13">
        <v>1496.86</v>
      </c>
      <c r="W212" s="13">
        <v>1546.38</v>
      </c>
      <c r="X212" s="13">
        <v>1595.85</v>
      </c>
      <c r="Y212" s="13">
        <v>1609.93</v>
      </c>
      <c r="Z212" s="13">
        <v>1609.91</v>
      </c>
      <c r="AA212" s="13">
        <v>1616.51</v>
      </c>
      <c r="AB212" s="13">
        <v>1619.68</v>
      </c>
      <c r="AC212" s="13">
        <v>1648.39</v>
      </c>
      <c r="AD212" s="13">
        <v>1677.34</v>
      </c>
      <c r="AE212" s="175">
        <v>1731.7900000000002</v>
      </c>
      <c r="AF212" s="13">
        <v>1798.5</v>
      </c>
      <c r="AG212" s="13">
        <v>1880.64</v>
      </c>
      <c r="AH212" s="175">
        <v>1963.4899999999998</v>
      </c>
      <c r="AI212" s="173">
        <v>2038.9299999999998</v>
      </c>
      <c r="AJ212" s="173">
        <v>2106.33</v>
      </c>
    </row>
    <row r="213" spans="1:36" x14ac:dyDescent="0.2">
      <c r="A213" s="5" t="s">
        <v>886</v>
      </c>
      <c r="B213" s="5" t="s">
        <v>930</v>
      </c>
      <c r="D213" s="3" t="s">
        <v>874</v>
      </c>
      <c r="E213" s="38" t="s">
        <v>1089</v>
      </c>
      <c r="F213" s="3" t="s">
        <v>1076</v>
      </c>
      <c r="G213" s="3" t="s">
        <v>1057</v>
      </c>
      <c r="H213" s="1">
        <v>537.75</v>
      </c>
      <c r="I213" s="1" t="s">
        <v>886</v>
      </c>
      <c r="J213" s="1" t="s">
        <v>886</v>
      </c>
      <c r="K213" s="1" t="s">
        <v>886</v>
      </c>
      <c r="L213" s="173" t="s">
        <v>886</v>
      </c>
      <c r="M213" s="173" t="s">
        <v>886</v>
      </c>
      <c r="N213" s="173" t="s">
        <v>886</v>
      </c>
      <c r="O213" s="173" t="s">
        <v>886</v>
      </c>
      <c r="P213" s="173" t="s">
        <v>886</v>
      </c>
      <c r="Q213" s="173" t="s">
        <v>886</v>
      </c>
      <c r="R213" s="173" t="s">
        <v>886</v>
      </c>
      <c r="S213" s="173" t="s">
        <v>886</v>
      </c>
      <c r="T213" s="173" t="s">
        <v>886</v>
      </c>
      <c r="U213" s="173" t="s">
        <v>886</v>
      </c>
      <c r="V213" s="13" t="s">
        <v>886</v>
      </c>
      <c r="W213" s="13" t="s">
        <v>886</v>
      </c>
      <c r="X213" s="13" t="s">
        <v>886</v>
      </c>
      <c r="Y213" s="13" t="s">
        <v>886</v>
      </c>
      <c r="Z213" s="13" t="s">
        <v>886</v>
      </c>
      <c r="AA213" s="13" t="s">
        <v>886</v>
      </c>
      <c r="AB213" s="13" t="s">
        <v>886</v>
      </c>
      <c r="AC213" s="13" t="s">
        <v>886</v>
      </c>
      <c r="AD213" s="13" t="s">
        <v>886</v>
      </c>
      <c r="AE213" s="175" t="s">
        <v>886</v>
      </c>
      <c r="AF213" s="13" t="s">
        <v>886</v>
      </c>
      <c r="AG213" s="13" t="s">
        <v>886</v>
      </c>
      <c r="AH213" s="175" t="s">
        <v>886</v>
      </c>
      <c r="AI213" s="173" t="s">
        <v>886</v>
      </c>
      <c r="AJ213" s="173" t="s">
        <v>886</v>
      </c>
    </row>
    <row r="214" spans="1:36" x14ac:dyDescent="0.2">
      <c r="A214" s="5" t="s">
        <v>1607</v>
      </c>
      <c r="B214" s="5" t="s">
        <v>735</v>
      </c>
      <c r="D214" s="3" t="s">
        <v>1001</v>
      </c>
      <c r="E214" s="38" t="s">
        <v>1088</v>
      </c>
      <c r="F214" s="3" t="s">
        <v>1082</v>
      </c>
      <c r="G214" s="3" t="s">
        <v>1057</v>
      </c>
      <c r="H214" s="1" t="s">
        <v>886</v>
      </c>
      <c r="I214" s="1" t="s">
        <v>886</v>
      </c>
      <c r="J214" s="1" t="s">
        <v>886</v>
      </c>
      <c r="K214" s="1" t="s">
        <v>886</v>
      </c>
      <c r="L214" s="173" t="s">
        <v>886</v>
      </c>
      <c r="M214" s="173">
        <v>635.44000000000005</v>
      </c>
      <c r="N214" s="173">
        <v>670.47</v>
      </c>
      <c r="O214" s="173">
        <v>702.36</v>
      </c>
      <c r="P214" s="173">
        <v>746.52</v>
      </c>
      <c r="Q214" s="173">
        <v>819</v>
      </c>
      <c r="R214" s="173">
        <v>921.15</v>
      </c>
      <c r="S214" s="173">
        <v>1014.1</v>
      </c>
      <c r="T214" s="173">
        <v>1069.8699999999999</v>
      </c>
      <c r="U214" s="173">
        <v>1127.33</v>
      </c>
      <c r="V214" s="13">
        <v>1178.27</v>
      </c>
      <c r="W214" s="13">
        <v>1236.57</v>
      </c>
      <c r="X214" s="13">
        <v>1296.28</v>
      </c>
      <c r="Y214" s="13">
        <v>1329.41</v>
      </c>
      <c r="Z214" s="13">
        <v>1329.65</v>
      </c>
      <c r="AA214" s="13">
        <v>1329.84</v>
      </c>
      <c r="AB214" s="13">
        <v>1355.43</v>
      </c>
      <c r="AC214" s="13">
        <v>1382.38</v>
      </c>
      <c r="AD214" s="13">
        <v>1409.83</v>
      </c>
      <c r="AE214" s="175">
        <v>1463.73</v>
      </c>
      <c r="AF214" s="13">
        <v>1532.05</v>
      </c>
      <c r="AG214" s="13">
        <v>1624.39</v>
      </c>
      <c r="AH214" s="175">
        <v>1692.01</v>
      </c>
      <c r="AI214" s="173">
        <v>1760.26</v>
      </c>
      <c r="AJ214" s="173">
        <v>1850.45</v>
      </c>
    </row>
    <row r="215" spans="1:36" x14ac:dyDescent="0.2">
      <c r="A215" s="5" t="s">
        <v>1476</v>
      </c>
      <c r="B215" s="5" t="s">
        <v>429</v>
      </c>
      <c r="D215" s="3" t="s">
        <v>430</v>
      </c>
      <c r="E215" s="38" t="s">
        <v>1088</v>
      </c>
      <c r="F215" s="3" t="s">
        <v>1076</v>
      </c>
      <c r="G215" s="3" t="s">
        <v>1060</v>
      </c>
      <c r="H215" s="1">
        <v>505.13</v>
      </c>
      <c r="I215" s="1">
        <v>561.38</v>
      </c>
      <c r="J215" s="1">
        <v>594</v>
      </c>
      <c r="K215" s="1">
        <v>616.25</v>
      </c>
      <c r="L215" s="173">
        <v>702.13</v>
      </c>
      <c r="M215" s="173">
        <v>758.42</v>
      </c>
      <c r="N215" s="173">
        <v>799.22</v>
      </c>
      <c r="O215" s="173">
        <v>851.38</v>
      </c>
      <c r="P215" s="173">
        <v>906.63</v>
      </c>
      <c r="Q215" s="173">
        <v>1007.92</v>
      </c>
      <c r="R215" s="173">
        <v>1099.3599999999999</v>
      </c>
      <c r="S215" s="173">
        <v>1185.3800000000001</v>
      </c>
      <c r="T215" s="173">
        <v>1224.48</v>
      </c>
      <c r="U215" s="173">
        <v>1281.5899999999999</v>
      </c>
      <c r="V215" s="13">
        <v>1338.03</v>
      </c>
      <c r="W215" s="13">
        <v>1408.73</v>
      </c>
      <c r="X215" s="13">
        <v>1449.99</v>
      </c>
      <c r="Y215" s="13">
        <v>1487.14</v>
      </c>
      <c r="Z215" s="13">
        <v>1487.37</v>
      </c>
      <c r="AA215" s="13">
        <v>1492.49</v>
      </c>
      <c r="AB215" s="13">
        <v>1500.41</v>
      </c>
      <c r="AC215" s="13">
        <v>1505.71</v>
      </c>
      <c r="AD215" s="13">
        <v>1535.1</v>
      </c>
      <c r="AE215" s="175">
        <v>1589.08</v>
      </c>
      <c r="AF215" s="13">
        <v>1645.28</v>
      </c>
      <c r="AG215" s="13">
        <v>1736.85</v>
      </c>
      <c r="AH215" s="175">
        <v>1819.3200000000002</v>
      </c>
      <c r="AI215" s="173">
        <v>1888</v>
      </c>
      <c r="AJ215" s="173">
        <v>1976.52</v>
      </c>
    </row>
    <row r="216" spans="1:36" x14ac:dyDescent="0.2">
      <c r="A216" s="5" t="s">
        <v>1477</v>
      </c>
      <c r="B216" s="5" t="s">
        <v>431</v>
      </c>
      <c r="D216" s="3" t="s">
        <v>432</v>
      </c>
      <c r="E216" s="38" t="s">
        <v>1088</v>
      </c>
      <c r="F216" s="3" t="s">
        <v>1076</v>
      </c>
      <c r="G216" s="3" t="s">
        <v>1064</v>
      </c>
      <c r="H216" s="1">
        <v>541.13</v>
      </c>
      <c r="I216" s="1">
        <v>588.38</v>
      </c>
      <c r="J216" s="1">
        <v>594</v>
      </c>
      <c r="K216" s="1">
        <v>639.45000000000005</v>
      </c>
      <c r="L216" s="173">
        <v>666.22</v>
      </c>
      <c r="M216" s="173">
        <v>726.35</v>
      </c>
      <c r="N216" s="173">
        <v>779.02</v>
      </c>
      <c r="O216" s="173">
        <v>832.25</v>
      </c>
      <c r="P216" s="173">
        <v>886.92</v>
      </c>
      <c r="Q216" s="173">
        <v>997.57</v>
      </c>
      <c r="R216" s="173">
        <v>1125.1600000000001</v>
      </c>
      <c r="S216" s="173">
        <v>1192.0999999999999</v>
      </c>
      <c r="T216" s="173">
        <v>1234.96</v>
      </c>
      <c r="U216" s="173">
        <v>1293.8499999999999</v>
      </c>
      <c r="V216" s="13">
        <v>1357.43</v>
      </c>
      <c r="W216" s="13">
        <v>1409.44</v>
      </c>
      <c r="X216" s="13">
        <v>1451.5</v>
      </c>
      <c r="Y216" s="13">
        <v>1463.86</v>
      </c>
      <c r="Z216" s="13">
        <v>1465.67</v>
      </c>
      <c r="AA216" s="13">
        <v>1473.29</v>
      </c>
      <c r="AB216" s="13">
        <v>1485.36</v>
      </c>
      <c r="AC216" s="13">
        <v>1490.91</v>
      </c>
      <c r="AD216" s="13">
        <v>1496.04</v>
      </c>
      <c r="AE216" s="175">
        <v>1566.8300000000002</v>
      </c>
      <c r="AF216" s="13">
        <v>1623.9999999999998</v>
      </c>
      <c r="AG216" s="13">
        <v>1716.81</v>
      </c>
      <c r="AH216" s="175">
        <v>1799.61</v>
      </c>
      <c r="AI216" s="173">
        <v>1881.99</v>
      </c>
      <c r="AJ216" s="173">
        <v>1974.15</v>
      </c>
    </row>
    <row r="217" spans="1:36" x14ac:dyDescent="0.2">
      <c r="A217" s="5" t="s">
        <v>1480</v>
      </c>
      <c r="B217" s="5" t="s">
        <v>437</v>
      </c>
      <c r="D217" s="3" t="s">
        <v>438</v>
      </c>
      <c r="E217" s="38" t="s">
        <v>1088</v>
      </c>
      <c r="F217" s="3" t="s">
        <v>1080</v>
      </c>
      <c r="G217" s="3" t="s">
        <v>1062</v>
      </c>
      <c r="H217" s="1">
        <v>498.38</v>
      </c>
      <c r="I217" s="1">
        <v>497.25</v>
      </c>
      <c r="J217" s="1">
        <v>610.88</v>
      </c>
      <c r="K217" s="1">
        <v>646.65</v>
      </c>
      <c r="L217" s="173">
        <v>697.5</v>
      </c>
      <c r="M217" s="173">
        <v>749.64</v>
      </c>
      <c r="N217" s="173">
        <v>786.55</v>
      </c>
      <c r="O217" s="173">
        <v>866.69</v>
      </c>
      <c r="P217" s="173">
        <v>951.99</v>
      </c>
      <c r="Q217" s="173">
        <v>1017.9</v>
      </c>
      <c r="R217" s="173">
        <v>1143.57</v>
      </c>
      <c r="S217" s="173">
        <v>1209.44</v>
      </c>
      <c r="T217" s="173">
        <v>1247.0999999999999</v>
      </c>
      <c r="U217" s="173">
        <v>1305.8699999999999</v>
      </c>
      <c r="V217" s="13">
        <v>1357.68</v>
      </c>
      <c r="W217" s="13">
        <v>1404.7</v>
      </c>
      <c r="X217" s="13">
        <v>1432.16</v>
      </c>
      <c r="Y217" s="13">
        <v>1416.39</v>
      </c>
      <c r="Z217" s="13">
        <v>1416.39</v>
      </c>
      <c r="AA217" s="13">
        <v>1413.28</v>
      </c>
      <c r="AB217" s="13">
        <v>1409.56</v>
      </c>
      <c r="AC217" s="13">
        <v>1405.56</v>
      </c>
      <c r="AD217" s="13">
        <v>1401.45</v>
      </c>
      <c r="AE217" s="175">
        <v>1382.45</v>
      </c>
      <c r="AF217" s="13">
        <v>1419.73</v>
      </c>
      <c r="AG217" s="13">
        <v>1468.06</v>
      </c>
      <c r="AH217" s="175">
        <v>1552.9</v>
      </c>
      <c r="AI217" s="173">
        <v>1613.6299999999999</v>
      </c>
      <c r="AJ217" s="173">
        <v>1709.14</v>
      </c>
    </row>
    <row r="218" spans="1:36" x14ac:dyDescent="0.2">
      <c r="A218" s="5" t="s">
        <v>1679</v>
      </c>
      <c r="B218" s="5" t="s">
        <v>439</v>
      </c>
      <c r="D218" s="3" t="s">
        <v>440</v>
      </c>
      <c r="E218" s="38" t="s">
        <v>1089</v>
      </c>
      <c r="F218" s="3" t="s">
        <v>1076</v>
      </c>
      <c r="G218" s="3" t="s">
        <v>1061</v>
      </c>
      <c r="H218" s="1">
        <v>511.88</v>
      </c>
      <c r="I218" s="1">
        <v>529.88</v>
      </c>
      <c r="J218" s="1">
        <v>551.25</v>
      </c>
      <c r="K218" s="1">
        <v>616.58000000000004</v>
      </c>
      <c r="L218" s="173">
        <v>738.75</v>
      </c>
      <c r="M218" s="173">
        <v>789.4</v>
      </c>
      <c r="N218" s="173">
        <v>858.81</v>
      </c>
      <c r="O218" s="173">
        <v>919.49</v>
      </c>
      <c r="P218" s="173">
        <v>969.4</v>
      </c>
      <c r="Q218" s="173">
        <v>1061.23</v>
      </c>
      <c r="R218" s="173">
        <v>1181.44</v>
      </c>
      <c r="S218" s="173">
        <v>1271.18</v>
      </c>
      <c r="T218" s="173">
        <v>1329.07</v>
      </c>
      <c r="U218" s="173">
        <v>1394.23</v>
      </c>
      <c r="V218" s="13">
        <v>1455.53</v>
      </c>
      <c r="W218" s="13">
        <v>1518.11</v>
      </c>
      <c r="X218" s="13" t="s">
        <v>886</v>
      </c>
      <c r="Y218" s="13" t="s">
        <v>886</v>
      </c>
      <c r="Z218" s="13" t="s">
        <v>886</v>
      </c>
      <c r="AA218" s="13" t="s">
        <v>886</v>
      </c>
      <c r="AB218" s="13" t="s">
        <v>886</v>
      </c>
      <c r="AC218" s="13" t="s">
        <v>886</v>
      </c>
      <c r="AD218" s="13" t="s">
        <v>886</v>
      </c>
      <c r="AE218" s="175" t="s">
        <v>886</v>
      </c>
      <c r="AF218" s="13" t="s">
        <v>886</v>
      </c>
      <c r="AG218" s="13" t="s">
        <v>886</v>
      </c>
      <c r="AH218" s="175" t="s">
        <v>886</v>
      </c>
      <c r="AI218" s="173" t="s">
        <v>886</v>
      </c>
      <c r="AJ218" s="173" t="s">
        <v>886</v>
      </c>
    </row>
    <row r="219" spans="1:36" x14ac:dyDescent="0.2">
      <c r="A219" s="5" t="s">
        <v>1481</v>
      </c>
      <c r="B219" s="5" t="s">
        <v>441</v>
      </c>
      <c r="D219" s="3" t="s">
        <v>442</v>
      </c>
      <c r="E219" s="38" t="s">
        <v>1088</v>
      </c>
      <c r="F219" s="3" t="s">
        <v>1076</v>
      </c>
      <c r="G219" s="3" t="s">
        <v>1064</v>
      </c>
      <c r="H219" s="1">
        <v>543.38</v>
      </c>
      <c r="I219" s="1">
        <v>585</v>
      </c>
      <c r="J219" s="1">
        <v>579.38</v>
      </c>
      <c r="K219" s="1">
        <v>585.37</v>
      </c>
      <c r="L219" s="173">
        <v>640.28</v>
      </c>
      <c r="M219" s="173">
        <v>733.9</v>
      </c>
      <c r="N219" s="173">
        <v>794.16</v>
      </c>
      <c r="O219" s="173">
        <v>840.17</v>
      </c>
      <c r="P219" s="173">
        <v>898.27</v>
      </c>
      <c r="Q219" s="173">
        <v>990.75</v>
      </c>
      <c r="R219" s="173">
        <v>1174.45</v>
      </c>
      <c r="S219" s="173">
        <v>1240.01</v>
      </c>
      <c r="T219" s="173">
        <v>1287.8</v>
      </c>
      <c r="U219" s="173">
        <v>1349.09</v>
      </c>
      <c r="V219" s="13">
        <v>1413.03</v>
      </c>
      <c r="W219" s="13">
        <v>1475.5</v>
      </c>
      <c r="X219" s="13">
        <v>1522.31</v>
      </c>
      <c r="Y219" s="13">
        <v>1558.55</v>
      </c>
      <c r="Z219" s="13">
        <v>1559.73</v>
      </c>
      <c r="AA219" s="13">
        <v>1565.76</v>
      </c>
      <c r="AB219" s="13">
        <v>1573.08</v>
      </c>
      <c r="AC219" s="13">
        <v>1601.62</v>
      </c>
      <c r="AD219" s="13">
        <v>1632.97</v>
      </c>
      <c r="AE219" s="175">
        <v>1694.9599999999998</v>
      </c>
      <c r="AF219" s="13">
        <v>1768.4099999999999</v>
      </c>
      <c r="AG219" s="13">
        <v>1855.77</v>
      </c>
      <c r="AH219" s="175">
        <v>1946.8999999999999</v>
      </c>
      <c r="AI219" s="173">
        <v>2021.45</v>
      </c>
      <c r="AJ219" s="173">
        <v>2121.06</v>
      </c>
    </row>
    <row r="220" spans="1:36" x14ac:dyDescent="0.2">
      <c r="A220" s="5" t="s">
        <v>1482</v>
      </c>
      <c r="B220" s="5" t="s">
        <v>443</v>
      </c>
      <c r="D220" s="3" t="s">
        <v>444</v>
      </c>
      <c r="E220" s="38" t="s">
        <v>1088</v>
      </c>
      <c r="F220" s="3" t="s">
        <v>1076</v>
      </c>
      <c r="G220" s="3" t="s">
        <v>1061</v>
      </c>
      <c r="H220" s="1">
        <v>482.63</v>
      </c>
      <c r="I220" s="1">
        <v>540</v>
      </c>
      <c r="J220" s="1">
        <v>560.25</v>
      </c>
      <c r="K220" s="1">
        <v>608.16999999999996</v>
      </c>
      <c r="L220" s="173">
        <v>651.16</v>
      </c>
      <c r="M220" s="173">
        <v>705.66</v>
      </c>
      <c r="N220" s="173">
        <v>759.59</v>
      </c>
      <c r="O220" s="173">
        <v>811.16</v>
      </c>
      <c r="P220" s="173">
        <v>864.94</v>
      </c>
      <c r="Q220" s="173">
        <v>974.11</v>
      </c>
      <c r="R220" s="173">
        <v>1150.75</v>
      </c>
      <c r="S220" s="173">
        <v>1204.72</v>
      </c>
      <c r="T220" s="173">
        <v>1241.3800000000001</v>
      </c>
      <c r="U220" s="173">
        <v>1296.75</v>
      </c>
      <c r="V220" s="13">
        <v>1354.63</v>
      </c>
      <c r="W220" s="13">
        <v>1415</v>
      </c>
      <c r="X220" s="13">
        <v>1453.92</v>
      </c>
      <c r="Y220" s="13">
        <v>1490.66</v>
      </c>
      <c r="Z220" s="13">
        <v>1492.4</v>
      </c>
      <c r="AA220" s="13">
        <v>1500.1</v>
      </c>
      <c r="AB220" s="13">
        <v>1503.15</v>
      </c>
      <c r="AC220" s="13">
        <v>1506.68</v>
      </c>
      <c r="AD220" s="13">
        <v>1514.25</v>
      </c>
      <c r="AE220" s="175">
        <v>1546.04</v>
      </c>
      <c r="AF220" s="13">
        <v>1589.32</v>
      </c>
      <c r="AG220" s="13">
        <v>1664.36</v>
      </c>
      <c r="AH220" s="175">
        <v>1744.24</v>
      </c>
      <c r="AI220" s="173">
        <v>1811.78</v>
      </c>
      <c r="AJ220" s="173">
        <v>1885.01</v>
      </c>
    </row>
    <row r="221" spans="1:36" x14ac:dyDescent="0.2">
      <c r="A221" s="5" t="s">
        <v>1483</v>
      </c>
      <c r="B221" s="5" t="s">
        <v>445</v>
      </c>
      <c r="D221" s="3" t="s">
        <v>446</v>
      </c>
      <c r="E221" s="38" t="s">
        <v>1088</v>
      </c>
      <c r="F221" s="3" t="s">
        <v>1076</v>
      </c>
      <c r="G221" s="3" t="s">
        <v>1057</v>
      </c>
      <c r="H221" s="1">
        <v>496.13</v>
      </c>
      <c r="I221" s="1">
        <v>536.63</v>
      </c>
      <c r="J221" s="1">
        <v>579.38</v>
      </c>
      <c r="K221" s="1">
        <v>613.70000000000005</v>
      </c>
      <c r="L221" s="173">
        <v>650.80999999999995</v>
      </c>
      <c r="M221" s="173">
        <v>715.39</v>
      </c>
      <c r="N221" s="173">
        <v>762.72</v>
      </c>
      <c r="O221" s="173">
        <v>803.17</v>
      </c>
      <c r="P221" s="173">
        <v>853.94</v>
      </c>
      <c r="Q221" s="173">
        <v>938.13</v>
      </c>
      <c r="R221" s="173">
        <v>1111.9100000000001</v>
      </c>
      <c r="S221" s="173">
        <v>1177.1300000000001</v>
      </c>
      <c r="T221" s="173">
        <v>1233.9000000000001</v>
      </c>
      <c r="U221" s="173">
        <v>1294.69</v>
      </c>
      <c r="V221" s="13">
        <v>1356.85</v>
      </c>
      <c r="W221" s="13">
        <v>1418.62</v>
      </c>
      <c r="X221" s="13">
        <v>1467.76</v>
      </c>
      <c r="Y221" s="13">
        <v>1504.88</v>
      </c>
      <c r="Z221" s="13">
        <v>1504.92</v>
      </c>
      <c r="AA221" s="13">
        <v>1506.23</v>
      </c>
      <c r="AB221" s="13">
        <v>1507.87</v>
      </c>
      <c r="AC221" s="13">
        <v>1511.55</v>
      </c>
      <c r="AD221" s="13">
        <v>1515.34</v>
      </c>
      <c r="AE221" s="175">
        <v>1571.13</v>
      </c>
      <c r="AF221" s="13">
        <v>1629.08</v>
      </c>
      <c r="AG221" s="13">
        <v>1713.6100000000001</v>
      </c>
      <c r="AH221" s="175">
        <v>1808.3700000000001</v>
      </c>
      <c r="AI221" s="173">
        <v>1883.48</v>
      </c>
      <c r="AJ221" s="173">
        <v>1975.94</v>
      </c>
    </row>
    <row r="222" spans="1:36" x14ac:dyDescent="0.2">
      <c r="A222" s="5" t="s">
        <v>886</v>
      </c>
      <c r="B222" s="16" t="s">
        <v>1043</v>
      </c>
      <c r="C222" s="16"/>
      <c r="D222" s="17" t="s">
        <v>1044</v>
      </c>
      <c r="E222" s="38" t="s">
        <v>1089</v>
      </c>
      <c r="F222" s="3" t="s">
        <v>1076</v>
      </c>
      <c r="G222" s="3" t="s">
        <v>1059</v>
      </c>
      <c r="H222" s="1">
        <v>637.88</v>
      </c>
      <c r="I222" s="1">
        <v>725.63</v>
      </c>
      <c r="J222" s="1">
        <v>760.5</v>
      </c>
      <c r="K222" s="173" t="s">
        <v>886</v>
      </c>
      <c r="L222" s="173" t="s">
        <v>886</v>
      </c>
      <c r="M222" s="173" t="s">
        <v>886</v>
      </c>
      <c r="N222" s="173" t="s">
        <v>886</v>
      </c>
      <c r="O222" s="173" t="s">
        <v>886</v>
      </c>
      <c r="P222" s="173" t="s">
        <v>886</v>
      </c>
      <c r="Q222" s="173" t="s">
        <v>886</v>
      </c>
      <c r="R222" s="173" t="s">
        <v>886</v>
      </c>
      <c r="S222" s="173" t="s">
        <v>886</v>
      </c>
      <c r="T222" s="173" t="s">
        <v>886</v>
      </c>
      <c r="U222" s="173" t="s">
        <v>886</v>
      </c>
      <c r="V222" s="173" t="s">
        <v>886</v>
      </c>
      <c r="W222" s="173" t="s">
        <v>886</v>
      </c>
      <c r="X222" s="173" t="s">
        <v>886</v>
      </c>
      <c r="Y222" s="13" t="s">
        <v>886</v>
      </c>
      <c r="Z222" s="13" t="s">
        <v>886</v>
      </c>
      <c r="AA222" s="13" t="s">
        <v>886</v>
      </c>
      <c r="AB222" s="13" t="s">
        <v>886</v>
      </c>
      <c r="AC222" s="13" t="s">
        <v>886</v>
      </c>
      <c r="AD222" s="13" t="s">
        <v>886</v>
      </c>
      <c r="AE222" s="175" t="s">
        <v>886</v>
      </c>
      <c r="AF222" s="13" t="s">
        <v>886</v>
      </c>
      <c r="AG222" s="13" t="s">
        <v>886</v>
      </c>
      <c r="AH222" s="175" t="s">
        <v>886</v>
      </c>
      <c r="AI222" s="173" t="s">
        <v>886</v>
      </c>
      <c r="AJ222" s="173" t="s">
        <v>886</v>
      </c>
    </row>
    <row r="223" spans="1:36" x14ac:dyDescent="0.2">
      <c r="A223" s="5" t="s">
        <v>1484</v>
      </c>
      <c r="B223" s="5" t="s">
        <v>447</v>
      </c>
      <c r="D223" s="3" t="s">
        <v>448</v>
      </c>
      <c r="E223" s="38" t="s">
        <v>1088</v>
      </c>
      <c r="F223" s="3" t="s">
        <v>1082</v>
      </c>
      <c r="G223" s="3" t="s">
        <v>1059</v>
      </c>
      <c r="H223" s="1">
        <v>637.88</v>
      </c>
      <c r="I223" s="1">
        <v>725.63</v>
      </c>
      <c r="J223" s="1">
        <v>760.5</v>
      </c>
      <c r="K223" s="1">
        <v>639.61</v>
      </c>
      <c r="L223" s="173">
        <v>712.02</v>
      </c>
      <c r="M223" s="173">
        <v>740.69</v>
      </c>
      <c r="N223" s="173">
        <v>806</v>
      </c>
      <c r="O223" s="173">
        <v>842.5</v>
      </c>
      <c r="P223" s="173">
        <v>880.23</v>
      </c>
      <c r="Q223" s="173">
        <v>953.36</v>
      </c>
      <c r="R223" s="173">
        <v>1085.73</v>
      </c>
      <c r="S223" s="173">
        <v>1173.04</v>
      </c>
      <c r="T223" s="173">
        <v>1229.6199999999999</v>
      </c>
      <c r="U223" s="173">
        <v>1287.68</v>
      </c>
      <c r="V223" s="13">
        <v>1336.84</v>
      </c>
      <c r="W223" s="13">
        <v>1410.35</v>
      </c>
      <c r="X223" s="13">
        <v>1475.24</v>
      </c>
      <c r="Y223" s="13">
        <v>1513.79</v>
      </c>
      <c r="Z223" s="13">
        <v>1513.82</v>
      </c>
      <c r="AA223" s="13">
        <v>1566.42</v>
      </c>
      <c r="AB223" s="13">
        <v>1597.23</v>
      </c>
      <c r="AC223" s="13">
        <v>1626.76</v>
      </c>
      <c r="AD223" s="13">
        <v>1657.18</v>
      </c>
      <c r="AE223" s="175">
        <v>1717.5800000000002</v>
      </c>
      <c r="AF223" s="13">
        <v>1779.9399999999998</v>
      </c>
      <c r="AG223" s="13">
        <v>1868.53</v>
      </c>
      <c r="AH223" s="175">
        <v>1972.8899999999999</v>
      </c>
      <c r="AI223" s="173">
        <v>2050</v>
      </c>
      <c r="AJ223" s="173">
        <v>2103.73</v>
      </c>
    </row>
    <row r="224" spans="1:36" x14ac:dyDescent="0.2">
      <c r="A224" s="5" t="s">
        <v>886</v>
      </c>
      <c r="B224" s="5" t="s">
        <v>1027</v>
      </c>
      <c r="D224" s="3" t="s">
        <v>993</v>
      </c>
      <c r="E224" s="38" t="s">
        <v>1089</v>
      </c>
      <c r="F224" s="3" t="s">
        <v>1076</v>
      </c>
      <c r="G224" s="3" t="s">
        <v>1057</v>
      </c>
      <c r="H224" s="1">
        <v>580.5</v>
      </c>
      <c r="I224" s="1">
        <v>586.13</v>
      </c>
      <c r="J224" s="1">
        <v>621</v>
      </c>
      <c r="K224" s="1">
        <v>657.13</v>
      </c>
      <c r="L224" s="173" t="s">
        <v>886</v>
      </c>
      <c r="M224" s="173" t="s">
        <v>886</v>
      </c>
      <c r="N224" s="173" t="s">
        <v>886</v>
      </c>
      <c r="O224" s="173" t="s">
        <v>886</v>
      </c>
      <c r="P224" s="173" t="s">
        <v>886</v>
      </c>
      <c r="Q224" s="173" t="s">
        <v>886</v>
      </c>
      <c r="R224" s="173" t="s">
        <v>886</v>
      </c>
      <c r="S224" s="173" t="s">
        <v>886</v>
      </c>
      <c r="T224" s="173" t="s">
        <v>886</v>
      </c>
      <c r="U224" s="173" t="s">
        <v>886</v>
      </c>
      <c r="V224" s="13" t="s">
        <v>886</v>
      </c>
      <c r="W224" s="13" t="s">
        <v>886</v>
      </c>
      <c r="X224" s="13" t="s">
        <v>886</v>
      </c>
      <c r="Y224" s="13" t="s">
        <v>886</v>
      </c>
      <c r="Z224" s="13" t="s">
        <v>886</v>
      </c>
      <c r="AA224" s="13" t="s">
        <v>886</v>
      </c>
      <c r="AB224" s="13" t="s">
        <v>886</v>
      </c>
      <c r="AC224" s="13" t="s">
        <v>886</v>
      </c>
      <c r="AD224" s="13" t="s">
        <v>886</v>
      </c>
      <c r="AE224" s="175" t="s">
        <v>886</v>
      </c>
      <c r="AF224" s="13" t="s">
        <v>886</v>
      </c>
      <c r="AG224" s="13" t="s">
        <v>886</v>
      </c>
      <c r="AH224" s="175" t="s">
        <v>886</v>
      </c>
      <c r="AI224" s="173" t="s">
        <v>886</v>
      </c>
      <c r="AJ224" s="173" t="s">
        <v>886</v>
      </c>
    </row>
    <row r="225" spans="1:36" x14ac:dyDescent="0.2">
      <c r="A225" s="5" t="s">
        <v>1485</v>
      </c>
      <c r="B225" s="5" t="s">
        <v>449</v>
      </c>
      <c r="D225" s="3" t="s">
        <v>450</v>
      </c>
      <c r="E225" s="38" t="s">
        <v>1088</v>
      </c>
      <c r="F225" s="3" t="s">
        <v>1082</v>
      </c>
      <c r="G225" s="3" t="s">
        <v>1057</v>
      </c>
      <c r="H225" s="1">
        <v>580.5</v>
      </c>
      <c r="I225" s="1">
        <v>586.13</v>
      </c>
      <c r="J225" s="1">
        <v>621</v>
      </c>
      <c r="K225" s="1">
        <v>657.13</v>
      </c>
      <c r="L225" s="173">
        <v>633.61</v>
      </c>
      <c r="M225" s="173">
        <v>672.45</v>
      </c>
      <c r="N225" s="173">
        <v>744.29</v>
      </c>
      <c r="O225" s="173">
        <v>786.22</v>
      </c>
      <c r="P225" s="173">
        <v>853.46</v>
      </c>
      <c r="Q225" s="173">
        <v>921.72</v>
      </c>
      <c r="R225" s="173">
        <v>1022.81</v>
      </c>
      <c r="S225" s="173">
        <v>1096.74</v>
      </c>
      <c r="T225" s="173">
        <v>1153.47</v>
      </c>
      <c r="U225" s="173">
        <v>1212.1400000000001</v>
      </c>
      <c r="V225" s="13">
        <v>1261</v>
      </c>
      <c r="W225" s="13">
        <v>1311.82</v>
      </c>
      <c r="X225" s="13">
        <v>1359.76</v>
      </c>
      <c r="Y225" s="13">
        <v>1389.02</v>
      </c>
      <c r="Z225" s="13">
        <v>1390</v>
      </c>
      <c r="AA225" s="13">
        <v>1391.91</v>
      </c>
      <c r="AB225" s="13">
        <v>1417.48</v>
      </c>
      <c r="AC225" s="13">
        <v>1424.38</v>
      </c>
      <c r="AD225" s="13">
        <v>1450.91</v>
      </c>
      <c r="AE225" s="175">
        <v>1505.0900000000001</v>
      </c>
      <c r="AF225" s="13">
        <v>1579.23</v>
      </c>
      <c r="AG225" s="13">
        <v>1672.69</v>
      </c>
      <c r="AH225" s="175">
        <v>1746.6299999999999</v>
      </c>
      <c r="AI225" s="173">
        <v>1810.05</v>
      </c>
      <c r="AJ225" s="173">
        <v>1869.18</v>
      </c>
    </row>
    <row r="226" spans="1:36" x14ac:dyDescent="0.2">
      <c r="A226" s="5" t="s">
        <v>1486</v>
      </c>
      <c r="B226" s="5" t="s">
        <v>451</v>
      </c>
      <c r="D226" s="3" t="s">
        <v>452</v>
      </c>
      <c r="E226" s="38" t="s">
        <v>1088</v>
      </c>
      <c r="F226" s="3" t="s">
        <v>1076</v>
      </c>
      <c r="G226" s="3" t="s">
        <v>1057</v>
      </c>
      <c r="H226" s="1">
        <v>518.63</v>
      </c>
      <c r="I226" s="1">
        <v>518.63</v>
      </c>
      <c r="J226" s="1">
        <v>535.5</v>
      </c>
      <c r="K226" s="1">
        <v>569.23</v>
      </c>
      <c r="L226" s="173">
        <v>601.12</v>
      </c>
      <c r="M226" s="173">
        <v>685.96</v>
      </c>
      <c r="N226" s="173">
        <v>744.58</v>
      </c>
      <c r="O226" s="173">
        <v>789.22</v>
      </c>
      <c r="P226" s="173">
        <v>828.98</v>
      </c>
      <c r="Q226" s="173">
        <v>924.88</v>
      </c>
      <c r="R226" s="173">
        <v>1108.6199999999999</v>
      </c>
      <c r="S226" s="173">
        <v>1164.68</v>
      </c>
      <c r="T226" s="173">
        <v>1207.3599999999999</v>
      </c>
      <c r="U226" s="173">
        <v>1268.29</v>
      </c>
      <c r="V226" s="13">
        <v>1324.55</v>
      </c>
      <c r="W226" s="13">
        <v>1393.78</v>
      </c>
      <c r="X226" s="13">
        <v>1438.06</v>
      </c>
      <c r="Y226" s="13">
        <v>1470.16</v>
      </c>
      <c r="Z226" s="13">
        <v>1470.39</v>
      </c>
      <c r="AA226" s="13">
        <v>1508.9</v>
      </c>
      <c r="AB226" s="13">
        <v>1538.9</v>
      </c>
      <c r="AC226" s="13">
        <v>1569.42</v>
      </c>
      <c r="AD226" s="13">
        <v>1600.64</v>
      </c>
      <c r="AE226" s="175">
        <v>1657.71</v>
      </c>
      <c r="AF226" s="13">
        <v>1732.01</v>
      </c>
      <c r="AG226" s="13">
        <v>1829.36</v>
      </c>
      <c r="AH226" s="175">
        <v>1900.62</v>
      </c>
      <c r="AI226" s="173">
        <v>1973.7</v>
      </c>
      <c r="AJ226" s="173">
        <v>2031.62</v>
      </c>
    </row>
    <row r="227" spans="1:36" x14ac:dyDescent="0.2">
      <c r="A227" s="5" t="s">
        <v>1487</v>
      </c>
      <c r="B227" s="5" t="s">
        <v>453</v>
      </c>
      <c r="D227" s="3" t="s">
        <v>454</v>
      </c>
      <c r="E227" s="38" t="s">
        <v>1088</v>
      </c>
      <c r="F227" s="3" t="s">
        <v>1076</v>
      </c>
      <c r="G227" s="3" t="s">
        <v>1057</v>
      </c>
      <c r="H227" s="1">
        <v>464.63</v>
      </c>
      <c r="I227" s="1">
        <v>516.38</v>
      </c>
      <c r="J227" s="1">
        <v>576</v>
      </c>
      <c r="K227" s="1">
        <v>609.03</v>
      </c>
      <c r="L227" s="173">
        <v>677.32</v>
      </c>
      <c r="M227" s="173">
        <v>741.88</v>
      </c>
      <c r="N227" s="173">
        <v>799.25</v>
      </c>
      <c r="O227" s="173">
        <v>838.54</v>
      </c>
      <c r="P227" s="173">
        <v>888.79</v>
      </c>
      <c r="Q227" s="173">
        <v>971.56</v>
      </c>
      <c r="R227" s="173">
        <v>1111.44</v>
      </c>
      <c r="S227" s="173">
        <v>1179.46</v>
      </c>
      <c r="T227" s="173">
        <v>1223.4100000000001</v>
      </c>
      <c r="U227" s="173">
        <v>1279.1300000000001</v>
      </c>
      <c r="V227" s="13">
        <v>1337.65</v>
      </c>
      <c r="W227" s="13">
        <v>1401.8</v>
      </c>
      <c r="X227" s="13">
        <v>1436.61</v>
      </c>
      <c r="Y227" s="13">
        <v>1465.63</v>
      </c>
      <c r="Z227" s="13">
        <v>1465.71</v>
      </c>
      <c r="AA227" s="13">
        <v>1466.45</v>
      </c>
      <c r="AB227" s="13">
        <v>1471.75</v>
      </c>
      <c r="AC227" s="13">
        <v>1477.78</v>
      </c>
      <c r="AD227" s="13">
        <v>1482.31</v>
      </c>
      <c r="AE227" s="175">
        <v>1534.4399999999998</v>
      </c>
      <c r="AF227" s="13">
        <v>1603.7199999999998</v>
      </c>
      <c r="AG227" s="13">
        <v>1693.78</v>
      </c>
      <c r="AH227" s="175">
        <v>1765.32</v>
      </c>
      <c r="AI227" s="173">
        <v>1836.35</v>
      </c>
      <c r="AJ227" s="173">
        <v>1923.9</v>
      </c>
    </row>
    <row r="228" spans="1:36" x14ac:dyDescent="0.2">
      <c r="A228" s="5" t="s">
        <v>1488</v>
      </c>
      <c r="B228" s="5" t="s">
        <v>455</v>
      </c>
      <c r="D228" s="3" t="s">
        <v>456</v>
      </c>
      <c r="E228" s="38" t="s">
        <v>1088</v>
      </c>
      <c r="F228" s="3" t="s">
        <v>1076</v>
      </c>
      <c r="G228" s="3" t="s">
        <v>1060</v>
      </c>
      <c r="H228" s="1">
        <v>631.13</v>
      </c>
      <c r="I228" s="1">
        <v>690.75</v>
      </c>
      <c r="J228" s="1">
        <v>733.5</v>
      </c>
      <c r="K228" s="1">
        <v>766.33</v>
      </c>
      <c r="L228" s="173">
        <v>807.99</v>
      </c>
      <c r="M228" s="173">
        <v>895.94</v>
      </c>
      <c r="N228" s="173">
        <v>970.28</v>
      </c>
      <c r="O228" s="173">
        <v>1023.85</v>
      </c>
      <c r="P228" s="173">
        <v>1079.79</v>
      </c>
      <c r="Q228" s="173">
        <v>1176.67</v>
      </c>
      <c r="R228" s="173">
        <v>1293.8599999999999</v>
      </c>
      <c r="S228" s="173">
        <v>1367.01</v>
      </c>
      <c r="T228" s="173">
        <v>1417.62</v>
      </c>
      <c r="U228" s="173">
        <v>1483.56</v>
      </c>
      <c r="V228" s="13">
        <v>1540.22</v>
      </c>
      <c r="W228" s="13">
        <v>1591.81</v>
      </c>
      <c r="X228" s="13">
        <v>1637.73</v>
      </c>
      <c r="Y228" s="13">
        <v>1650.68</v>
      </c>
      <c r="Z228" s="13">
        <v>1646.14</v>
      </c>
      <c r="AA228" s="13">
        <v>1653.55</v>
      </c>
      <c r="AB228" s="13">
        <v>1657.39</v>
      </c>
      <c r="AC228" s="13">
        <v>1688.05</v>
      </c>
      <c r="AD228" s="13">
        <v>1718.36</v>
      </c>
      <c r="AE228" s="175">
        <v>1777.22</v>
      </c>
      <c r="AF228" s="13">
        <v>1849.3400000000001</v>
      </c>
      <c r="AG228" s="13">
        <v>1935.9399999999998</v>
      </c>
      <c r="AH228" s="175">
        <v>2024.1999999999998</v>
      </c>
      <c r="AI228" s="173">
        <v>2100</v>
      </c>
      <c r="AJ228" s="173">
        <v>2171.02</v>
      </c>
    </row>
    <row r="229" spans="1:36" x14ac:dyDescent="0.2">
      <c r="A229" s="5" t="s">
        <v>886</v>
      </c>
      <c r="B229" s="5" t="s">
        <v>931</v>
      </c>
      <c r="D229" s="3" t="s">
        <v>875</v>
      </c>
      <c r="E229" s="38" t="s">
        <v>1089</v>
      </c>
      <c r="F229" s="3" t="s">
        <v>1076</v>
      </c>
      <c r="G229" s="3" t="s">
        <v>1057</v>
      </c>
      <c r="H229" s="1">
        <v>528.75</v>
      </c>
      <c r="I229" s="1">
        <v>551.25</v>
      </c>
      <c r="J229" s="1">
        <v>559.13</v>
      </c>
      <c r="K229" s="1">
        <v>610.94000000000005</v>
      </c>
      <c r="L229" s="173">
        <v>649.4</v>
      </c>
      <c r="M229" s="173" t="s">
        <v>886</v>
      </c>
      <c r="N229" s="173" t="s">
        <v>886</v>
      </c>
      <c r="O229" s="173" t="s">
        <v>886</v>
      </c>
      <c r="P229" s="173" t="s">
        <v>886</v>
      </c>
      <c r="Q229" s="173" t="s">
        <v>886</v>
      </c>
      <c r="R229" s="173" t="s">
        <v>886</v>
      </c>
      <c r="S229" s="173" t="s">
        <v>886</v>
      </c>
      <c r="T229" s="173" t="s">
        <v>886</v>
      </c>
      <c r="U229" s="173" t="s">
        <v>886</v>
      </c>
      <c r="V229" s="13" t="s">
        <v>886</v>
      </c>
      <c r="W229" s="13" t="s">
        <v>886</v>
      </c>
      <c r="X229" s="13" t="s">
        <v>886</v>
      </c>
      <c r="Y229" s="13" t="s">
        <v>886</v>
      </c>
      <c r="Z229" s="13" t="s">
        <v>886</v>
      </c>
      <c r="AA229" s="13" t="s">
        <v>886</v>
      </c>
      <c r="AB229" s="13" t="s">
        <v>886</v>
      </c>
      <c r="AC229" s="13" t="s">
        <v>886</v>
      </c>
      <c r="AD229" s="13" t="s">
        <v>886</v>
      </c>
      <c r="AE229" s="175" t="s">
        <v>886</v>
      </c>
      <c r="AF229" s="13" t="s">
        <v>886</v>
      </c>
      <c r="AG229" s="13" t="s">
        <v>886</v>
      </c>
      <c r="AH229" s="175" t="s">
        <v>886</v>
      </c>
      <c r="AI229" s="173" t="s">
        <v>886</v>
      </c>
      <c r="AJ229" s="173" t="s">
        <v>886</v>
      </c>
    </row>
    <row r="230" spans="1:36" x14ac:dyDescent="0.2">
      <c r="A230" s="5" t="s">
        <v>1489</v>
      </c>
      <c r="B230" s="5" t="s">
        <v>457</v>
      </c>
      <c r="D230" s="3" t="s">
        <v>458</v>
      </c>
      <c r="E230" s="38" t="s">
        <v>1088</v>
      </c>
      <c r="F230" s="3" t="s">
        <v>1081</v>
      </c>
      <c r="G230" s="3" t="s">
        <v>1059</v>
      </c>
      <c r="H230" s="1">
        <v>792</v>
      </c>
      <c r="I230" s="1">
        <v>771.75</v>
      </c>
      <c r="J230" s="1">
        <v>727.88</v>
      </c>
      <c r="K230" s="1">
        <v>771.21</v>
      </c>
      <c r="L230" s="173">
        <v>830.5</v>
      </c>
      <c r="M230" s="173">
        <v>906.33</v>
      </c>
      <c r="N230" s="173">
        <v>977.74</v>
      </c>
      <c r="O230" s="173">
        <v>1006.22</v>
      </c>
      <c r="P230" s="173">
        <v>1050.07</v>
      </c>
      <c r="Q230" s="173">
        <v>1128.8399999999999</v>
      </c>
      <c r="R230" s="173">
        <v>1240.5999999999999</v>
      </c>
      <c r="S230" s="173">
        <v>1302.46</v>
      </c>
      <c r="T230" s="173">
        <v>1328.66</v>
      </c>
      <c r="U230" s="173">
        <v>1357.66</v>
      </c>
      <c r="V230" s="13">
        <v>1396.06</v>
      </c>
      <c r="W230" s="13">
        <v>1448.78</v>
      </c>
      <c r="X230" s="13">
        <v>1489.93</v>
      </c>
      <c r="Y230" s="13">
        <v>1511.93</v>
      </c>
      <c r="Z230" s="13">
        <v>1511.91</v>
      </c>
      <c r="AA230" s="13">
        <v>1512.24</v>
      </c>
      <c r="AB230" s="13">
        <v>1515.21</v>
      </c>
      <c r="AC230" s="13">
        <v>1516.13</v>
      </c>
      <c r="AD230" s="13">
        <v>1544.86</v>
      </c>
      <c r="AE230" s="175">
        <v>1605.7399999999998</v>
      </c>
      <c r="AF230" s="13">
        <v>1683.4</v>
      </c>
      <c r="AG230" s="13">
        <v>1772.23</v>
      </c>
      <c r="AH230" s="175">
        <v>1861.11</v>
      </c>
      <c r="AI230" s="173">
        <v>1930.47</v>
      </c>
      <c r="AJ230" s="173">
        <v>2023.54</v>
      </c>
    </row>
    <row r="231" spans="1:36" x14ac:dyDescent="0.2">
      <c r="A231" s="5" t="s">
        <v>1490</v>
      </c>
      <c r="B231" s="5" t="s">
        <v>459</v>
      </c>
      <c r="D231" s="3" t="s">
        <v>460</v>
      </c>
      <c r="E231" s="38" t="s">
        <v>1088</v>
      </c>
      <c r="F231" s="3" t="s">
        <v>1076</v>
      </c>
      <c r="G231" s="3" t="s">
        <v>1065</v>
      </c>
      <c r="H231" s="1">
        <v>544.5</v>
      </c>
      <c r="I231" s="1">
        <v>569.25</v>
      </c>
      <c r="J231" s="1">
        <v>568.13</v>
      </c>
      <c r="K231" s="1">
        <v>590.05999999999995</v>
      </c>
      <c r="L231" s="173">
        <v>640.70000000000005</v>
      </c>
      <c r="M231" s="173">
        <v>711.29</v>
      </c>
      <c r="N231" s="173">
        <v>770.21</v>
      </c>
      <c r="O231" s="173">
        <v>813.92</v>
      </c>
      <c r="P231" s="173">
        <v>886.01</v>
      </c>
      <c r="Q231" s="173">
        <v>946.08</v>
      </c>
      <c r="R231" s="173">
        <v>1088.05</v>
      </c>
      <c r="S231" s="173">
        <v>1164.06</v>
      </c>
      <c r="T231" s="173">
        <v>1219.68</v>
      </c>
      <c r="U231" s="173">
        <v>1279.5999999999999</v>
      </c>
      <c r="V231" s="13">
        <v>1339.79</v>
      </c>
      <c r="W231" s="13">
        <v>1391.68</v>
      </c>
      <c r="X231" s="13">
        <v>1430.04</v>
      </c>
      <c r="Y231" s="13">
        <v>1460.12</v>
      </c>
      <c r="Z231" s="13">
        <v>1459.57</v>
      </c>
      <c r="AA231" s="13">
        <v>1459.46</v>
      </c>
      <c r="AB231" s="13">
        <v>1457.95</v>
      </c>
      <c r="AC231" s="13">
        <v>1457.82</v>
      </c>
      <c r="AD231" s="13">
        <v>1479.45</v>
      </c>
      <c r="AE231" s="175">
        <v>1528</v>
      </c>
      <c r="AF231" s="13">
        <v>1591.99</v>
      </c>
      <c r="AG231" s="13">
        <v>1682.24</v>
      </c>
      <c r="AH231" s="175">
        <v>1750.46</v>
      </c>
      <c r="AI231" s="173">
        <v>1815.33</v>
      </c>
      <c r="AJ231" s="173">
        <v>1900.28</v>
      </c>
    </row>
    <row r="232" spans="1:36" x14ac:dyDescent="0.2">
      <c r="A232" s="5" t="s">
        <v>1491</v>
      </c>
      <c r="B232" s="5" t="s">
        <v>461</v>
      </c>
      <c r="D232" s="3" t="s">
        <v>462</v>
      </c>
      <c r="E232" s="38" t="s">
        <v>1088</v>
      </c>
      <c r="F232" s="3" t="s">
        <v>1080</v>
      </c>
      <c r="G232" s="3" t="s">
        <v>1062</v>
      </c>
      <c r="H232" s="1">
        <v>598.5</v>
      </c>
      <c r="I232" s="1">
        <v>594</v>
      </c>
      <c r="J232" s="1">
        <v>576</v>
      </c>
      <c r="K232" s="1">
        <v>594</v>
      </c>
      <c r="L232" s="173">
        <v>648</v>
      </c>
      <c r="M232" s="173">
        <v>679.5</v>
      </c>
      <c r="N232" s="173">
        <v>704.43</v>
      </c>
      <c r="O232" s="173">
        <v>768.13</v>
      </c>
      <c r="P232" s="173">
        <v>827.66</v>
      </c>
      <c r="Q232" s="173">
        <v>884.5</v>
      </c>
      <c r="R232" s="173">
        <v>1004.66</v>
      </c>
      <c r="S232" s="173">
        <v>1059.04</v>
      </c>
      <c r="T232" s="173">
        <v>1111.9100000000001</v>
      </c>
      <c r="U232" s="173">
        <v>1162.52</v>
      </c>
      <c r="V232" s="13">
        <v>1219.74</v>
      </c>
      <c r="W232" s="13">
        <v>1255.45</v>
      </c>
      <c r="X232" s="13">
        <v>1255.45</v>
      </c>
      <c r="Y232" s="13">
        <v>1255.45</v>
      </c>
      <c r="Z232" s="13">
        <v>1255.45</v>
      </c>
      <c r="AA232" s="13">
        <v>1252.3499999999999</v>
      </c>
      <c r="AB232" s="13">
        <v>1248.6300000000001</v>
      </c>
      <c r="AC232" s="13">
        <v>1244.6300000000001</v>
      </c>
      <c r="AD232" s="13">
        <v>1240.6300000000001</v>
      </c>
      <c r="AE232" s="175">
        <v>1240.54</v>
      </c>
      <c r="AF232" s="13">
        <v>1244.56</v>
      </c>
      <c r="AG232" s="13">
        <v>1258.77</v>
      </c>
      <c r="AH232" s="175">
        <v>1331.38</v>
      </c>
      <c r="AI232" s="173">
        <v>1383.28</v>
      </c>
      <c r="AJ232" s="173">
        <v>1467.33</v>
      </c>
    </row>
    <row r="233" spans="1:36" x14ac:dyDescent="0.2">
      <c r="A233" s="5" t="s">
        <v>1680</v>
      </c>
      <c r="B233" s="5" t="s">
        <v>467</v>
      </c>
      <c r="D233" s="3" t="s">
        <v>468</v>
      </c>
      <c r="E233" s="38" t="s">
        <v>1089</v>
      </c>
      <c r="F233" s="3" t="s">
        <v>1076</v>
      </c>
      <c r="G233" s="3" t="s">
        <v>1064</v>
      </c>
      <c r="H233" s="1">
        <v>546.75</v>
      </c>
      <c r="I233" s="1">
        <v>576</v>
      </c>
      <c r="J233" s="1">
        <v>588.38</v>
      </c>
      <c r="K233" s="1">
        <v>616.73</v>
      </c>
      <c r="L233" s="173">
        <v>658.95</v>
      </c>
      <c r="M233" s="173">
        <v>717.53</v>
      </c>
      <c r="N233" s="173">
        <v>758.84</v>
      </c>
      <c r="O233" s="173">
        <v>832.93</v>
      </c>
      <c r="P233" s="173">
        <v>873.56</v>
      </c>
      <c r="Q233" s="173">
        <v>957.64</v>
      </c>
      <c r="R233" s="173">
        <v>1067.54</v>
      </c>
      <c r="S233" s="173">
        <v>1144.43</v>
      </c>
      <c r="T233" s="173">
        <v>1200.54</v>
      </c>
      <c r="U233" s="173">
        <v>1259.0899999999999</v>
      </c>
      <c r="V233" s="13">
        <v>1321.62</v>
      </c>
      <c r="W233" s="13">
        <v>1391.47</v>
      </c>
      <c r="X233" s="13" t="s">
        <v>886</v>
      </c>
      <c r="Y233" s="13" t="s">
        <v>886</v>
      </c>
      <c r="Z233" s="13" t="s">
        <v>886</v>
      </c>
      <c r="AA233" s="13" t="s">
        <v>886</v>
      </c>
      <c r="AB233" s="13" t="s">
        <v>886</v>
      </c>
      <c r="AC233" s="13" t="s">
        <v>886</v>
      </c>
      <c r="AD233" s="13" t="s">
        <v>886</v>
      </c>
      <c r="AE233" s="175" t="s">
        <v>886</v>
      </c>
      <c r="AF233" s="13" t="s">
        <v>886</v>
      </c>
      <c r="AG233" s="13" t="s">
        <v>886</v>
      </c>
      <c r="AH233" s="175" t="s">
        <v>886</v>
      </c>
      <c r="AI233" s="173" t="s">
        <v>886</v>
      </c>
      <c r="AJ233" s="173" t="s">
        <v>886</v>
      </c>
    </row>
    <row r="234" spans="1:36" x14ac:dyDescent="0.2">
      <c r="A234" s="5" t="s">
        <v>1493</v>
      </c>
      <c r="B234" s="5" t="s">
        <v>469</v>
      </c>
      <c r="D234" s="3" t="s">
        <v>470</v>
      </c>
      <c r="E234" s="38" t="s">
        <v>1088</v>
      </c>
      <c r="F234" s="3" t="s">
        <v>1076</v>
      </c>
      <c r="G234" s="3" t="s">
        <v>1064</v>
      </c>
      <c r="H234" s="1">
        <v>536.63</v>
      </c>
      <c r="I234" s="1">
        <v>581.63</v>
      </c>
      <c r="J234" s="1">
        <v>591.75</v>
      </c>
      <c r="K234" s="1">
        <v>581.62</v>
      </c>
      <c r="L234" s="173">
        <v>626.03</v>
      </c>
      <c r="M234" s="173">
        <v>737.48</v>
      </c>
      <c r="N234" s="173">
        <v>791.02</v>
      </c>
      <c r="O234" s="173">
        <v>838.35</v>
      </c>
      <c r="P234" s="173">
        <v>893.76</v>
      </c>
      <c r="Q234" s="173">
        <v>985.15</v>
      </c>
      <c r="R234" s="173">
        <v>1164.07</v>
      </c>
      <c r="S234" s="173">
        <v>1233.5899999999999</v>
      </c>
      <c r="T234" s="173">
        <v>1280.17</v>
      </c>
      <c r="U234" s="173">
        <v>1342.67</v>
      </c>
      <c r="V234" s="13">
        <v>1404.57</v>
      </c>
      <c r="W234" s="13">
        <v>1466.77</v>
      </c>
      <c r="X234" s="13">
        <v>1513.47</v>
      </c>
      <c r="Y234" s="13">
        <v>1552.72</v>
      </c>
      <c r="Z234" s="13">
        <v>1553.52</v>
      </c>
      <c r="AA234" s="13">
        <v>1559.64</v>
      </c>
      <c r="AB234" s="13">
        <v>1566.68</v>
      </c>
      <c r="AC234" s="13">
        <v>1593.86</v>
      </c>
      <c r="AD234" s="13">
        <v>1622.54</v>
      </c>
      <c r="AE234" s="175">
        <v>1680.4099999999999</v>
      </c>
      <c r="AF234" s="13">
        <v>1753.3899999999999</v>
      </c>
      <c r="AG234" s="13">
        <v>1838.1100000000001</v>
      </c>
      <c r="AH234" s="175">
        <v>1927.04</v>
      </c>
      <c r="AI234" s="173">
        <v>2006.4199999999998</v>
      </c>
      <c r="AJ234" s="173">
        <v>2102.19</v>
      </c>
    </row>
    <row r="235" spans="1:36" x14ac:dyDescent="0.2">
      <c r="A235" s="5" t="s">
        <v>1681</v>
      </c>
      <c r="B235" s="5" t="s">
        <v>471</v>
      </c>
      <c r="D235" s="3" t="s">
        <v>472</v>
      </c>
      <c r="E235" s="38" t="s">
        <v>1089</v>
      </c>
      <c r="F235" s="3" t="s">
        <v>1076</v>
      </c>
      <c r="G235" s="3" t="s">
        <v>1064</v>
      </c>
      <c r="H235" s="1">
        <v>463.5</v>
      </c>
      <c r="I235" s="1">
        <v>501.75</v>
      </c>
      <c r="J235" s="1">
        <v>527.63</v>
      </c>
      <c r="K235" s="1">
        <v>575.91999999999996</v>
      </c>
      <c r="L235" s="173">
        <v>696.72</v>
      </c>
      <c r="M235" s="173">
        <v>751.82</v>
      </c>
      <c r="N235" s="173">
        <v>808.67</v>
      </c>
      <c r="O235" s="173">
        <v>854.9</v>
      </c>
      <c r="P235" s="173">
        <v>910.4</v>
      </c>
      <c r="Q235" s="173">
        <v>997.84</v>
      </c>
      <c r="R235" s="173">
        <v>1151.3599999999999</v>
      </c>
      <c r="S235" s="173">
        <v>1222.8599999999999</v>
      </c>
      <c r="T235" s="173">
        <v>1274.8</v>
      </c>
      <c r="U235" s="173">
        <v>1338.62</v>
      </c>
      <c r="V235" s="13">
        <v>1410.96</v>
      </c>
      <c r="W235" s="13">
        <v>1480.54</v>
      </c>
      <c r="X235" s="13">
        <v>1537.4</v>
      </c>
      <c r="Y235" s="13">
        <v>1585.5</v>
      </c>
      <c r="Z235" s="13">
        <v>1587.56</v>
      </c>
      <c r="AA235" s="13">
        <v>1587.84</v>
      </c>
      <c r="AB235" s="13">
        <v>1604.53</v>
      </c>
      <c r="AC235" s="13">
        <v>1643.61</v>
      </c>
      <c r="AD235" s="13">
        <v>1674.74</v>
      </c>
      <c r="AE235" s="175">
        <v>1738.96</v>
      </c>
      <c r="AF235" s="13">
        <v>1819.8899999999996</v>
      </c>
      <c r="AG235" s="13">
        <v>1924.9399999999998</v>
      </c>
      <c r="AH235" s="175" t="s">
        <v>886</v>
      </c>
      <c r="AI235" s="173" t="s">
        <v>886</v>
      </c>
      <c r="AJ235" s="173" t="s">
        <v>886</v>
      </c>
    </row>
    <row r="236" spans="1:36" x14ac:dyDescent="0.2">
      <c r="A236" s="5" t="s">
        <v>1494</v>
      </c>
      <c r="B236" s="5" t="s">
        <v>473</v>
      </c>
      <c r="D236" s="3" t="s">
        <v>474</v>
      </c>
      <c r="E236" s="38" t="s">
        <v>1088</v>
      </c>
      <c r="F236" s="3" t="s">
        <v>1076</v>
      </c>
      <c r="G236" s="3" t="s">
        <v>1060</v>
      </c>
      <c r="H236" s="1">
        <v>632.25</v>
      </c>
      <c r="I236" s="1">
        <v>648</v>
      </c>
      <c r="J236" s="1">
        <v>684</v>
      </c>
      <c r="K236" s="1">
        <v>711.7</v>
      </c>
      <c r="L236" s="173">
        <v>758.05</v>
      </c>
      <c r="M236" s="173">
        <v>839</v>
      </c>
      <c r="N236" s="173">
        <v>905.13</v>
      </c>
      <c r="O236" s="173">
        <v>968.03</v>
      </c>
      <c r="P236" s="173">
        <v>1023.52</v>
      </c>
      <c r="Q236" s="173">
        <v>1124.3599999999999</v>
      </c>
      <c r="R236" s="173">
        <v>1217.93</v>
      </c>
      <c r="S236" s="173">
        <v>1272.57</v>
      </c>
      <c r="T236" s="173">
        <v>1312.42</v>
      </c>
      <c r="U236" s="173">
        <v>1371.45</v>
      </c>
      <c r="V236" s="13">
        <v>1425.69</v>
      </c>
      <c r="W236" s="13">
        <v>1482.49</v>
      </c>
      <c r="X236" s="13">
        <v>1536.95</v>
      </c>
      <c r="Y236" s="13">
        <v>1565.38</v>
      </c>
      <c r="Z236" s="13">
        <v>1565.97</v>
      </c>
      <c r="AA236" s="13">
        <v>1571</v>
      </c>
      <c r="AB236" s="13">
        <v>1578.98</v>
      </c>
      <c r="AC236" s="13">
        <v>1607.55</v>
      </c>
      <c r="AD236" s="13">
        <v>1634.59</v>
      </c>
      <c r="AE236" s="175">
        <v>1687.97</v>
      </c>
      <c r="AF236" s="13">
        <v>1745.85</v>
      </c>
      <c r="AG236" s="13">
        <v>1825.4299999999998</v>
      </c>
      <c r="AH236" s="175">
        <v>1906.77</v>
      </c>
      <c r="AI236" s="173">
        <v>1948.7199999999998</v>
      </c>
      <c r="AJ236" s="173">
        <v>2004.27</v>
      </c>
    </row>
    <row r="237" spans="1:36" x14ac:dyDescent="0.2">
      <c r="A237" s="5" t="s">
        <v>1495</v>
      </c>
      <c r="B237" s="5" t="s">
        <v>475</v>
      </c>
      <c r="D237" s="3" t="s">
        <v>476</v>
      </c>
      <c r="E237" s="38" t="s">
        <v>1088</v>
      </c>
      <c r="F237" s="3" t="s">
        <v>1082</v>
      </c>
      <c r="G237" s="3" t="s">
        <v>1063</v>
      </c>
      <c r="H237" s="1" t="s">
        <v>886</v>
      </c>
      <c r="I237" s="1" t="s">
        <v>886</v>
      </c>
      <c r="J237" s="1" t="s">
        <v>886</v>
      </c>
      <c r="K237" s="1">
        <v>735.48</v>
      </c>
      <c r="L237" s="173">
        <v>788.32</v>
      </c>
      <c r="M237" s="173">
        <v>828.47</v>
      </c>
      <c r="N237" s="173">
        <v>864.77</v>
      </c>
      <c r="O237" s="173">
        <v>917.26</v>
      </c>
      <c r="P237" s="173">
        <v>984.32</v>
      </c>
      <c r="Q237" s="173">
        <v>1069.96</v>
      </c>
      <c r="R237" s="173">
        <v>1174.28</v>
      </c>
      <c r="S237" s="173">
        <v>1264.5899999999999</v>
      </c>
      <c r="T237" s="173">
        <v>1324.9</v>
      </c>
      <c r="U237" s="173">
        <v>1364.18</v>
      </c>
      <c r="V237" s="13">
        <v>1407.22</v>
      </c>
      <c r="W237" s="13">
        <v>1449.47</v>
      </c>
      <c r="X237" s="13">
        <v>1498.21</v>
      </c>
      <c r="Y237" s="13">
        <v>1502.98</v>
      </c>
      <c r="Z237" s="13">
        <v>1503.17</v>
      </c>
      <c r="AA237" s="13">
        <v>1509.96</v>
      </c>
      <c r="AB237" s="13">
        <v>1510.93</v>
      </c>
      <c r="AC237" s="13">
        <v>1540.18</v>
      </c>
      <c r="AD237" s="13">
        <v>1569.07</v>
      </c>
      <c r="AE237" s="175">
        <v>1626.0200000000002</v>
      </c>
      <c r="AF237" s="13">
        <v>1698.3700000000001</v>
      </c>
      <c r="AG237" s="13">
        <v>1783.31</v>
      </c>
      <c r="AH237" s="175">
        <v>1854.62</v>
      </c>
      <c r="AI237" s="173">
        <v>1922.56</v>
      </c>
      <c r="AJ237" s="173">
        <v>2018.95</v>
      </c>
    </row>
    <row r="238" spans="1:36" x14ac:dyDescent="0.2">
      <c r="A238" s="5" t="s">
        <v>1496</v>
      </c>
      <c r="B238" s="5" t="s">
        <v>477</v>
      </c>
      <c r="D238" s="3" t="s">
        <v>478</v>
      </c>
      <c r="E238" s="38" t="s">
        <v>1088</v>
      </c>
      <c r="F238" s="3" t="s">
        <v>1076</v>
      </c>
      <c r="G238" s="3" t="s">
        <v>1061</v>
      </c>
      <c r="H238" s="1">
        <v>522</v>
      </c>
      <c r="I238" s="1">
        <v>522</v>
      </c>
      <c r="J238" s="1">
        <v>542.25</v>
      </c>
      <c r="K238" s="1">
        <v>585.41999999999996</v>
      </c>
      <c r="L238" s="173">
        <v>625.4</v>
      </c>
      <c r="M238" s="173">
        <v>702.93</v>
      </c>
      <c r="N238" s="173">
        <v>765.12</v>
      </c>
      <c r="O238" s="173">
        <v>809.16</v>
      </c>
      <c r="P238" s="173">
        <v>859.88</v>
      </c>
      <c r="Q238" s="173">
        <v>943.45</v>
      </c>
      <c r="R238" s="173">
        <v>1110.69</v>
      </c>
      <c r="S238" s="173">
        <v>1174.72</v>
      </c>
      <c r="T238" s="173">
        <v>1235.74</v>
      </c>
      <c r="U238" s="173">
        <v>1296.1500000000001</v>
      </c>
      <c r="V238" s="13">
        <v>1361.49</v>
      </c>
      <c r="W238" s="13">
        <v>1432.24</v>
      </c>
      <c r="X238" s="13">
        <v>1482.26</v>
      </c>
      <c r="Y238" s="13">
        <v>1480.41</v>
      </c>
      <c r="Z238" s="13">
        <v>1481.07</v>
      </c>
      <c r="AA238" s="13">
        <v>1481.56</v>
      </c>
      <c r="AB238" s="13">
        <v>1485.63</v>
      </c>
      <c r="AC238" s="13">
        <v>1490.37</v>
      </c>
      <c r="AD238" s="13">
        <v>1517.31</v>
      </c>
      <c r="AE238" s="175">
        <v>1566.53</v>
      </c>
      <c r="AF238" s="13">
        <v>1636.74</v>
      </c>
      <c r="AG238" s="13">
        <v>1730.21</v>
      </c>
      <c r="AH238" s="175">
        <v>1801.51</v>
      </c>
      <c r="AI238" s="173">
        <v>1871.35</v>
      </c>
      <c r="AJ238" s="173">
        <v>1948.68</v>
      </c>
    </row>
    <row r="239" spans="1:36" x14ac:dyDescent="0.2">
      <c r="A239" s="5" t="s">
        <v>1497</v>
      </c>
      <c r="B239" s="5" t="s">
        <v>479</v>
      </c>
      <c r="D239" s="3" t="s">
        <v>480</v>
      </c>
      <c r="E239" s="38" t="s">
        <v>1088</v>
      </c>
      <c r="F239" s="3" t="s">
        <v>1076</v>
      </c>
      <c r="G239" s="3" t="s">
        <v>1060</v>
      </c>
      <c r="H239" s="1">
        <v>517.5</v>
      </c>
      <c r="I239" s="1">
        <v>559.13</v>
      </c>
      <c r="J239" s="1">
        <v>588.38</v>
      </c>
      <c r="K239" s="1">
        <v>632.11</v>
      </c>
      <c r="L239" s="173">
        <v>664.11</v>
      </c>
      <c r="M239" s="173">
        <v>747.29</v>
      </c>
      <c r="N239" s="173">
        <v>797.56</v>
      </c>
      <c r="O239" s="173">
        <v>844.1</v>
      </c>
      <c r="P239" s="173">
        <v>893.35</v>
      </c>
      <c r="Q239" s="173">
        <v>976.45</v>
      </c>
      <c r="R239" s="173">
        <v>1063.6300000000001</v>
      </c>
      <c r="S239" s="173">
        <v>1127.92</v>
      </c>
      <c r="T239" s="173">
        <v>1183.67</v>
      </c>
      <c r="U239" s="173">
        <v>1242.17</v>
      </c>
      <c r="V239" s="13">
        <v>1296.53</v>
      </c>
      <c r="W239" s="13">
        <v>1372.99</v>
      </c>
      <c r="X239" s="13">
        <v>1405.93</v>
      </c>
      <c r="Y239" s="13">
        <v>1444.15</v>
      </c>
      <c r="Z239" s="13">
        <v>1444.38</v>
      </c>
      <c r="AA239" s="13">
        <v>1453.43</v>
      </c>
      <c r="AB239" s="13">
        <v>1463.41</v>
      </c>
      <c r="AC239" s="13">
        <v>1472.69</v>
      </c>
      <c r="AD239" s="13">
        <v>1501.88</v>
      </c>
      <c r="AE239" s="175">
        <v>1557.1399999999999</v>
      </c>
      <c r="AF239" s="13">
        <v>1615.5800000000002</v>
      </c>
      <c r="AG239" s="13">
        <v>1694.0700000000002</v>
      </c>
      <c r="AH239" s="175">
        <v>1788.3600000000001</v>
      </c>
      <c r="AI239" s="173">
        <v>1853.3199999999997</v>
      </c>
      <c r="AJ239" s="173">
        <v>1903.42</v>
      </c>
    </row>
    <row r="240" spans="1:36" x14ac:dyDescent="0.2">
      <c r="A240" s="5" t="s">
        <v>1498</v>
      </c>
      <c r="B240" s="5" t="s">
        <v>481</v>
      </c>
      <c r="D240" s="3" t="s">
        <v>482</v>
      </c>
      <c r="E240" s="38" t="s">
        <v>1088</v>
      </c>
      <c r="F240" s="3" t="s">
        <v>1082</v>
      </c>
      <c r="G240" s="3" t="s">
        <v>1063</v>
      </c>
      <c r="H240" s="1" t="s">
        <v>886</v>
      </c>
      <c r="I240" s="1" t="s">
        <v>886</v>
      </c>
      <c r="J240" s="1" t="s">
        <v>886</v>
      </c>
      <c r="K240" s="1">
        <v>886.82</v>
      </c>
      <c r="L240" s="173">
        <v>932.09</v>
      </c>
      <c r="M240" s="173">
        <v>973.99</v>
      </c>
      <c r="N240" s="173">
        <v>997.38</v>
      </c>
      <c r="O240" s="173">
        <v>1026.74</v>
      </c>
      <c r="P240" s="173">
        <v>1070.2</v>
      </c>
      <c r="Q240" s="173">
        <v>1119.1500000000001</v>
      </c>
      <c r="R240" s="173">
        <v>1157.04</v>
      </c>
      <c r="S240" s="173">
        <v>1237.25</v>
      </c>
      <c r="T240" s="173">
        <v>1294.23</v>
      </c>
      <c r="U240" s="173">
        <v>1355.96</v>
      </c>
      <c r="V240" s="13">
        <v>1400.21</v>
      </c>
      <c r="W240" s="13">
        <v>1456.52</v>
      </c>
      <c r="X240" s="13">
        <v>1511.99</v>
      </c>
      <c r="Y240" s="13">
        <v>1555.21</v>
      </c>
      <c r="Z240" s="13">
        <v>1555.39</v>
      </c>
      <c r="AA240" s="13">
        <v>1562.23</v>
      </c>
      <c r="AB240" s="13">
        <v>1562.1</v>
      </c>
      <c r="AC240" s="13">
        <v>1566.35</v>
      </c>
      <c r="AD240" s="13">
        <v>1570.91</v>
      </c>
      <c r="AE240" s="175">
        <v>1601.1900000000003</v>
      </c>
      <c r="AF240" s="13">
        <v>1658.6</v>
      </c>
      <c r="AG240" s="13">
        <v>1742.04</v>
      </c>
      <c r="AH240" s="175">
        <v>1810.5</v>
      </c>
      <c r="AI240" s="173">
        <v>1875.38</v>
      </c>
      <c r="AJ240" s="173">
        <v>1946.67</v>
      </c>
    </row>
    <row r="241" spans="1:36" x14ac:dyDescent="0.2">
      <c r="A241" s="5" t="s">
        <v>1499</v>
      </c>
      <c r="B241" s="5" t="s">
        <v>483</v>
      </c>
      <c r="D241" s="3" t="s">
        <v>484</v>
      </c>
      <c r="E241" s="38" t="s">
        <v>1088</v>
      </c>
      <c r="F241" s="3" t="s">
        <v>1076</v>
      </c>
      <c r="G241" s="3" t="s">
        <v>1061</v>
      </c>
      <c r="H241" s="1">
        <v>495</v>
      </c>
      <c r="I241" s="1">
        <v>513</v>
      </c>
      <c r="J241" s="1">
        <v>553.5</v>
      </c>
      <c r="K241" s="1">
        <v>588.13</v>
      </c>
      <c r="L241" s="173">
        <v>621.24</v>
      </c>
      <c r="M241" s="173">
        <v>709.52</v>
      </c>
      <c r="N241" s="173">
        <v>779.04</v>
      </c>
      <c r="O241" s="173">
        <v>829.67</v>
      </c>
      <c r="P241" s="173">
        <v>886.71</v>
      </c>
      <c r="Q241" s="173">
        <v>980.73</v>
      </c>
      <c r="R241" s="173">
        <v>1130.8599999999999</v>
      </c>
      <c r="S241" s="173">
        <v>1206.45</v>
      </c>
      <c r="T241" s="173">
        <v>1245.08</v>
      </c>
      <c r="U241" s="173">
        <v>1307.3599999999999</v>
      </c>
      <c r="V241" s="13">
        <v>1370.6</v>
      </c>
      <c r="W241" s="13">
        <v>1430.81</v>
      </c>
      <c r="X241" s="13">
        <v>1476.59</v>
      </c>
      <c r="Y241" s="13">
        <v>1509.77</v>
      </c>
      <c r="Z241" s="13">
        <v>1510.28</v>
      </c>
      <c r="AA241" s="13">
        <v>1518.06</v>
      </c>
      <c r="AB241" s="13">
        <v>1524.75</v>
      </c>
      <c r="AC241" s="13">
        <v>1533.18</v>
      </c>
      <c r="AD241" s="13">
        <v>1539.97</v>
      </c>
      <c r="AE241" s="175">
        <v>1592.3600000000001</v>
      </c>
      <c r="AF241" s="13">
        <v>1657.65</v>
      </c>
      <c r="AG241" s="13">
        <v>1751.1799999999998</v>
      </c>
      <c r="AH241" s="175">
        <v>1822.94</v>
      </c>
      <c r="AI241" s="173">
        <v>1895.24</v>
      </c>
      <c r="AJ241" s="173">
        <v>1967.51</v>
      </c>
    </row>
    <row r="242" spans="1:36" x14ac:dyDescent="0.2">
      <c r="A242" s="122" t="s">
        <v>1774</v>
      </c>
      <c r="B242" s="122" t="s">
        <v>1770</v>
      </c>
      <c r="D242" s="123" t="s">
        <v>1769</v>
      </c>
      <c r="E242" s="38" t="s">
        <v>1088</v>
      </c>
      <c r="F242" s="123" t="s">
        <v>1082</v>
      </c>
      <c r="G242" s="123" t="s">
        <v>1060</v>
      </c>
      <c r="H242" s="134" t="s">
        <v>886</v>
      </c>
      <c r="I242" s="1" t="s">
        <v>886</v>
      </c>
      <c r="J242" s="1" t="s">
        <v>886</v>
      </c>
      <c r="K242" s="1" t="s">
        <v>886</v>
      </c>
      <c r="L242" s="1" t="s">
        <v>886</v>
      </c>
      <c r="M242" s="1" t="s">
        <v>886</v>
      </c>
      <c r="N242" s="1" t="s">
        <v>886</v>
      </c>
      <c r="O242" s="1" t="s">
        <v>886</v>
      </c>
      <c r="P242" s="173" t="s">
        <v>886</v>
      </c>
      <c r="Q242" s="1" t="s">
        <v>886</v>
      </c>
      <c r="R242" s="1" t="s">
        <v>886</v>
      </c>
      <c r="S242" s="1" t="s">
        <v>886</v>
      </c>
      <c r="T242" s="1" t="s">
        <v>886</v>
      </c>
      <c r="U242" s="1" t="s">
        <v>886</v>
      </c>
      <c r="V242" s="1" t="s">
        <v>886</v>
      </c>
      <c r="W242" s="1" t="s">
        <v>886</v>
      </c>
      <c r="X242" s="173" t="s">
        <v>886</v>
      </c>
      <c r="Y242" s="1" t="s">
        <v>886</v>
      </c>
      <c r="Z242" s="1" t="s">
        <v>886</v>
      </c>
      <c r="AA242" s="1" t="s">
        <v>886</v>
      </c>
      <c r="AB242" s="1" t="s">
        <v>886</v>
      </c>
      <c r="AC242" s="1" t="s">
        <v>886</v>
      </c>
      <c r="AD242" s="1" t="s">
        <v>886</v>
      </c>
      <c r="AE242" s="1" t="s">
        <v>886</v>
      </c>
      <c r="AF242" s="173" t="s">
        <v>886</v>
      </c>
      <c r="AG242" s="141" t="s">
        <v>886</v>
      </c>
      <c r="AH242" s="175" t="s">
        <v>886</v>
      </c>
      <c r="AI242" s="38" t="s">
        <v>886</v>
      </c>
      <c r="AJ242" s="173">
        <v>1919.48</v>
      </c>
    </row>
    <row r="243" spans="1:36" x14ac:dyDescent="0.2">
      <c r="A243" s="5" t="s">
        <v>1682</v>
      </c>
      <c r="B243" s="5" t="s">
        <v>485</v>
      </c>
      <c r="D243" s="3" t="s">
        <v>486</v>
      </c>
      <c r="E243" s="38" t="s">
        <v>1089</v>
      </c>
      <c r="F243" s="3" t="s">
        <v>1076</v>
      </c>
      <c r="G243" s="3" t="s">
        <v>1065</v>
      </c>
      <c r="H243" s="1">
        <v>559.13</v>
      </c>
      <c r="I243" s="1">
        <v>590.63</v>
      </c>
      <c r="J243" s="1">
        <v>653.63</v>
      </c>
      <c r="K243" s="1">
        <v>636.72</v>
      </c>
      <c r="L243" s="173">
        <v>672.89</v>
      </c>
      <c r="M243" s="173">
        <v>746.43</v>
      </c>
      <c r="N243" s="173">
        <v>810.95</v>
      </c>
      <c r="O243" s="173">
        <v>860.43</v>
      </c>
      <c r="P243" s="173">
        <v>905.71</v>
      </c>
      <c r="Q243" s="173">
        <v>1004.63</v>
      </c>
      <c r="R243" s="173">
        <v>1155.47</v>
      </c>
      <c r="S243" s="173">
        <v>1227.8599999999999</v>
      </c>
      <c r="T243" s="173">
        <v>1289.81</v>
      </c>
      <c r="U243" s="173">
        <v>1347.58</v>
      </c>
      <c r="V243" s="13">
        <v>1406.32</v>
      </c>
      <c r="W243" s="13">
        <v>1464.28</v>
      </c>
      <c r="X243" s="13" t="s">
        <v>886</v>
      </c>
      <c r="Y243" s="13" t="s">
        <v>886</v>
      </c>
      <c r="Z243" s="13" t="s">
        <v>886</v>
      </c>
      <c r="AA243" s="13" t="s">
        <v>886</v>
      </c>
      <c r="AB243" s="13" t="s">
        <v>886</v>
      </c>
      <c r="AC243" s="13" t="s">
        <v>886</v>
      </c>
      <c r="AD243" s="13" t="s">
        <v>886</v>
      </c>
      <c r="AE243" s="175" t="s">
        <v>886</v>
      </c>
      <c r="AF243" s="13" t="s">
        <v>886</v>
      </c>
      <c r="AG243" s="13" t="s">
        <v>886</v>
      </c>
      <c r="AH243" s="175" t="s">
        <v>886</v>
      </c>
      <c r="AI243" s="173" t="s">
        <v>886</v>
      </c>
      <c r="AJ243" s="173" t="s">
        <v>886</v>
      </c>
    </row>
    <row r="244" spans="1:36" x14ac:dyDescent="0.2">
      <c r="A244" s="5" t="s">
        <v>1500</v>
      </c>
      <c r="B244" s="5" t="s">
        <v>487</v>
      </c>
      <c r="D244" s="3" t="s">
        <v>488</v>
      </c>
      <c r="E244" s="38" t="s">
        <v>1088</v>
      </c>
      <c r="F244" s="3" t="s">
        <v>1082</v>
      </c>
      <c r="G244" s="3" t="s">
        <v>1064</v>
      </c>
      <c r="H244" s="1">
        <v>599.63</v>
      </c>
      <c r="I244" s="1">
        <v>636.75</v>
      </c>
      <c r="J244" s="1">
        <v>668.25</v>
      </c>
      <c r="K244" s="1">
        <v>615.92999999999995</v>
      </c>
      <c r="L244" s="173">
        <v>624.85</v>
      </c>
      <c r="M244" s="173">
        <v>682.66</v>
      </c>
      <c r="N244" s="173">
        <v>739.92</v>
      </c>
      <c r="O244" s="173">
        <v>779.95</v>
      </c>
      <c r="P244" s="173">
        <v>817.62</v>
      </c>
      <c r="Q244" s="173">
        <v>919.1</v>
      </c>
      <c r="R244" s="173">
        <v>1076.4000000000001</v>
      </c>
      <c r="S244" s="173">
        <v>1161.1099999999999</v>
      </c>
      <c r="T244" s="173">
        <v>1215.79</v>
      </c>
      <c r="U244" s="173">
        <v>1274.76</v>
      </c>
      <c r="V244" s="13">
        <v>1319.13</v>
      </c>
      <c r="W244" s="13">
        <v>1354.45</v>
      </c>
      <c r="X244" s="13">
        <v>1391.6</v>
      </c>
      <c r="Y244" s="13">
        <v>1423.32</v>
      </c>
      <c r="Z244" s="13">
        <v>1422.56</v>
      </c>
      <c r="AA244" s="13">
        <v>1425.4</v>
      </c>
      <c r="AB244" s="13">
        <v>1447.19</v>
      </c>
      <c r="AC244" s="13">
        <v>1453.32</v>
      </c>
      <c r="AD244" s="13">
        <v>1458.66</v>
      </c>
      <c r="AE244" s="175">
        <v>1510.21</v>
      </c>
      <c r="AF244" s="13">
        <v>1573.05</v>
      </c>
      <c r="AG244" s="13">
        <v>1666.6499999999999</v>
      </c>
      <c r="AH244" s="175">
        <v>1730.92</v>
      </c>
      <c r="AI244" s="173">
        <v>1812.52</v>
      </c>
      <c r="AJ244" s="173">
        <v>1900.22</v>
      </c>
    </row>
    <row r="245" spans="1:36" x14ac:dyDescent="0.2">
      <c r="A245" s="5" t="s">
        <v>1501</v>
      </c>
      <c r="B245" s="5" t="s">
        <v>489</v>
      </c>
      <c r="D245" s="3" t="s">
        <v>490</v>
      </c>
      <c r="E245" s="38" t="s">
        <v>1088</v>
      </c>
      <c r="F245" s="3" t="s">
        <v>1081</v>
      </c>
      <c r="G245" s="3" t="s">
        <v>1059</v>
      </c>
      <c r="H245" s="1">
        <v>706.5</v>
      </c>
      <c r="I245" s="1">
        <v>689.63</v>
      </c>
      <c r="J245" s="1">
        <v>743.63</v>
      </c>
      <c r="K245" s="1">
        <v>785.87</v>
      </c>
      <c r="L245" s="173">
        <v>809</v>
      </c>
      <c r="M245" s="173">
        <v>846.3</v>
      </c>
      <c r="N245" s="173">
        <v>904.74</v>
      </c>
      <c r="O245" s="173">
        <v>967.21</v>
      </c>
      <c r="P245" s="173">
        <v>1009.75</v>
      </c>
      <c r="Q245" s="173">
        <v>1079.42</v>
      </c>
      <c r="R245" s="173">
        <v>1170.52</v>
      </c>
      <c r="S245" s="173">
        <v>1227.76</v>
      </c>
      <c r="T245" s="173">
        <v>1259.56</v>
      </c>
      <c r="U245" s="173">
        <v>1319.39</v>
      </c>
      <c r="V245" s="13">
        <v>1366.89</v>
      </c>
      <c r="W245" s="13">
        <v>1414.73</v>
      </c>
      <c r="X245" s="13">
        <v>1450.1</v>
      </c>
      <c r="Y245" s="13">
        <v>1484.9</v>
      </c>
      <c r="Z245" s="13">
        <v>1484.9</v>
      </c>
      <c r="AA245" s="13">
        <v>1484.9</v>
      </c>
      <c r="AB245" s="13">
        <v>1487.81</v>
      </c>
      <c r="AC245" s="13">
        <v>1487.81</v>
      </c>
      <c r="AD245" s="13">
        <v>1490.99</v>
      </c>
      <c r="AE245" s="175">
        <v>1550.58</v>
      </c>
      <c r="AF245" s="13">
        <v>1626.12</v>
      </c>
      <c r="AG245" s="13">
        <v>1712.8</v>
      </c>
      <c r="AH245" s="175">
        <v>1784.7099999999998</v>
      </c>
      <c r="AI245" s="173">
        <v>1851.58</v>
      </c>
      <c r="AJ245" s="173">
        <v>1941.46</v>
      </c>
    </row>
    <row r="246" spans="1:36" x14ac:dyDescent="0.2">
      <c r="A246" s="5" t="s">
        <v>1502</v>
      </c>
      <c r="B246" s="5" t="s">
        <v>491</v>
      </c>
      <c r="D246" s="3" t="s">
        <v>492</v>
      </c>
      <c r="E246" s="38" t="s">
        <v>1088</v>
      </c>
      <c r="F246" s="3" t="s">
        <v>1076</v>
      </c>
      <c r="G246" s="3" t="s">
        <v>1065</v>
      </c>
      <c r="H246" s="1">
        <v>660.38</v>
      </c>
      <c r="I246" s="1">
        <v>660.38</v>
      </c>
      <c r="J246" s="1">
        <v>670.5</v>
      </c>
      <c r="K246" s="1">
        <v>714.26</v>
      </c>
      <c r="L246" s="173">
        <v>756.95</v>
      </c>
      <c r="M246" s="173">
        <v>808.47</v>
      </c>
      <c r="N246" s="173">
        <v>869.53</v>
      </c>
      <c r="O246" s="173">
        <v>923.32</v>
      </c>
      <c r="P246" s="173">
        <v>977.01</v>
      </c>
      <c r="Q246" s="173">
        <v>1097.48</v>
      </c>
      <c r="R246" s="173">
        <v>1189.24</v>
      </c>
      <c r="S246" s="173">
        <v>1262.52</v>
      </c>
      <c r="T246" s="173">
        <v>1304.5899999999999</v>
      </c>
      <c r="U246" s="173">
        <v>1363.23</v>
      </c>
      <c r="V246" s="13">
        <v>1419.83</v>
      </c>
      <c r="W246" s="13">
        <v>1489.94</v>
      </c>
      <c r="X246" s="13">
        <v>1544.57</v>
      </c>
      <c r="Y246" s="13">
        <v>1580.59</v>
      </c>
      <c r="Z246" s="13">
        <v>1579.02</v>
      </c>
      <c r="AA246" s="13">
        <v>1586.65</v>
      </c>
      <c r="AB246" s="13">
        <v>1590.1</v>
      </c>
      <c r="AC246" s="13">
        <v>1614.97</v>
      </c>
      <c r="AD246" s="13">
        <v>1641.44</v>
      </c>
      <c r="AE246" s="175">
        <v>1693.82</v>
      </c>
      <c r="AF246" s="13">
        <v>1744.95</v>
      </c>
      <c r="AG246" s="13">
        <v>1822.75</v>
      </c>
      <c r="AH246" s="175">
        <v>1916.05</v>
      </c>
      <c r="AI246" s="173">
        <v>1990.2</v>
      </c>
      <c r="AJ246" s="173">
        <v>2055.63</v>
      </c>
    </row>
    <row r="247" spans="1:36" x14ac:dyDescent="0.2">
      <c r="A247" s="5" t="s">
        <v>1503</v>
      </c>
      <c r="B247" s="5" t="s">
        <v>493</v>
      </c>
      <c r="D247" s="3" t="s">
        <v>494</v>
      </c>
      <c r="E247" s="38" t="s">
        <v>1088</v>
      </c>
      <c r="F247" s="3" t="s">
        <v>1076</v>
      </c>
      <c r="G247" s="3" t="s">
        <v>1060</v>
      </c>
      <c r="H247" s="1">
        <v>518.63</v>
      </c>
      <c r="I247" s="1">
        <v>576</v>
      </c>
      <c r="J247" s="1">
        <v>607.5</v>
      </c>
      <c r="K247" s="1">
        <v>634.86</v>
      </c>
      <c r="L247" s="173">
        <v>716.3</v>
      </c>
      <c r="M247" s="173">
        <v>784.67</v>
      </c>
      <c r="N247" s="173">
        <v>827.51</v>
      </c>
      <c r="O247" s="173">
        <v>881.61</v>
      </c>
      <c r="P247" s="173">
        <v>937.14</v>
      </c>
      <c r="Q247" s="173">
        <v>1034.5999999999999</v>
      </c>
      <c r="R247" s="173">
        <v>1127.52</v>
      </c>
      <c r="S247" s="173">
        <v>1210.3</v>
      </c>
      <c r="T247" s="173">
        <v>1249.02</v>
      </c>
      <c r="U247" s="173">
        <v>1306.99</v>
      </c>
      <c r="V247" s="13">
        <v>1364.35</v>
      </c>
      <c r="W247" s="13">
        <v>1430.6</v>
      </c>
      <c r="X247" s="13">
        <v>1471.48</v>
      </c>
      <c r="Y247" s="13">
        <v>1506.04</v>
      </c>
      <c r="Z247" s="13">
        <v>1505.92</v>
      </c>
      <c r="AA247" s="13">
        <v>1510.35</v>
      </c>
      <c r="AB247" s="13">
        <v>1515.52</v>
      </c>
      <c r="AC247" s="13">
        <v>1523.56</v>
      </c>
      <c r="AD247" s="13">
        <v>1552.21</v>
      </c>
      <c r="AE247" s="175">
        <v>1602.09</v>
      </c>
      <c r="AF247" s="13">
        <v>1653.91</v>
      </c>
      <c r="AG247" s="13">
        <v>1740.96</v>
      </c>
      <c r="AH247" s="175">
        <v>1817.4700000000003</v>
      </c>
      <c r="AI247" s="173">
        <v>1883.3000000000002</v>
      </c>
      <c r="AJ247" s="173">
        <v>1970.89</v>
      </c>
    </row>
    <row r="248" spans="1:36" x14ac:dyDescent="0.2">
      <c r="A248" s="5" t="s">
        <v>1683</v>
      </c>
      <c r="B248" s="5" t="s">
        <v>495</v>
      </c>
      <c r="D248" s="3" t="s">
        <v>496</v>
      </c>
      <c r="E248" s="38" t="s">
        <v>1089</v>
      </c>
      <c r="F248" s="3" t="s">
        <v>1076</v>
      </c>
      <c r="G248" s="3" t="s">
        <v>1064</v>
      </c>
      <c r="H248" s="1">
        <v>529.88</v>
      </c>
      <c r="I248" s="1">
        <v>586.13</v>
      </c>
      <c r="J248" s="1">
        <v>612</v>
      </c>
      <c r="K248" s="1">
        <v>622.21</v>
      </c>
      <c r="L248" s="173">
        <v>664.96</v>
      </c>
      <c r="M248" s="173">
        <v>740.44</v>
      </c>
      <c r="N248" s="173">
        <v>789.64</v>
      </c>
      <c r="O248" s="173">
        <v>855.14</v>
      </c>
      <c r="P248" s="173">
        <v>924.26</v>
      </c>
      <c r="Q248" s="173">
        <v>1014.47</v>
      </c>
      <c r="R248" s="173">
        <v>1125.67</v>
      </c>
      <c r="S248" s="173">
        <v>1203.92</v>
      </c>
      <c r="T248" s="173">
        <v>1254.23</v>
      </c>
      <c r="U248" s="173">
        <v>1317.07</v>
      </c>
      <c r="V248" s="13">
        <v>1380.8</v>
      </c>
      <c r="W248" s="13">
        <v>1444.22</v>
      </c>
      <c r="X248" s="13" t="s">
        <v>886</v>
      </c>
      <c r="Y248" s="13" t="s">
        <v>886</v>
      </c>
      <c r="Z248" s="13" t="s">
        <v>886</v>
      </c>
      <c r="AA248" s="13" t="s">
        <v>886</v>
      </c>
      <c r="AB248" s="13" t="s">
        <v>886</v>
      </c>
      <c r="AC248" s="13" t="s">
        <v>886</v>
      </c>
      <c r="AD248" s="13" t="s">
        <v>886</v>
      </c>
      <c r="AE248" s="175" t="s">
        <v>886</v>
      </c>
      <c r="AF248" s="13" t="s">
        <v>886</v>
      </c>
      <c r="AG248" s="13" t="s">
        <v>886</v>
      </c>
      <c r="AH248" s="175" t="s">
        <v>886</v>
      </c>
      <c r="AI248" s="173" t="s">
        <v>886</v>
      </c>
      <c r="AJ248" s="173" t="s">
        <v>886</v>
      </c>
    </row>
    <row r="249" spans="1:36" x14ac:dyDescent="0.2">
      <c r="A249" s="5" t="s">
        <v>1506</v>
      </c>
      <c r="B249" s="5" t="s">
        <v>501</v>
      </c>
      <c r="D249" s="3" t="s">
        <v>502</v>
      </c>
      <c r="E249" s="38" t="s">
        <v>1089</v>
      </c>
      <c r="F249" s="3" t="s">
        <v>1076</v>
      </c>
      <c r="G249" s="3" t="s">
        <v>1060</v>
      </c>
      <c r="H249" s="1">
        <v>542.25</v>
      </c>
      <c r="I249" s="1">
        <v>619.88</v>
      </c>
      <c r="J249" s="1">
        <v>642.38</v>
      </c>
      <c r="K249" s="1">
        <v>671.48</v>
      </c>
      <c r="L249" s="173">
        <v>679.41</v>
      </c>
      <c r="M249" s="173">
        <v>727.04</v>
      </c>
      <c r="N249" s="173">
        <v>790.42</v>
      </c>
      <c r="O249" s="173">
        <v>843.29</v>
      </c>
      <c r="P249" s="173">
        <v>885.52</v>
      </c>
      <c r="Q249" s="173">
        <v>997.47</v>
      </c>
      <c r="R249" s="173">
        <v>1091.3900000000001</v>
      </c>
      <c r="S249" s="173">
        <v>1157.95</v>
      </c>
      <c r="T249" s="173">
        <v>1191.72</v>
      </c>
      <c r="U249" s="173">
        <v>1233.96</v>
      </c>
      <c r="V249" s="13">
        <v>1288.93</v>
      </c>
      <c r="W249" s="13">
        <v>1344.3</v>
      </c>
      <c r="X249" s="13">
        <v>1398.26</v>
      </c>
      <c r="Y249" s="13">
        <v>1444.81</v>
      </c>
      <c r="Z249" s="13">
        <v>1445.02</v>
      </c>
      <c r="AA249" s="13">
        <v>1445.41</v>
      </c>
      <c r="AB249" s="13">
        <v>1448.48</v>
      </c>
      <c r="AC249" s="13">
        <v>1470.77</v>
      </c>
      <c r="AD249" s="13">
        <v>1494.39</v>
      </c>
      <c r="AE249" s="175">
        <v>1540.35</v>
      </c>
      <c r="AF249" s="13">
        <v>1604.9099999999999</v>
      </c>
      <c r="AG249" s="13">
        <v>1693.56</v>
      </c>
      <c r="AH249" s="175">
        <v>1784.85</v>
      </c>
      <c r="AI249" s="173">
        <v>1851.0900000000001</v>
      </c>
      <c r="AJ249" s="173" t="s">
        <v>886</v>
      </c>
    </row>
    <row r="250" spans="1:36" x14ac:dyDescent="0.2">
      <c r="A250" s="5" t="s">
        <v>886</v>
      </c>
      <c r="B250" s="5" t="s">
        <v>932</v>
      </c>
      <c r="D250" s="3" t="s">
        <v>876</v>
      </c>
      <c r="E250" s="38" t="s">
        <v>1089</v>
      </c>
      <c r="F250" s="3" t="s">
        <v>1076</v>
      </c>
      <c r="G250" s="3" t="s">
        <v>1064</v>
      </c>
      <c r="H250" s="1">
        <v>614.25</v>
      </c>
      <c r="I250" s="1">
        <v>653.63</v>
      </c>
      <c r="J250" s="1">
        <v>685.13</v>
      </c>
      <c r="K250" s="1" t="s">
        <v>886</v>
      </c>
      <c r="L250" s="173" t="s">
        <v>886</v>
      </c>
      <c r="M250" s="173" t="s">
        <v>886</v>
      </c>
      <c r="N250" s="173" t="s">
        <v>886</v>
      </c>
      <c r="O250" s="173" t="s">
        <v>886</v>
      </c>
      <c r="P250" s="173" t="s">
        <v>886</v>
      </c>
      <c r="Q250" s="173" t="s">
        <v>886</v>
      </c>
      <c r="R250" s="173" t="s">
        <v>886</v>
      </c>
      <c r="S250" s="173" t="s">
        <v>886</v>
      </c>
      <c r="T250" s="173" t="s">
        <v>886</v>
      </c>
      <c r="U250" s="173" t="s">
        <v>886</v>
      </c>
      <c r="V250" s="13" t="s">
        <v>886</v>
      </c>
      <c r="W250" s="13" t="s">
        <v>886</v>
      </c>
      <c r="X250" s="13" t="s">
        <v>886</v>
      </c>
      <c r="Y250" s="13" t="s">
        <v>886</v>
      </c>
      <c r="Z250" s="13" t="s">
        <v>886</v>
      </c>
      <c r="AA250" s="13" t="s">
        <v>886</v>
      </c>
      <c r="AB250" s="13" t="s">
        <v>886</v>
      </c>
      <c r="AC250" s="13" t="s">
        <v>886</v>
      </c>
      <c r="AD250" s="13" t="s">
        <v>886</v>
      </c>
      <c r="AE250" s="175" t="s">
        <v>886</v>
      </c>
      <c r="AF250" s="13" t="s">
        <v>886</v>
      </c>
      <c r="AG250" s="13" t="s">
        <v>886</v>
      </c>
      <c r="AH250" s="175" t="s">
        <v>886</v>
      </c>
      <c r="AI250" s="173" t="s">
        <v>886</v>
      </c>
      <c r="AJ250" s="173" t="s">
        <v>886</v>
      </c>
    </row>
    <row r="251" spans="1:36" x14ac:dyDescent="0.2">
      <c r="A251" s="5" t="s">
        <v>1509</v>
      </c>
      <c r="B251" s="5" t="s">
        <v>1153</v>
      </c>
      <c r="D251" s="3" t="s">
        <v>1156</v>
      </c>
      <c r="E251" s="38" t="s">
        <v>1088</v>
      </c>
      <c r="F251" s="3" t="s">
        <v>1082</v>
      </c>
      <c r="G251" s="3" t="s">
        <v>1059</v>
      </c>
      <c r="H251" s="1" t="s">
        <v>886</v>
      </c>
      <c r="I251" s="1" t="s">
        <v>886</v>
      </c>
      <c r="J251" s="1" t="s">
        <v>886</v>
      </c>
      <c r="K251" s="1" t="s">
        <v>886</v>
      </c>
      <c r="L251" s="1" t="s">
        <v>886</v>
      </c>
      <c r="M251" s="1" t="s">
        <v>886</v>
      </c>
      <c r="N251" s="1" t="s">
        <v>886</v>
      </c>
      <c r="O251" s="1" t="s">
        <v>886</v>
      </c>
      <c r="P251" s="1" t="s">
        <v>886</v>
      </c>
      <c r="Q251" s="1" t="s">
        <v>886</v>
      </c>
      <c r="R251" s="1" t="s">
        <v>886</v>
      </c>
      <c r="S251" s="1" t="s">
        <v>886</v>
      </c>
      <c r="T251" s="1" t="s">
        <v>886</v>
      </c>
      <c r="U251" s="1" t="s">
        <v>886</v>
      </c>
      <c r="V251" s="1" t="s">
        <v>886</v>
      </c>
      <c r="W251" s="1" t="s">
        <v>886</v>
      </c>
      <c r="X251" s="13">
        <v>1445.08</v>
      </c>
      <c r="Y251" s="13">
        <v>1490.26</v>
      </c>
      <c r="Z251" s="13">
        <v>1495.7</v>
      </c>
      <c r="AA251" s="13">
        <v>1504.3</v>
      </c>
      <c r="AB251" s="13">
        <v>1512.7</v>
      </c>
      <c r="AC251" s="13">
        <v>1559.02</v>
      </c>
      <c r="AD251" s="13">
        <v>1591.12</v>
      </c>
      <c r="AE251" s="175">
        <v>1656.8899999999999</v>
      </c>
      <c r="AF251" s="13">
        <v>1737.1899999999998</v>
      </c>
      <c r="AG251" s="13">
        <v>1827.3899999999999</v>
      </c>
      <c r="AH251" s="175">
        <v>1915.4199999999998</v>
      </c>
      <c r="AI251" s="173">
        <v>1985.39</v>
      </c>
      <c r="AJ251" s="173">
        <v>2055.44</v>
      </c>
    </row>
    <row r="252" spans="1:36" x14ac:dyDescent="0.2">
      <c r="A252" s="5" t="s">
        <v>1511</v>
      </c>
      <c r="B252" s="5" t="s">
        <v>511</v>
      </c>
      <c r="D252" s="3" t="s">
        <v>512</v>
      </c>
      <c r="E252" s="38" t="s">
        <v>1088</v>
      </c>
      <c r="F252" s="3" t="s">
        <v>1076</v>
      </c>
      <c r="G252" s="3" t="s">
        <v>1061</v>
      </c>
      <c r="H252" s="1">
        <v>595.13</v>
      </c>
      <c r="I252" s="1">
        <v>598.5</v>
      </c>
      <c r="J252" s="1">
        <v>693</v>
      </c>
      <c r="K252" s="1">
        <v>641.38</v>
      </c>
      <c r="L252" s="173">
        <v>663.75</v>
      </c>
      <c r="M252" s="173">
        <v>739.94</v>
      </c>
      <c r="N252" s="173">
        <v>817.7</v>
      </c>
      <c r="O252" s="173">
        <v>872.44</v>
      </c>
      <c r="P252" s="173">
        <v>933.64</v>
      </c>
      <c r="Q252" s="173">
        <v>1028.79</v>
      </c>
      <c r="R252" s="173">
        <v>1178.6400000000001</v>
      </c>
      <c r="S252" s="173">
        <v>1251.27</v>
      </c>
      <c r="T252" s="173">
        <v>1291.5</v>
      </c>
      <c r="U252" s="173">
        <v>1354.5</v>
      </c>
      <c r="V252" s="13">
        <v>1422.12</v>
      </c>
      <c r="W252" s="13">
        <v>1482.81</v>
      </c>
      <c r="X252" s="13">
        <v>1530.25</v>
      </c>
      <c r="Y252" s="13">
        <v>1562.1</v>
      </c>
      <c r="Z252" s="13">
        <v>1562.1</v>
      </c>
      <c r="AA252" s="13">
        <v>1567.86</v>
      </c>
      <c r="AB252" s="13">
        <v>1576.13</v>
      </c>
      <c r="AC252" s="13">
        <v>1584.58</v>
      </c>
      <c r="AD252" s="13">
        <v>1593.21</v>
      </c>
      <c r="AE252" s="175">
        <v>1647.74</v>
      </c>
      <c r="AF252" s="13">
        <v>1714.1200000000001</v>
      </c>
      <c r="AG252" s="13">
        <v>1808.33</v>
      </c>
      <c r="AH252" s="175">
        <v>1879.4499999999998</v>
      </c>
      <c r="AI252" s="173">
        <v>1948.9599999999998</v>
      </c>
      <c r="AJ252" s="173">
        <v>2025.69</v>
      </c>
    </row>
    <row r="253" spans="1:36" x14ac:dyDescent="0.2">
      <c r="A253" s="5" t="s">
        <v>886</v>
      </c>
      <c r="B253" s="5" t="s">
        <v>933</v>
      </c>
      <c r="D253" s="3" t="s">
        <v>877</v>
      </c>
      <c r="E253" s="38" t="s">
        <v>1089</v>
      </c>
      <c r="F253" s="3" t="s">
        <v>1076</v>
      </c>
      <c r="G253" s="3" t="s">
        <v>1060</v>
      </c>
      <c r="H253" s="1">
        <v>630</v>
      </c>
      <c r="I253" s="1">
        <v>694.13</v>
      </c>
      <c r="J253" s="1">
        <v>740.25</v>
      </c>
      <c r="K253" s="1">
        <v>769.23</v>
      </c>
      <c r="L253" s="173">
        <v>808.72</v>
      </c>
      <c r="M253" s="173" t="s">
        <v>886</v>
      </c>
      <c r="N253" s="173" t="s">
        <v>886</v>
      </c>
      <c r="O253" s="173" t="s">
        <v>886</v>
      </c>
      <c r="P253" s="173" t="s">
        <v>886</v>
      </c>
      <c r="Q253" s="173" t="s">
        <v>886</v>
      </c>
      <c r="R253" s="173" t="s">
        <v>886</v>
      </c>
      <c r="S253" s="173" t="s">
        <v>886</v>
      </c>
      <c r="T253" s="173" t="s">
        <v>886</v>
      </c>
      <c r="U253" s="173" t="s">
        <v>886</v>
      </c>
      <c r="V253" s="13" t="s">
        <v>886</v>
      </c>
      <c r="W253" s="13" t="s">
        <v>886</v>
      </c>
      <c r="X253" s="13" t="s">
        <v>886</v>
      </c>
      <c r="Y253" s="13" t="s">
        <v>886</v>
      </c>
      <c r="Z253" s="13" t="s">
        <v>886</v>
      </c>
      <c r="AA253" s="13" t="s">
        <v>886</v>
      </c>
      <c r="AB253" s="13" t="s">
        <v>886</v>
      </c>
      <c r="AC253" s="13" t="s">
        <v>886</v>
      </c>
      <c r="AD253" s="13" t="s">
        <v>886</v>
      </c>
      <c r="AE253" s="175" t="s">
        <v>886</v>
      </c>
      <c r="AF253" s="13" t="s">
        <v>886</v>
      </c>
      <c r="AG253" s="13" t="s">
        <v>886</v>
      </c>
      <c r="AH253" s="175" t="s">
        <v>886</v>
      </c>
      <c r="AI253" s="173" t="s">
        <v>886</v>
      </c>
      <c r="AJ253" s="173" t="s">
        <v>886</v>
      </c>
    </row>
    <row r="254" spans="1:36" x14ac:dyDescent="0.2">
      <c r="A254" s="5" t="s">
        <v>1514</v>
      </c>
      <c r="B254" s="5" t="s">
        <v>517</v>
      </c>
      <c r="D254" s="3" t="s">
        <v>518</v>
      </c>
      <c r="E254" s="38" t="s">
        <v>1088</v>
      </c>
      <c r="F254" s="3" t="s">
        <v>1076</v>
      </c>
      <c r="G254" s="3" t="s">
        <v>1065</v>
      </c>
      <c r="H254" s="1">
        <v>658.13</v>
      </c>
      <c r="I254" s="1">
        <v>654.75</v>
      </c>
      <c r="J254" s="1">
        <v>664.88</v>
      </c>
      <c r="K254" s="1">
        <v>705.79</v>
      </c>
      <c r="L254" s="173">
        <v>745.69</v>
      </c>
      <c r="M254" s="173">
        <v>783.82</v>
      </c>
      <c r="N254" s="173">
        <v>850.93</v>
      </c>
      <c r="O254" s="173">
        <v>898.82</v>
      </c>
      <c r="P254" s="173">
        <v>950.55</v>
      </c>
      <c r="Q254" s="173">
        <v>1062.19</v>
      </c>
      <c r="R254" s="173">
        <v>1156.55</v>
      </c>
      <c r="S254" s="173">
        <v>1231.57</v>
      </c>
      <c r="T254" s="173">
        <v>1273.51</v>
      </c>
      <c r="U254" s="173">
        <v>1326.72</v>
      </c>
      <c r="V254" s="13">
        <v>1382.6</v>
      </c>
      <c r="W254" s="13">
        <v>1447.7</v>
      </c>
      <c r="X254" s="13">
        <v>1501.37</v>
      </c>
      <c r="Y254" s="13">
        <v>1533.34</v>
      </c>
      <c r="Z254" s="13">
        <v>1533.34</v>
      </c>
      <c r="AA254" s="13">
        <v>1540.2</v>
      </c>
      <c r="AB254" s="13">
        <v>1540.2</v>
      </c>
      <c r="AC254" s="13">
        <v>1570.31</v>
      </c>
      <c r="AD254" s="13">
        <v>1600.56</v>
      </c>
      <c r="AE254" s="175">
        <v>1656.29</v>
      </c>
      <c r="AF254" s="13">
        <v>1711.15</v>
      </c>
      <c r="AG254" s="13">
        <v>1794.54</v>
      </c>
      <c r="AH254" s="175">
        <v>1893.45</v>
      </c>
      <c r="AI254" s="173">
        <v>1965.5</v>
      </c>
      <c r="AJ254" s="173">
        <v>2030.13</v>
      </c>
    </row>
    <row r="255" spans="1:36" x14ac:dyDescent="0.2">
      <c r="A255" s="5" t="s">
        <v>1515</v>
      </c>
      <c r="B255" s="5" t="s">
        <v>519</v>
      </c>
      <c r="D255" s="3" t="s">
        <v>520</v>
      </c>
      <c r="E255" s="38" t="s">
        <v>1088</v>
      </c>
      <c r="F255" s="3" t="s">
        <v>1076</v>
      </c>
      <c r="G255" s="3" t="s">
        <v>1060</v>
      </c>
      <c r="H255" s="1">
        <v>534.38</v>
      </c>
      <c r="I255" s="1">
        <v>591.75</v>
      </c>
      <c r="J255" s="1">
        <v>614.25</v>
      </c>
      <c r="K255" s="1">
        <v>627.05999999999995</v>
      </c>
      <c r="L255" s="173">
        <v>702.17</v>
      </c>
      <c r="M255" s="173">
        <v>755.61</v>
      </c>
      <c r="N255" s="173">
        <v>801.58</v>
      </c>
      <c r="O255" s="173">
        <v>864.87</v>
      </c>
      <c r="P255" s="173">
        <v>924.88</v>
      </c>
      <c r="Q255" s="173">
        <v>1020.06</v>
      </c>
      <c r="R255" s="173">
        <v>1112.04</v>
      </c>
      <c r="S255" s="173">
        <v>1197.4000000000001</v>
      </c>
      <c r="T255" s="173">
        <v>1236.8900000000001</v>
      </c>
      <c r="U255" s="173">
        <v>1291.58</v>
      </c>
      <c r="V255" s="13">
        <v>1344.6</v>
      </c>
      <c r="W255" s="13">
        <v>1410.92</v>
      </c>
      <c r="X255" s="13">
        <v>1452.73</v>
      </c>
      <c r="Y255" s="13">
        <v>1488.61</v>
      </c>
      <c r="Z255" s="13">
        <v>1488.61</v>
      </c>
      <c r="AA255" s="13">
        <v>1492.85</v>
      </c>
      <c r="AB255" s="13">
        <v>1497.85</v>
      </c>
      <c r="AC255" s="13">
        <v>1501.33</v>
      </c>
      <c r="AD255" s="13">
        <v>1527.18</v>
      </c>
      <c r="AE255" s="175">
        <v>1579.23</v>
      </c>
      <c r="AF255" s="13">
        <v>1634.0800000000002</v>
      </c>
      <c r="AG255" s="13">
        <v>1724.51</v>
      </c>
      <c r="AH255" s="175">
        <v>1806.5500000000002</v>
      </c>
      <c r="AI255" s="173">
        <v>1874.42</v>
      </c>
      <c r="AJ255" s="173">
        <v>1962.8</v>
      </c>
    </row>
    <row r="256" spans="1:36" x14ac:dyDescent="0.2">
      <c r="A256" s="5" t="s">
        <v>1516</v>
      </c>
      <c r="B256" s="5" t="s">
        <v>521</v>
      </c>
      <c r="D256" s="3" t="s">
        <v>522</v>
      </c>
      <c r="E256" s="38" t="s">
        <v>1088</v>
      </c>
      <c r="F256" s="3" t="s">
        <v>1081</v>
      </c>
      <c r="G256" s="3" t="s">
        <v>1058</v>
      </c>
      <c r="H256" s="1">
        <v>623.25</v>
      </c>
      <c r="I256" s="1">
        <v>686.25</v>
      </c>
      <c r="J256" s="1">
        <v>738</v>
      </c>
      <c r="K256" s="1">
        <v>770.91</v>
      </c>
      <c r="L256" s="173">
        <v>817.96</v>
      </c>
      <c r="M256" s="173">
        <v>868.08</v>
      </c>
      <c r="N256" s="173">
        <v>928.7</v>
      </c>
      <c r="O256" s="173">
        <v>965.42</v>
      </c>
      <c r="P256" s="173">
        <v>1058.98</v>
      </c>
      <c r="Q256" s="173">
        <v>1088.72</v>
      </c>
      <c r="R256" s="173">
        <v>1222.44</v>
      </c>
      <c r="S256" s="173">
        <v>1283.42</v>
      </c>
      <c r="T256" s="173">
        <v>1346.22</v>
      </c>
      <c r="U256" s="173">
        <v>1412.24</v>
      </c>
      <c r="V256" s="13">
        <v>1481.26</v>
      </c>
      <c r="W256" s="13">
        <v>1481.32</v>
      </c>
      <c r="X256" s="13">
        <v>1518.34</v>
      </c>
      <c r="Y256" s="13">
        <v>1547.14</v>
      </c>
      <c r="Z256" s="13">
        <v>1547.14</v>
      </c>
      <c r="AA256" s="13">
        <v>1547.39</v>
      </c>
      <c r="AB256" s="13">
        <v>1604.48</v>
      </c>
      <c r="AC256" s="13">
        <v>1607.35</v>
      </c>
      <c r="AD256" s="13">
        <v>1607.37</v>
      </c>
      <c r="AE256" s="175">
        <v>1665.07</v>
      </c>
      <c r="AF256" s="13">
        <v>1729.05</v>
      </c>
      <c r="AG256" s="13">
        <v>1809.03</v>
      </c>
      <c r="AH256" s="175">
        <v>1904.51</v>
      </c>
      <c r="AI256" s="173">
        <v>1977.21</v>
      </c>
      <c r="AJ256" s="173">
        <v>2037.43</v>
      </c>
    </row>
    <row r="257" spans="1:36" x14ac:dyDescent="0.2">
      <c r="A257" s="5" t="s">
        <v>1684</v>
      </c>
      <c r="B257" s="5" t="s">
        <v>523</v>
      </c>
      <c r="D257" s="3" t="s">
        <v>524</v>
      </c>
      <c r="E257" s="38" t="s">
        <v>1089</v>
      </c>
      <c r="F257" s="3" t="s">
        <v>1076</v>
      </c>
      <c r="G257" s="3" t="s">
        <v>1065</v>
      </c>
      <c r="H257" s="1">
        <v>542.25</v>
      </c>
      <c r="I257" s="1">
        <v>565.88</v>
      </c>
      <c r="J257" s="1">
        <v>632.25</v>
      </c>
      <c r="K257" s="1">
        <v>625.23</v>
      </c>
      <c r="L257" s="173">
        <v>660.51</v>
      </c>
      <c r="M257" s="173">
        <v>721.62</v>
      </c>
      <c r="N257" s="173">
        <v>804.6</v>
      </c>
      <c r="O257" s="173">
        <v>852.31</v>
      </c>
      <c r="P257" s="173">
        <v>906.82</v>
      </c>
      <c r="Q257" s="173">
        <v>1031.79</v>
      </c>
      <c r="R257" s="173">
        <v>1190.06</v>
      </c>
      <c r="S257" s="173">
        <v>1266.1099999999999</v>
      </c>
      <c r="T257" s="173">
        <v>1322.07</v>
      </c>
      <c r="U257" s="173">
        <v>1378.55</v>
      </c>
      <c r="V257" s="13">
        <v>1439.67</v>
      </c>
      <c r="W257" s="13">
        <v>1495.85</v>
      </c>
      <c r="X257" s="13" t="s">
        <v>886</v>
      </c>
      <c r="Y257" s="13" t="s">
        <v>886</v>
      </c>
      <c r="Z257" s="13" t="s">
        <v>886</v>
      </c>
      <c r="AA257" s="13" t="s">
        <v>886</v>
      </c>
      <c r="AB257" s="13" t="s">
        <v>886</v>
      </c>
      <c r="AC257" s="13" t="s">
        <v>886</v>
      </c>
      <c r="AD257" s="13" t="s">
        <v>886</v>
      </c>
      <c r="AE257" s="175" t="s">
        <v>886</v>
      </c>
      <c r="AF257" s="13" t="s">
        <v>886</v>
      </c>
      <c r="AG257" s="13" t="s">
        <v>886</v>
      </c>
      <c r="AH257" s="175" t="s">
        <v>886</v>
      </c>
      <c r="AI257" s="173" t="s">
        <v>886</v>
      </c>
      <c r="AJ257" s="173" t="s">
        <v>886</v>
      </c>
    </row>
    <row r="258" spans="1:36" x14ac:dyDescent="0.2">
      <c r="A258" s="5" t="s">
        <v>1517</v>
      </c>
      <c r="B258" s="5" t="s">
        <v>525</v>
      </c>
      <c r="D258" s="3" t="s">
        <v>526</v>
      </c>
      <c r="E258" s="38" t="s">
        <v>1088</v>
      </c>
      <c r="F258" s="3" t="s">
        <v>1076</v>
      </c>
      <c r="G258" s="3" t="s">
        <v>1057</v>
      </c>
      <c r="H258" s="1">
        <v>588.38</v>
      </c>
      <c r="I258" s="1">
        <v>607.5</v>
      </c>
      <c r="J258" s="1">
        <v>651.38</v>
      </c>
      <c r="K258" s="1">
        <v>679.82</v>
      </c>
      <c r="L258" s="173">
        <v>706.1</v>
      </c>
      <c r="M258" s="173">
        <v>756.09</v>
      </c>
      <c r="N258" s="173">
        <v>825.9</v>
      </c>
      <c r="O258" s="173">
        <v>887.23</v>
      </c>
      <c r="P258" s="173">
        <v>955.23</v>
      </c>
      <c r="Q258" s="173">
        <v>1040.8</v>
      </c>
      <c r="R258" s="173">
        <v>1184.29</v>
      </c>
      <c r="S258" s="173">
        <v>1261.27</v>
      </c>
      <c r="T258" s="173">
        <v>1317.28</v>
      </c>
      <c r="U258" s="173">
        <v>1374.85</v>
      </c>
      <c r="V258" s="13">
        <v>1428.82</v>
      </c>
      <c r="W258" s="13">
        <v>1484.66</v>
      </c>
      <c r="X258" s="13">
        <v>1543.3</v>
      </c>
      <c r="Y258" s="13">
        <v>1582.64</v>
      </c>
      <c r="Z258" s="13">
        <v>1582.65</v>
      </c>
      <c r="AA258" s="13">
        <v>1583.06</v>
      </c>
      <c r="AB258" s="13">
        <v>1614.14</v>
      </c>
      <c r="AC258" s="13">
        <v>1646.32</v>
      </c>
      <c r="AD258" s="13">
        <v>1679.16</v>
      </c>
      <c r="AE258" s="175">
        <v>1737.64</v>
      </c>
      <c r="AF258" s="13">
        <v>1810.87</v>
      </c>
      <c r="AG258" s="13">
        <v>1912.27</v>
      </c>
      <c r="AH258" s="175">
        <v>1988.6499999999999</v>
      </c>
      <c r="AI258" s="173">
        <v>2063.56</v>
      </c>
      <c r="AJ258" s="173">
        <v>2130.64</v>
      </c>
    </row>
    <row r="259" spans="1:36" x14ac:dyDescent="0.2">
      <c r="A259" s="5" t="s">
        <v>1518</v>
      </c>
      <c r="B259" s="5" t="s">
        <v>529</v>
      </c>
      <c r="D259" s="3" t="s">
        <v>530</v>
      </c>
      <c r="E259" s="38" t="s">
        <v>1088</v>
      </c>
      <c r="F259" s="3" t="s">
        <v>1076</v>
      </c>
      <c r="G259" s="3" t="s">
        <v>1058</v>
      </c>
      <c r="H259" s="1">
        <v>654.75</v>
      </c>
      <c r="I259" s="1">
        <v>697.5</v>
      </c>
      <c r="J259" s="1">
        <v>713.25</v>
      </c>
      <c r="K259" s="1">
        <v>754.29</v>
      </c>
      <c r="L259" s="173">
        <v>803.25</v>
      </c>
      <c r="M259" s="173">
        <v>878.46</v>
      </c>
      <c r="N259" s="173">
        <v>947</v>
      </c>
      <c r="O259" s="173">
        <v>995.61</v>
      </c>
      <c r="P259" s="173">
        <v>1039.1400000000001</v>
      </c>
      <c r="Q259" s="173">
        <v>1116.92</v>
      </c>
      <c r="R259" s="173">
        <v>1225.6199999999999</v>
      </c>
      <c r="S259" s="173">
        <v>1291.17</v>
      </c>
      <c r="T259" s="173">
        <v>1334.79</v>
      </c>
      <c r="U259" s="173">
        <v>1389.8</v>
      </c>
      <c r="V259" s="13">
        <v>1465.89</v>
      </c>
      <c r="W259" s="13">
        <v>1522.54</v>
      </c>
      <c r="X259" s="13">
        <v>1566.61</v>
      </c>
      <c r="Y259" s="13">
        <v>1571.74</v>
      </c>
      <c r="Z259" s="13">
        <v>1571.76</v>
      </c>
      <c r="AA259" s="13">
        <v>1576.57</v>
      </c>
      <c r="AB259" s="13">
        <v>1557.43</v>
      </c>
      <c r="AC259" s="13">
        <v>1592.74</v>
      </c>
      <c r="AD259" s="13">
        <v>1624</v>
      </c>
      <c r="AE259" s="175">
        <v>1698.07</v>
      </c>
      <c r="AF259" s="13">
        <v>1766.2</v>
      </c>
      <c r="AG259" s="13">
        <v>1872.45</v>
      </c>
      <c r="AH259" s="175">
        <v>1964.59</v>
      </c>
      <c r="AI259" s="173">
        <v>2049.85</v>
      </c>
      <c r="AJ259" s="173">
        <v>2128.59</v>
      </c>
    </row>
    <row r="260" spans="1:36" x14ac:dyDescent="0.2">
      <c r="A260" s="5" t="s">
        <v>1685</v>
      </c>
      <c r="B260" s="5" t="s">
        <v>531</v>
      </c>
      <c r="D260" s="3" t="s">
        <v>532</v>
      </c>
      <c r="E260" s="38" t="s">
        <v>1089</v>
      </c>
      <c r="F260" s="3" t="s">
        <v>1076</v>
      </c>
      <c r="G260" s="3" t="s">
        <v>1064</v>
      </c>
      <c r="H260" s="1">
        <v>552.38</v>
      </c>
      <c r="I260" s="1">
        <v>576</v>
      </c>
      <c r="J260" s="1">
        <v>591.75</v>
      </c>
      <c r="K260" s="1">
        <v>613.6</v>
      </c>
      <c r="L260" s="173">
        <v>641.71</v>
      </c>
      <c r="M260" s="173">
        <v>695.69</v>
      </c>
      <c r="N260" s="173">
        <v>738.46</v>
      </c>
      <c r="O260" s="173">
        <v>804.57</v>
      </c>
      <c r="P260" s="173">
        <v>847.84</v>
      </c>
      <c r="Q260" s="173">
        <v>921.45</v>
      </c>
      <c r="R260" s="173">
        <v>1030.06</v>
      </c>
      <c r="S260" s="173">
        <v>1100.5999999999999</v>
      </c>
      <c r="T260" s="173">
        <v>1152.45</v>
      </c>
      <c r="U260" s="173">
        <v>1206.5</v>
      </c>
      <c r="V260" s="13">
        <v>1263.06</v>
      </c>
      <c r="W260" s="13">
        <v>1327.18</v>
      </c>
      <c r="X260" s="13" t="s">
        <v>886</v>
      </c>
      <c r="Y260" s="13" t="s">
        <v>886</v>
      </c>
      <c r="Z260" s="13" t="s">
        <v>886</v>
      </c>
      <c r="AA260" s="13" t="s">
        <v>886</v>
      </c>
      <c r="AB260" s="13" t="s">
        <v>886</v>
      </c>
      <c r="AC260" s="13" t="s">
        <v>886</v>
      </c>
      <c r="AD260" s="13" t="s">
        <v>886</v>
      </c>
      <c r="AE260" s="175" t="s">
        <v>886</v>
      </c>
      <c r="AF260" s="13" t="s">
        <v>886</v>
      </c>
      <c r="AG260" s="13" t="s">
        <v>886</v>
      </c>
      <c r="AH260" s="175" t="s">
        <v>886</v>
      </c>
      <c r="AI260" s="173" t="s">
        <v>886</v>
      </c>
      <c r="AJ260" s="173" t="s">
        <v>886</v>
      </c>
    </row>
    <row r="261" spans="1:36" x14ac:dyDescent="0.2">
      <c r="A261" s="5" t="s">
        <v>886</v>
      </c>
      <c r="B261" s="5" t="s">
        <v>1003</v>
      </c>
      <c r="D261" s="3" t="s">
        <v>1002</v>
      </c>
      <c r="E261" s="38" t="s">
        <v>1089</v>
      </c>
      <c r="F261" s="3" t="s">
        <v>1076</v>
      </c>
      <c r="G261" s="3" t="s">
        <v>1061</v>
      </c>
      <c r="H261" s="1">
        <v>534.38</v>
      </c>
      <c r="I261" s="1">
        <v>532.13</v>
      </c>
      <c r="J261" s="1">
        <v>540</v>
      </c>
      <c r="K261" s="1">
        <v>564.97</v>
      </c>
      <c r="L261" s="173">
        <v>610.5</v>
      </c>
      <c r="M261" s="173" t="s">
        <v>886</v>
      </c>
      <c r="N261" s="173" t="s">
        <v>886</v>
      </c>
      <c r="O261" s="173" t="s">
        <v>886</v>
      </c>
      <c r="P261" s="173" t="s">
        <v>886</v>
      </c>
      <c r="Q261" s="173" t="s">
        <v>886</v>
      </c>
      <c r="R261" s="173" t="s">
        <v>886</v>
      </c>
      <c r="S261" s="173" t="s">
        <v>886</v>
      </c>
      <c r="T261" s="173" t="s">
        <v>886</v>
      </c>
      <c r="U261" s="173" t="s">
        <v>886</v>
      </c>
      <c r="V261" s="13" t="s">
        <v>886</v>
      </c>
      <c r="W261" s="13" t="s">
        <v>886</v>
      </c>
      <c r="X261" s="13" t="s">
        <v>886</v>
      </c>
      <c r="Y261" s="13" t="s">
        <v>886</v>
      </c>
      <c r="Z261" s="13" t="s">
        <v>886</v>
      </c>
      <c r="AA261" s="13" t="s">
        <v>886</v>
      </c>
      <c r="AB261" s="13" t="s">
        <v>886</v>
      </c>
      <c r="AC261" s="13" t="s">
        <v>886</v>
      </c>
      <c r="AD261" s="13" t="s">
        <v>886</v>
      </c>
      <c r="AE261" s="175" t="s">
        <v>886</v>
      </c>
      <c r="AF261" s="13" t="s">
        <v>886</v>
      </c>
      <c r="AG261" s="13" t="s">
        <v>886</v>
      </c>
      <c r="AH261" s="175" t="s">
        <v>886</v>
      </c>
      <c r="AI261" s="173" t="s">
        <v>886</v>
      </c>
      <c r="AJ261" s="173" t="s">
        <v>886</v>
      </c>
    </row>
    <row r="262" spans="1:36" x14ac:dyDescent="0.2">
      <c r="A262" s="5" t="s">
        <v>1519</v>
      </c>
      <c r="B262" s="5" t="s">
        <v>533</v>
      </c>
      <c r="D262" s="3" t="s">
        <v>534</v>
      </c>
      <c r="E262" s="38" t="s">
        <v>1088</v>
      </c>
      <c r="F262" s="3" t="s">
        <v>1082</v>
      </c>
      <c r="G262" s="3" t="s">
        <v>1061</v>
      </c>
      <c r="H262" s="1">
        <v>534.38</v>
      </c>
      <c r="I262" s="1">
        <v>532.13</v>
      </c>
      <c r="J262" s="1">
        <v>540</v>
      </c>
      <c r="K262" s="1">
        <v>564.97</v>
      </c>
      <c r="L262" s="173">
        <v>610.5</v>
      </c>
      <c r="M262" s="173">
        <v>690.06</v>
      </c>
      <c r="N262" s="173">
        <v>754.46</v>
      </c>
      <c r="O262" s="173">
        <v>817.42</v>
      </c>
      <c r="P262" s="173">
        <v>860.86</v>
      </c>
      <c r="Q262" s="173">
        <v>962.78</v>
      </c>
      <c r="R262" s="173">
        <v>1046.83</v>
      </c>
      <c r="S262" s="173">
        <v>1116.54</v>
      </c>
      <c r="T262" s="173">
        <v>1163.18</v>
      </c>
      <c r="U262" s="173">
        <v>1211.81</v>
      </c>
      <c r="V262" s="13">
        <v>1235.3</v>
      </c>
      <c r="W262" s="13">
        <v>1259.53</v>
      </c>
      <c r="X262" s="13">
        <v>1295.67</v>
      </c>
      <c r="Y262" s="13">
        <v>1329.71</v>
      </c>
      <c r="Z262" s="13">
        <v>1330.24</v>
      </c>
      <c r="AA262" s="13">
        <v>1369.22</v>
      </c>
      <c r="AB262" s="13">
        <v>1378.02</v>
      </c>
      <c r="AC262" s="13">
        <v>1382.36</v>
      </c>
      <c r="AD262" s="13">
        <v>1383.46</v>
      </c>
      <c r="AE262" s="175">
        <v>1432.3500000000001</v>
      </c>
      <c r="AF262" s="13">
        <v>1496.04</v>
      </c>
      <c r="AG262" s="13">
        <v>1583.23</v>
      </c>
      <c r="AH262" s="175">
        <v>1649.45</v>
      </c>
      <c r="AI262" s="173">
        <v>1714.55</v>
      </c>
      <c r="AJ262" s="173">
        <v>1799.89</v>
      </c>
    </row>
    <row r="263" spans="1:36" x14ac:dyDescent="0.2">
      <c r="A263" s="5" t="s">
        <v>886</v>
      </c>
      <c r="B263" s="5" t="s">
        <v>1004</v>
      </c>
      <c r="D263" s="3" t="s">
        <v>1005</v>
      </c>
      <c r="E263" s="38" t="s">
        <v>1089</v>
      </c>
      <c r="F263" s="3" t="s">
        <v>1076</v>
      </c>
      <c r="G263" s="3" t="s">
        <v>1064</v>
      </c>
      <c r="H263" s="1">
        <v>564.75</v>
      </c>
      <c r="I263" s="1">
        <v>603</v>
      </c>
      <c r="J263" s="1">
        <v>621</v>
      </c>
      <c r="K263" s="1">
        <v>649.78</v>
      </c>
      <c r="L263" s="173">
        <v>678.68</v>
      </c>
      <c r="M263" s="173" t="s">
        <v>886</v>
      </c>
      <c r="N263" s="173" t="s">
        <v>886</v>
      </c>
      <c r="O263" s="173" t="s">
        <v>886</v>
      </c>
      <c r="P263" s="173" t="s">
        <v>886</v>
      </c>
      <c r="Q263" s="173" t="s">
        <v>886</v>
      </c>
      <c r="R263" s="173" t="s">
        <v>886</v>
      </c>
      <c r="S263" s="173" t="s">
        <v>886</v>
      </c>
      <c r="T263" s="173" t="s">
        <v>886</v>
      </c>
      <c r="U263" s="173" t="s">
        <v>886</v>
      </c>
      <c r="V263" s="13" t="s">
        <v>886</v>
      </c>
      <c r="W263" s="13" t="s">
        <v>886</v>
      </c>
      <c r="X263" s="13" t="s">
        <v>886</v>
      </c>
      <c r="Y263" s="13" t="s">
        <v>886</v>
      </c>
      <c r="Z263" s="13" t="s">
        <v>886</v>
      </c>
      <c r="AA263" s="13" t="s">
        <v>886</v>
      </c>
      <c r="AB263" s="13" t="s">
        <v>886</v>
      </c>
      <c r="AC263" s="13" t="s">
        <v>886</v>
      </c>
      <c r="AD263" s="13" t="s">
        <v>886</v>
      </c>
      <c r="AE263" s="175" t="s">
        <v>886</v>
      </c>
      <c r="AF263" s="13" t="s">
        <v>886</v>
      </c>
      <c r="AG263" s="13" t="s">
        <v>886</v>
      </c>
      <c r="AH263" s="175" t="s">
        <v>886</v>
      </c>
      <c r="AI263" s="173" t="s">
        <v>886</v>
      </c>
      <c r="AJ263" s="173" t="s">
        <v>886</v>
      </c>
    </row>
    <row r="264" spans="1:36" x14ac:dyDescent="0.2">
      <c r="A264" s="5" t="s">
        <v>1520</v>
      </c>
      <c r="B264" s="5" t="s">
        <v>535</v>
      </c>
      <c r="D264" s="3" t="s">
        <v>536</v>
      </c>
      <c r="E264" s="38" t="s">
        <v>1088</v>
      </c>
      <c r="F264" s="3" t="s">
        <v>1082</v>
      </c>
      <c r="G264" s="3" t="s">
        <v>1064</v>
      </c>
      <c r="H264" s="1">
        <v>564.75</v>
      </c>
      <c r="I264" s="1">
        <v>603</v>
      </c>
      <c r="J264" s="1">
        <v>621</v>
      </c>
      <c r="K264" s="1">
        <v>649.78</v>
      </c>
      <c r="L264" s="173">
        <v>678.68</v>
      </c>
      <c r="M264" s="173">
        <v>645.49</v>
      </c>
      <c r="N264" s="173">
        <v>701.89</v>
      </c>
      <c r="O264" s="173">
        <v>764.47</v>
      </c>
      <c r="P264" s="173">
        <v>789.62</v>
      </c>
      <c r="Q264" s="173">
        <v>895.5</v>
      </c>
      <c r="R264" s="173">
        <v>1046.17</v>
      </c>
      <c r="S264" s="173">
        <v>1120.52</v>
      </c>
      <c r="T264" s="173">
        <v>1176.3399999999999</v>
      </c>
      <c r="U264" s="173">
        <v>1234.8</v>
      </c>
      <c r="V264" s="13">
        <v>1295.31</v>
      </c>
      <c r="W264" s="13">
        <v>1363.07</v>
      </c>
      <c r="X264" s="13">
        <v>1428.11</v>
      </c>
      <c r="Y264" s="13">
        <v>1473.04</v>
      </c>
      <c r="Z264" s="13">
        <v>1473.04</v>
      </c>
      <c r="AA264" s="13">
        <v>1478.32</v>
      </c>
      <c r="AB264" s="13">
        <v>1507.86</v>
      </c>
      <c r="AC264" s="13">
        <v>1537.86</v>
      </c>
      <c r="AD264" s="13">
        <v>1568.47</v>
      </c>
      <c r="AE264" s="175">
        <v>1599.81</v>
      </c>
      <c r="AF264" s="13">
        <v>1665.32</v>
      </c>
      <c r="AG264" s="13">
        <v>1742.67</v>
      </c>
      <c r="AH264" s="175">
        <v>1813.1399999999999</v>
      </c>
      <c r="AI264" s="173">
        <v>1884.6499999999999</v>
      </c>
      <c r="AJ264" s="173">
        <v>1979.91</v>
      </c>
    </row>
    <row r="265" spans="1:36" x14ac:dyDescent="0.2">
      <c r="A265" s="5" t="s">
        <v>886</v>
      </c>
      <c r="B265" s="5" t="s">
        <v>1028</v>
      </c>
      <c r="D265" s="3" t="s">
        <v>994</v>
      </c>
      <c r="E265" s="38" t="s">
        <v>1089</v>
      </c>
      <c r="F265" s="3" t="s">
        <v>1076</v>
      </c>
      <c r="G265" s="3" t="s">
        <v>1064</v>
      </c>
      <c r="H265" s="1">
        <v>481.5</v>
      </c>
      <c r="I265" s="1">
        <v>531</v>
      </c>
      <c r="J265" s="1">
        <v>553.5</v>
      </c>
      <c r="K265" s="1">
        <v>587.70000000000005</v>
      </c>
      <c r="L265" s="173" t="s">
        <v>886</v>
      </c>
      <c r="M265" s="173" t="s">
        <v>886</v>
      </c>
      <c r="N265" s="173" t="s">
        <v>886</v>
      </c>
      <c r="O265" s="173" t="s">
        <v>886</v>
      </c>
      <c r="P265" s="173" t="s">
        <v>886</v>
      </c>
      <c r="Q265" s="173" t="s">
        <v>886</v>
      </c>
      <c r="R265" s="173" t="s">
        <v>886</v>
      </c>
      <c r="S265" s="173" t="s">
        <v>886</v>
      </c>
      <c r="T265" s="173" t="s">
        <v>886</v>
      </c>
      <c r="U265" s="173" t="s">
        <v>886</v>
      </c>
      <c r="V265" s="13" t="s">
        <v>886</v>
      </c>
      <c r="W265" s="13" t="s">
        <v>886</v>
      </c>
      <c r="X265" s="13" t="s">
        <v>886</v>
      </c>
      <c r="Y265" s="13" t="s">
        <v>886</v>
      </c>
      <c r="Z265" s="13" t="s">
        <v>886</v>
      </c>
      <c r="AA265" s="13" t="s">
        <v>886</v>
      </c>
      <c r="AB265" s="13" t="s">
        <v>886</v>
      </c>
      <c r="AC265" s="13" t="s">
        <v>886</v>
      </c>
      <c r="AD265" s="13" t="s">
        <v>886</v>
      </c>
      <c r="AE265" s="175" t="s">
        <v>886</v>
      </c>
      <c r="AF265" s="13" t="s">
        <v>886</v>
      </c>
      <c r="AG265" s="13" t="s">
        <v>886</v>
      </c>
      <c r="AH265" s="175" t="s">
        <v>886</v>
      </c>
      <c r="AI265" s="173" t="s">
        <v>886</v>
      </c>
      <c r="AJ265" s="173" t="s">
        <v>886</v>
      </c>
    </row>
    <row r="266" spans="1:36" x14ac:dyDescent="0.2">
      <c r="A266" s="5" t="s">
        <v>1744</v>
      </c>
      <c r="B266" s="5" t="s">
        <v>537</v>
      </c>
      <c r="D266" s="3" t="s">
        <v>538</v>
      </c>
      <c r="E266" s="38" t="s">
        <v>1089</v>
      </c>
      <c r="F266" s="3" t="s">
        <v>1082</v>
      </c>
      <c r="G266" s="3" t="s">
        <v>1064</v>
      </c>
      <c r="H266" s="1">
        <v>481.5</v>
      </c>
      <c r="I266" s="1">
        <v>531</v>
      </c>
      <c r="J266" s="1">
        <v>553.5</v>
      </c>
      <c r="K266" s="1">
        <v>587.70000000000005</v>
      </c>
      <c r="L266" s="173">
        <v>610.47</v>
      </c>
      <c r="M266" s="173">
        <v>673.83</v>
      </c>
      <c r="N266" s="173">
        <v>702.99</v>
      </c>
      <c r="O266" s="173">
        <v>790.2</v>
      </c>
      <c r="P266" s="173">
        <v>836.55</v>
      </c>
      <c r="Q266" s="173">
        <v>936.41</v>
      </c>
      <c r="R266" s="173">
        <v>1072.3900000000001</v>
      </c>
      <c r="S266" s="173">
        <v>1137.78</v>
      </c>
      <c r="T266" s="173">
        <v>1189.3699999999999</v>
      </c>
      <c r="U266" s="173">
        <v>1233.8499999999999</v>
      </c>
      <c r="V266" s="13">
        <v>1278.99</v>
      </c>
      <c r="W266" s="13">
        <v>1341.72</v>
      </c>
      <c r="X266" s="13">
        <v>1406.43</v>
      </c>
      <c r="Y266" s="13">
        <v>1449.99</v>
      </c>
      <c r="Z266" s="13">
        <v>1449.99</v>
      </c>
      <c r="AA266" s="13">
        <v>1449.99</v>
      </c>
      <c r="AB266" s="13">
        <v>1458.45</v>
      </c>
      <c r="AC266" s="13">
        <v>1463.31</v>
      </c>
      <c r="AD266" s="13">
        <v>1464.57</v>
      </c>
      <c r="AE266" s="175">
        <v>1517.85</v>
      </c>
      <c r="AF266" s="13">
        <v>1585.7399999999998</v>
      </c>
      <c r="AG266" s="13">
        <v>1678.96</v>
      </c>
      <c r="AH266" s="175" t="s">
        <v>886</v>
      </c>
      <c r="AI266" s="173" t="s">
        <v>886</v>
      </c>
      <c r="AJ266" s="173" t="s">
        <v>886</v>
      </c>
    </row>
    <row r="267" spans="1:36" x14ac:dyDescent="0.2">
      <c r="A267" s="5" t="s">
        <v>886</v>
      </c>
      <c r="B267" s="5" t="s">
        <v>1029</v>
      </c>
      <c r="D267" s="3" t="s">
        <v>995</v>
      </c>
      <c r="E267" s="38" t="s">
        <v>1089</v>
      </c>
      <c r="F267" s="3" t="s">
        <v>1076</v>
      </c>
      <c r="G267" s="3" t="s">
        <v>1057</v>
      </c>
      <c r="H267" s="1">
        <v>454.5</v>
      </c>
      <c r="I267" s="1">
        <v>498.38</v>
      </c>
      <c r="J267" s="1">
        <v>546.75</v>
      </c>
      <c r="K267" s="1">
        <v>572.13</v>
      </c>
      <c r="L267" s="173" t="s">
        <v>886</v>
      </c>
      <c r="M267" s="173" t="s">
        <v>886</v>
      </c>
      <c r="N267" s="173" t="s">
        <v>886</v>
      </c>
      <c r="O267" s="173" t="s">
        <v>886</v>
      </c>
      <c r="P267" s="173" t="s">
        <v>886</v>
      </c>
      <c r="Q267" s="173" t="s">
        <v>886</v>
      </c>
      <c r="R267" s="173" t="s">
        <v>886</v>
      </c>
      <c r="S267" s="173" t="s">
        <v>886</v>
      </c>
      <c r="T267" s="173" t="s">
        <v>886</v>
      </c>
      <c r="U267" s="173" t="s">
        <v>886</v>
      </c>
      <c r="V267" s="13" t="s">
        <v>886</v>
      </c>
      <c r="W267" s="13" t="s">
        <v>886</v>
      </c>
      <c r="X267" s="13" t="s">
        <v>886</v>
      </c>
      <c r="Y267" s="13" t="s">
        <v>886</v>
      </c>
      <c r="Z267" s="13" t="s">
        <v>886</v>
      </c>
      <c r="AA267" s="13" t="s">
        <v>886</v>
      </c>
      <c r="AB267" s="13" t="s">
        <v>886</v>
      </c>
      <c r="AC267" s="13" t="s">
        <v>886</v>
      </c>
      <c r="AD267" s="13" t="s">
        <v>886</v>
      </c>
      <c r="AE267" s="175" t="s">
        <v>886</v>
      </c>
      <c r="AF267" s="13" t="s">
        <v>886</v>
      </c>
      <c r="AG267" s="13" t="s">
        <v>886</v>
      </c>
      <c r="AH267" s="175" t="s">
        <v>886</v>
      </c>
      <c r="AI267" s="173" t="s">
        <v>886</v>
      </c>
      <c r="AJ267" s="173" t="s">
        <v>886</v>
      </c>
    </row>
    <row r="268" spans="1:36" x14ac:dyDescent="0.2">
      <c r="A268" s="5" t="s">
        <v>1521</v>
      </c>
      <c r="B268" s="5" t="s">
        <v>539</v>
      </c>
      <c r="D268" s="3" t="s">
        <v>540</v>
      </c>
      <c r="E268" s="38" t="s">
        <v>1088</v>
      </c>
      <c r="F268" s="3" t="s">
        <v>1082</v>
      </c>
      <c r="G268" s="3" t="s">
        <v>1057</v>
      </c>
      <c r="H268" s="1">
        <v>454.5</v>
      </c>
      <c r="I268" s="1">
        <v>498.38</v>
      </c>
      <c r="J268" s="1">
        <v>546.75</v>
      </c>
      <c r="K268" s="1">
        <v>572.13</v>
      </c>
      <c r="L268" s="173">
        <v>603.09</v>
      </c>
      <c r="M268" s="173">
        <v>634.41</v>
      </c>
      <c r="N268" s="173">
        <v>681.57</v>
      </c>
      <c r="O268" s="173">
        <v>703.29</v>
      </c>
      <c r="P268" s="173">
        <v>744.23</v>
      </c>
      <c r="Q268" s="173">
        <v>827.26</v>
      </c>
      <c r="R268" s="173">
        <v>998.35</v>
      </c>
      <c r="S268" s="173">
        <v>1069.52</v>
      </c>
      <c r="T268" s="173">
        <v>1121.54</v>
      </c>
      <c r="U268" s="173">
        <v>1176.9100000000001</v>
      </c>
      <c r="V268" s="13">
        <v>1225.76</v>
      </c>
      <c r="W268" s="13">
        <v>1288.71</v>
      </c>
      <c r="X268" s="13">
        <v>1351.53</v>
      </c>
      <c r="Y268" s="13">
        <v>1356.75</v>
      </c>
      <c r="Z268" s="13">
        <v>1356.75</v>
      </c>
      <c r="AA268" s="13">
        <v>1356.75</v>
      </c>
      <c r="AB268" s="13">
        <v>1384.16</v>
      </c>
      <c r="AC268" s="13">
        <v>1387.17</v>
      </c>
      <c r="AD268" s="13">
        <v>1390.24</v>
      </c>
      <c r="AE268" s="175">
        <v>1441.3899999999999</v>
      </c>
      <c r="AF268" s="13">
        <v>1508.4199999999998</v>
      </c>
      <c r="AG268" s="13">
        <v>1579.81</v>
      </c>
      <c r="AH268" s="175">
        <v>1665.8500000000001</v>
      </c>
      <c r="AI268" s="173">
        <v>1732.92</v>
      </c>
      <c r="AJ268" s="173">
        <v>1821.76</v>
      </c>
    </row>
    <row r="269" spans="1:36" x14ac:dyDescent="0.2">
      <c r="A269" s="5" t="s">
        <v>1522</v>
      </c>
      <c r="B269" s="5" t="s">
        <v>541</v>
      </c>
      <c r="D269" s="3" t="s">
        <v>542</v>
      </c>
      <c r="E269" s="38" t="s">
        <v>1088</v>
      </c>
      <c r="F269" s="3" t="s">
        <v>1076</v>
      </c>
      <c r="G269" s="3" t="s">
        <v>1058</v>
      </c>
      <c r="H269" s="1">
        <v>652.5</v>
      </c>
      <c r="I269" s="1">
        <v>691.88</v>
      </c>
      <c r="J269" s="1">
        <v>704.25</v>
      </c>
      <c r="K269" s="1">
        <v>749.11</v>
      </c>
      <c r="L269" s="173">
        <v>783.89</v>
      </c>
      <c r="M269" s="173">
        <v>891.34</v>
      </c>
      <c r="N269" s="173">
        <v>959.16</v>
      </c>
      <c r="O269" s="173">
        <v>1010.66</v>
      </c>
      <c r="P269" s="173">
        <v>1048.77</v>
      </c>
      <c r="Q269" s="173">
        <v>1125.9100000000001</v>
      </c>
      <c r="R269" s="173">
        <v>1233.52</v>
      </c>
      <c r="S269" s="173">
        <v>1285.69</v>
      </c>
      <c r="T269" s="173">
        <v>1325.23</v>
      </c>
      <c r="U269" s="173">
        <v>1389.69</v>
      </c>
      <c r="V269" s="13">
        <v>1463.35</v>
      </c>
      <c r="W269" s="13">
        <v>1516.15</v>
      </c>
      <c r="X269" s="13">
        <v>1567.95</v>
      </c>
      <c r="Y269" s="13">
        <v>1579.72</v>
      </c>
      <c r="Z269" s="13">
        <v>1580.5</v>
      </c>
      <c r="AA269" s="13">
        <v>1594.08</v>
      </c>
      <c r="AB269" s="13">
        <v>1581.67</v>
      </c>
      <c r="AC269" s="13">
        <v>1611.83</v>
      </c>
      <c r="AD269" s="13">
        <v>1644.06</v>
      </c>
      <c r="AE269" s="175">
        <v>1698.1</v>
      </c>
      <c r="AF269" s="13">
        <v>1754.5600000000002</v>
      </c>
      <c r="AG269" s="13">
        <v>1852.4600000000003</v>
      </c>
      <c r="AH269" s="175">
        <v>1940.6699999999998</v>
      </c>
      <c r="AI269" s="173">
        <v>2012.4299999999998</v>
      </c>
      <c r="AJ269" s="173">
        <v>2091.4899999999998</v>
      </c>
    </row>
    <row r="270" spans="1:36" x14ac:dyDescent="0.2">
      <c r="A270" s="5" t="s">
        <v>1686</v>
      </c>
      <c r="B270" s="5" t="s">
        <v>543</v>
      </c>
      <c r="D270" s="3" t="s">
        <v>544</v>
      </c>
      <c r="E270" s="38" t="s">
        <v>1089</v>
      </c>
      <c r="F270" s="3" t="s">
        <v>1076</v>
      </c>
      <c r="G270" s="3" t="s">
        <v>1064</v>
      </c>
      <c r="H270" s="1">
        <v>484.88</v>
      </c>
      <c r="I270" s="1">
        <v>518.63</v>
      </c>
      <c r="J270" s="1">
        <v>540</v>
      </c>
      <c r="K270" s="1">
        <v>573.23</v>
      </c>
      <c r="L270" s="173">
        <v>692.18</v>
      </c>
      <c r="M270" s="173">
        <v>762.68</v>
      </c>
      <c r="N270" s="173">
        <v>825.66</v>
      </c>
      <c r="O270" s="173">
        <v>874.37</v>
      </c>
      <c r="P270" s="173">
        <v>934.24</v>
      </c>
      <c r="Q270" s="173">
        <v>1022.92</v>
      </c>
      <c r="R270" s="173">
        <v>1191.17</v>
      </c>
      <c r="S270" s="173">
        <v>1259.55</v>
      </c>
      <c r="T270" s="173">
        <v>1310.95</v>
      </c>
      <c r="U270" s="173">
        <v>1375.06</v>
      </c>
      <c r="V270" s="13">
        <v>1442.65</v>
      </c>
      <c r="W270" s="13">
        <v>1511.75</v>
      </c>
      <c r="X270" s="13">
        <v>1576.91</v>
      </c>
      <c r="Y270" s="13">
        <v>1626.19</v>
      </c>
      <c r="Z270" s="13">
        <v>1627.47</v>
      </c>
      <c r="AA270" s="13">
        <v>1629.14</v>
      </c>
      <c r="AB270" s="13">
        <v>1643.09</v>
      </c>
      <c r="AC270" s="13">
        <v>1683.18</v>
      </c>
      <c r="AD270" s="13">
        <v>1712.86</v>
      </c>
      <c r="AE270" s="175">
        <v>1775.2</v>
      </c>
      <c r="AF270" s="13">
        <v>1852.2199999999998</v>
      </c>
      <c r="AG270" s="13">
        <v>1956.6899999999998</v>
      </c>
      <c r="AH270" s="175" t="s">
        <v>886</v>
      </c>
      <c r="AI270" s="173" t="s">
        <v>886</v>
      </c>
      <c r="AJ270" s="173" t="s">
        <v>886</v>
      </c>
    </row>
    <row r="271" spans="1:36" x14ac:dyDescent="0.2">
      <c r="A271" s="5" t="s">
        <v>886</v>
      </c>
      <c r="B271" s="5" t="s">
        <v>1006</v>
      </c>
      <c r="D271" s="3" t="s">
        <v>1007</v>
      </c>
      <c r="E271" s="38" t="s">
        <v>1089</v>
      </c>
      <c r="F271" s="3" t="s">
        <v>1076</v>
      </c>
      <c r="G271" s="3" t="s">
        <v>1057</v>
      </c>
      <c r="H271" s="1">
        <v>607.5</v>
      </c>
      <c r="I271" s="1">
        <v>592.88</v>
      </c>
      <c r="J271" s="1">
        <v>609.75</v>
      </c>
      <c r="K271" s="1">
        <v>696.26</v>
      </c>
      <c r="L271" s="173">
        <v>706.4</v>
      </c>
      <c r="M271" s="173" t="s">
        <v>886</v>
      </c>
      <c r="N271" s="173" t="s">
        <v>886</v>
      </c>
      <c r="O271" s="173" t="s">
        <v>886</v>
      </c>
      <c r="P271" s="173" t="s">
        <v>886</v>
      </c>
      <c r="Q271" s="173" t="s">
        <v>886</v>
      </c>
      <c r="R271" s="173" t="s">
        <v>886</v>
      </c>
      <c r="S271" s="173" t="s">
        <v>886</v>
      </c>
      <c r="T271" s="173" t="s">
        <v>886</v>
      </c>
      <c r="U271" s="173" t="s">
        <v>886</v>
      </c>
      <c r="V271" s="13" t="s">
        <v>886</v>
      </c>
      <c r="W271" s="13" t="s">
        <v>886</v>
      </c>
      <c r="X271" s="13" t="s">
        <v>886</v>
      </c>
      <c r="Y271" s="13" t="s">
        <v>886</v>
      </c>
      <c r="Z271" s="13" t="s">
        <v>886</v>
      </c>
      <c r="AA271" s="13" t="s">
        <v>886</v>
      </c>
      <c r="AB271" s="13" t="s">
        <v>886</v>
      </c>
      <c r="AC271" s="13" t="s">
        <v>886</v>
      </c>
      <c r="AD271" s="13" t="s">
        <v>886</v>
      </c>
      <c r="AE271" s="175" t="s">
        <v>886</v>
      </c>
      <c r="AF271" s="13" t="s">
        <v>886</v>
      </c>
      <c r="AG271" s="13" t="s">
        <v>886</v>
      </c>
      <c r="AH271" s="175" t="s">
        <v>886</v>
      </c>
      <c r="AI271" s="173" t="s">
        <v>886</v>
      </c>
      <c r="AJ271" s="173" t="s">
        <v>886</v>
      </c>
    </row>
    <row r="272" spans="1:36" x14ac:dyDescent="0.2">
      <c r="A272" s="5" t="s">
        <v>1523</v>
      </c>
      <c r="B272" s="5" t="s">
        <v>545</v>
      </c>
      <c r="D272" s="3" t="s">
        <v>546</v>
      </c>
      <c r="E272" s="38" t="s">
        <v>1088</v>
      </c>
      <c r="F272" s="3" t="s">
        <v>1082</v>
      </c>
      <c r="G272" s="3" t="s">
        <v>1057</v>
      </c>
      <c r="H272" s="1">
        <v>607.5</v>
      </c>
      <c r="I272" s="1">
        <v>592.88</v>
      </c>
      <c r="J272" s="1">
        <v>609.75</v>
      </c>
      <c r="K272" s="1">
        <v>696.26</v>
      </c>
      <c r="L272" s="173">
        <v>706.4</v>
      </c>
      <c r="M272" s="173">
        <v>822.11</v>
      </c>
      <c r="N272" s="173">
        <v>868.13</v>
      </c>
      <c r="O272" s="173">
        <v>908.47</v>
      </c>
      <c r="P272" s="173">
        <v>961.55</v>
      </c>
      <c r="Q272" s="173">
        <v>1050.6500000000001</v>
      </c>
      <c r="R272" s="173">
        <v>1156.31</v>
      </c>
      <c r="S272" s="173">
        <v>1212.3699999999999</v>
      </c>
      <c r="T272" s="173">
        <v>1270.0999999999999</v>
      </c>
      <c r="U272" s="173">
        <v>1330.32</v>
      </c>
      <c r="V272" s="13">
        <v>1379.33</v>
      </c>
      <c r="W272" s="13">
        <v>1409.96</v>
      </c>
      <c r="X272" s="13">
        <v>1467.43</v>
      </c>
      <c r="Y272" s="13">
        <v>1498.76</v>
      </c>
      <c r="Z272" s="13">
        <v>1498.76</v>
      </c>
      <c r="AA272" s="13">
        <v>1498.76</v>
      </c>
      <c r="AB272" s="13">
        <v>1531.34</v>
      </c>
      <c r="AC272" s="13">
        <v>1559.42</v>
      </c>
      <c r="AD272" s="13">
        <v>1589.36</v>
      </c>
      <c r="AE272" s="175">
        <v>1647.82</v>
      </c>
      <c r="AF272" s="13">
        <v>1723.33</v>
      </c>
      <c r="AG272" s="13">
        <v>1826.6299999999999</v>
      </c>
      <c r="AH272" s="175">
        <v>1899.79</v>
      </c>
      <c r="AI272" s="173">
        <v>1976.04</v>
      </c>
      <c r="AJ272" s="173">
        <v>2076.83</v>
      </c>
    </row>
    <row r="273" spans="1:36" x14ac:dyDescent="0.2">
      <c r="A273" s="5" t="s">
        <v>1524</v>
      </c>
      <c r="B273" s="5" t="s">
        <v>549</v>
      </c>
      <c r="D273" s="3" t="s">
        <v>550</v>
      </c>
      <c r="E273" s="38" t="s">
        <v>1088</v>
      </c>
      <c r="F273" s="3" t="s">
        <v>1080</v>
      </c>
      <c r="G273" s="3" t="s">
        <v>1062</v>
      </c>
      <c r="H273" s="1">
        <v>525.38</v>
      </c>
      <c r="I273" s="1">
        <v>509.63</v>
      </c>
      <c r="J273" s="1">
        <v>556.88</v>
      </c>
      <c r="K273" s="1">
        <v>581</v>
      </c>
      <c r="L273" s="173">
        <v>627</v>
      </c>
      <c r="M273" s="173">
        <v>676</v>
      </c>
      <c r="N273" s="173">
        <v>750</v>
      </c>
      <c r="O273" s="173">
        <v>811</v>
      </c>
      <c r="P273" s="173">
        <v>870</v>
      </c>
      <c r="Q273" s="173">
        <v>930</v>
      </c>
      <c r="R273" s="173">
        <v>1078.3499999999999</v>
      </c>
      <c r="S273" s="173">
        <v>1142.1300000000001</v>
      </c>
      <c r="T273" s="173">
        <v>1197.31</v>
      </c>
      <c r="U273" s="173">
        <v>1267.3499999999999</v>
      </c>
      <c r="V273" s="13">
        <v>1330.5</v>
      </c>
      <c r="W273" s="13">
        <v>1376.14</v>
      </c>
      <c r="X273" s="13">
        <v>1405.35</v>
      </c>
      <c r="Y273" s="13">
        <v>1405.35</v>
      </c>
      <c r="Z273" s="13">
        <v>1405.35</v>
      </c>
      <c r="AA273" s="13">
        <v>1402.25</v>
      </c>
      <c r="AB273" s="13">
        <v>1398.53</v>
      </c>
      <c r="AC273" s="13">
        <v>1394.53</v>
      </c>
      <c r="AD273" s="13">
        <v>1390.53</v>
      </c>
      <c r="AE273" s="175">
        <v>1415.22</v>
      </c>
      <c r="AF273" s="13">
        <v>1476.09</v>
      </c>
      <c r="AG273" s="13">
        <v>1549.98</v>
      </c>
      <c r="AH273" s="175">
        <v>1626.37</v>
      </c>
      <c r="AI273" s="173">
        <v>1690.04</v>
      </c>
      <c r="AJ273" s="173">
        <v>1789.39</v>
      </c>
    </row>
    <row r="274" spans="1:36" x14ac:dyDescent="0.2">
      <c r="A274" s="5" t="s">
        <v>1525</v>
      </c>
      <c r="B274" s="5" t="s">
        <v>551</v>
      </c>
      <c r="D274" s="3" t="s">
        <v>552</v>
      </c>
      <c r="E274" s="38" t="s">
        <v>1088</v>
      </c>
      <c r="F274" s="3" t="s">
        <v>1082</v>
      </c>
      <c r="G274" s="3" t="s">
        <v>1059</v>
      </c>
      <c r="H274" s="1" t="s">
        <v>886</v>
      </c>
      <c r="I274" s="1" t="s">
        <v>886</v>
      </c>
      <c r="J274" s="1" t="s">
        <v>886</v>
      </c>
      <c r="K274" s="1">
        <v>853.79</v>
      </c>
      <c r="L274" s="173">
        <v>942.21</v>
      </c>
      <c r="M274" s="173">
        <v>976.65</v>
      </c>
      <c r="N274" s="173">
        <v>1032.58</v>
      </c>
      <c r="O274" s="173">
        <v>1080.99</v>
      </c>
      <c r="P274" s="173">
        <v>1080.99</v>
      </c>
      <c r="Q274" s="173">
        <v>1107.93</v>
      </c>
      <c r="R274" s="173">
        <v>1132.3699999999999</v>
      </c>
      <c r="S274" s="173">
        <v>1213.69</v>
      </c>
      <c r="T274" s="173">
        <v>1272.98</v>
      </c>
      <c r="U274" s="173">
        <v>1332.36</v>
      </c>
      <c r="V274" s="13">
        <v>1383.12</v>
      </c>
      <c r="W274" s="13">
        <v>1458.62</v>
      </c>
      <c r="X274" s="13">
        <v>1516.15</v>
      </c>
      <c r="Y274" s="13">
        <v>1555.52</v>
      </c>
      <c r="Z274" s="13">
        <v>1555.58</v>
      </c>
      <c r="AA274" s="13">
        <v>1609.66</v>
      </c>
      <c r="AB274" s="13">
        <v>1644.4</v>
      </c>
      <c r="AC274" s="13">
        <v>1676.71</v>
      </c>
      <c r="AD274" s="13">
        <v>1667.77</v>
      </c>
      <c r="AE274" s="175">
        <v>1700.4600000000003</v>
      </c>
      <c r="AF274" s="13">
        <v>1761.4299999999998</v>
      </c>
      <c r="AG274" s="13">
        <v>1833.69</v>
      </c>
      <c r="AH274" s="175">
        <v>1920.29</v>
      </c>
      <c r="AI274" s="173">
        <v>1994.55</v>
      </c>
      <c r="AJ274" s="173">
        <v>2066.71</v>
      </c>
    </row>
    <row r="275" spans="1:36" x14ac:dyDescent="0.2">
      <c r="A275" s="5" t="s">
        <v>1526</v>
      </c>
      <c r="B275" s="5" t="s">
        <v>553</v>
      </c>
      <c r="D275" s="3" t="s">
        <v>554</v>
      </c>
      <c r="E275" s="38" t="s">
        <v>1088</v>
      </c>
      <c r="F275" s="3" t="s">
        <v>1076</v>
      </c>
      <c r="G275" s="3" t="s">
        <v>1065</v>
      </c>
      <c r="H275" s="1">
        <v>559.13</v>
      </c>
      <c r="I275" s="1">
        <v>587.25</v>
      </c>
      <c r="J275" s="1">
        <v>594</v>
      </c>
      <c r="K275" s="1">
        <v>619.73</v>
      </c>
      <c r="L275" s="173">
        <v>647.46</v>
      </c>
      <c r="M275" s="173">
        <v>699.35</v>
      </c>
      <c r="N275" s="173">
        <v>759.05</v>
      </c>
      <c r="O275" s="173">
        <v>829.46</v>
      </c>
      <c r="P275" s="173">
        <v>905.53</v>
      </c>
      <c r="Q275" s="173">
        <v>995.9</v>
      </c>
      <c r="R275" s="173">
        <v>1112.17</v>
      </c>
      <c r="S275" s="173">
        <v>1188.72</v>
      </c>
      <c r="T275" s="173">
        <v>1234.3900000000001</v>
      </c>
      <c r="U275" s="173">
        <v>1291.96</v>
      </c>
      <c r="V275" s="13">
        <v>1354.48</v>
      </c>
      <c r="W275" s="13">
        <v>1414</v>
      </c>
      <c r="X275" s="13">
        <v>1463.29</v>
      </c>
      <c r="Y275" s="13">
        <v>1500.6</v>
      </c>
      <c r="Z275" s="13">
        <v>1500.89</v>
      </c>
      <c r="AA275" s="13">
        <v>1500.9</v>
      </c>
      <c r="AB275" s="13">
        <v>1500.95</v>
      </c>
      <c r="AC275" s="13">
        <v>1530.05</v>
      </c>
      <c r="AD275" s="13">
        <v>1559.72</v>
      </c>
      <c r="AE275" s="175">
        <v>1612.4499999999998</v>
      </c>
      <c r="AF275" s="13">
        <v>1651.9799999999998</v>
      </c>
      <c r="AG275" s="13">
        <v>1725.67</v>
      </c>
      <c r="AH275" s="175">
        <v>1801.22</v>
      </c>
      <c r="AI275" s="173">
        <v>1866.77</v>
      </c>
      <c r="AJ275" s="173">
        <v>1921.23</v>
      </c>
    </row>
    <row r="276" spans="1:36" x14ac:dyDescent="0.2">
      <c r="A276" s="5" t="s">
        <v>1527</v>
      </c>
      <c r="B276" s="5" t="s">
        <v>555</v>
      </c>
      <c r="D276" s="3" t="s">
        <v>556</v>
      </c>
      <c r="E276" s="38" t="s">
        <v>1088</v>
      </c>
      <c r="F276" s="3" t="s">
        <v>1076</v>
      </c>
      <c r="G276" s="3" t="s">
        <v>1057</v>
      </c>
      <c r="H276" s="1">
        <v>549</v>
      </c>
      <c r="I276" s="1">
        <v>546.75</v>
      </c>
      <c r="J276" s="1">
        <v>559.13</v>
      </c>
      <c r="K276" s="1">
        <v>596.30999999999995</v>
      </c>
      <c r="L276" s="173">
        <v>636.85</v>
      </c>
      <c r="M276" s="173">
        <v>712.93</v>
      </c>
      <c r="N276" s="173">
        <v>773.82</v>
      </c>
      <c r="O276" s="173">
        <v>817.34</v>
      </c>
      <c r="P276" s="173">
        <v>863.82</v>
      </c>
      <c r="Q276" s="173">
        <v>962.38</v>
      </c>
      <c r="R276" s="173">
        <v>1140.1099999999999</v>
      </c>
      <c r="S276" s="173">
        <v>1196.43</v>
      </c>
      <c r="T276" s="173">
        <v>1242.75</v>
      </c>
      <c r="U276" s="173">
        <v>1306.02</v>
      </c>
      <c r="V276" s="13">
        <v>1365.52</v>
      </c>
      <c r="W276" s="13">
        <v>1435.96</v>
      </c>
      <c r="X276" s="13">
        <v>1482.2</v>
      </c>
      <c r="Y276" s="13">
        <v>1514.07</v>
      </c>
      <c r="Z276" s="13">
        <v>1514.11</v>
      </c>
      <c r="AA276" s="13">
        <v>1552.47</v>
      </c>
      <c r="AB276" s="13">
        <v>1583.29</v>
      </c>
      <c r="AC276" s="13">
        <v>1614.71</v>
      </c>
      <c r="AD276" s="13">
        <v>1646.82</v>
      </c>
      <c r="AE276" s="175">
        <v>1703.8600000000001</v>
      </c>
      <c r="AF276" s="13">
        <v>1776.7199999999998</v>
      </c>
      <c r="AG276" s="13">
        <v>1875.11</v>
      </c>
      <c r="AH276" s="175">
        <v>1948.23</v>
      </c>
      <c r="AI276" s="173">
        <v>2021.74</v>
      </c>
      <c r="AJ276" s="173">
        <v>2079.85</v>
      </c>
    </row>
    <row r="277" spans="1:36" x14ac:dyDescent="0.2">
      <c r="A277" s="5" t="s">
        <v>1687</v>
      </c>
      <c r="B277" s="5" t="s">
        <v>557</v>
      </c>
      <c r="D277" s="3" t="s">
        <v>558</v>
      </c>
      <c r="E277" s="38" t="s">
        <v>1089</v>
      </c>
      <c r="F277" s="3" t="s">
        <v>1076</v>
      </c>
      <c r="G277" s="3" t="s">
        <v>1064</v>
      </c>
      <c r="H277" s="1">
        <v>549</v>
      </c>
      <c r="I277" s="1">
        <v>578.25</v>
      </c>
      <c r="J277" s="1">
        <v>583.88</v>
      </c>
      <c r="K277" s="1">
        <v>600.15</v>
      </c>
      <c r="L277" s="173">
        <v>626.21</v>
      </c>
      <c r="M277" s="173">
        <v>697.98</v>
      </c>
      <c r="N277" s="173">
        <v>740.45</v>
      </c>
      <c r="O277" s="173">
        <v>807.86</v>
      </c>
      <c r="P277" s="173">
        <v>847.51</v>
      </c>
      <c r="Q277" s="173">
        <v>924.62</v>
      </c>
      <c r="R277" s="173">
        <v>1028.0999999999999</v>
      </c>
      <c r="S277" s="173">
        <v>1104.07</v>
      </c>
      <c r="T277" s="173">
        <v>1159.2</v>
      </c>
      <c r="U277" s="173">
        <v>1215.98</v>
      </c>
      <c r="V277" s="13">
        <v>1276.1400000000001</v>
      </c>
      <c r="W277" s="13">
        <v>1341.39</v>
      </c>
      <c r="X277" s="13" t="s">
        <v>886</v>
      </c>
      <c r="Y277" s="13" t="s">
        <v>886</v>
      </c>
      <c r="Z277" s="13" t="s">
        <v>886</v>
      </c>
      <c r="AA277" s="13" t="s">
        <v>886</v>
      </c>
      <c r="AB277" s="13" t="s">
        <v>886</v>
      </c>
      <c r="AC277" s="13" t="s">
        <v>886</v>
      </c>
      <c r="AD277" s="13" t="s">
        <v>886</v>
      </c>
      <c r="AE277" s="175" t="s">
        <v>886</v>
      </c>
      <c r="AF277" s="13" t="s">
        <v>886</v>
      </c>
      <c r="AG277" s="13" t="s">
        <v>886</v>
      </c>
      <c r="AH277" s="175" t="s">
        <v>886</v>
      </c>
      <c r="AI277" s="173" t="s">
        <v>886</v>
      </c>
      <c r="AJ277" s="173" t="s">
        <v>886</v>
      </c>
    </row>
    <row r="278" spans="1:36" x14ac:dyDescent="0.2">
      <c r="A278" s="5" t="s">
        <v>1528</v>
      </c>
      <c r="B278" s="5" t="s">
        <v>559</v>
      </c>
      <c r="D278" s="3" t="s">
        <v>560</v>
      </c>
      <c r="E278" s="38" t="s">
        <v>1088</v>
      </c>
      <c r="F278" s="3" t="s">
        <v>1076</v>
      </c>
      <c r="G278" s="3" t="s">
        <v>1058</v>
      </c>
      <c r="H278" s="1">
        <v>605.25</v>
      </c>
      <c r="I278" s="1">
        <v>652.5</v>
      </c>
      <c r="J278" s="1">
        <v>655.88</v>
      </c>
      <c r="K278" s="1">
        <v>699.22</v>
      </c>
      <c r="L278" s="173">
        <v>745.58</v>
      </c>
      <c r="M278" s="173">
        <v>835.29</v>
      </c>
      <c r="N278" s="173">
        <v>897.99</v>
      </c>
      <c r="O278" s="173">
        <v>943.15</v>
      </c>
      <c r="P278" s="173">
        <v>978.31</v>
      </c>
      <c r="Q278" s="173">
        <v>1050.6600000000001</v>
      </c>
      <c r="R278" s="173">
        <v>1148.8599999999999</v>
      </c>
      <c r="S278" s="173">
        <v>1205.96</v>
      </c>
      <c r="T278" s="173">
        <v>1244.9100000000001</v>
      </c>
      <c r="U278" s="173">
        <v>1304.52</v>
      </c>
      <c r="V278" s="13">
        <v>1372.97</v>
      </c>
      <c r="W278" s="13">
        <v>1422.91</v>
      </c>
      <c r="X278" s="13">
        <v>1466.52</v>
      </c>
      <c r="Y278" s="13">
        <v>1475.6</v>
      </c>
      <c r="Z278" s="13">
        <v>1475.56</v>
      </c>
      <c r="AA278" s="13">
        <v>1479.14</v>
      </c>
      <c r="AB278" s="13">
        <v>1459.88</v>
      </c>
      <c r="AC278" s="13">
        <v>1484.85</v>
      </c>
      <c r="AD278" s="13">
        <v>1511.16</v>
      </c>
      <c r="AE278" s="175">
        <v>1565.3799999999999</v>
      </c>
      <c r="AF278" s="13">
        <v>1616.41</v>
      </c>
      <c r="AG278" s="13">
        <v>1709.5200000000002</v>
      </c>
      <c r="AH278" s="175">
        <v>1787.6299999999999</v>
      </c>
      <c r="AI278" s="173">
        <v>1859.81</v>
      </c>
      <c r="AJ278" s="173">
        <v>1931.58</v>
      </c>
    </row>
    <row r="279" spans="1:36" x14ac:dyDescent="0.2">
      <c r="A279" s="5" t="s">
        <v>1529</v>
      </c>
      <c r="B279" s="5" t="s">
        <v>561</v>
      </c>
      <c r="D279" s="3" t="s">
        <v>562</v>
      </c>
      <c r="E279" s="38" t="s">
        <v>1088</v>
      </c>
      <c r="F279" s="3" t="s">
        <v>1080</v>
      </c>
      <c r="G279" s="3" t="s">
        <v>1062</v>
      </c>
      <c r="H279" s="1">
        <v>541.13</v>
      </c>
      <c r="I279" s="1">
        <v>594</v>
      </c>
      <c r="J279" s="1">
        <v>682.88</v>
      </c>
      <c r="K279" s="1">
        <v>712.24</v>
      </c>
      <c r="L279" s="173">
        <v>745</v>
      </c>
      <c r="M279" s="173">
        <v>762.25</v>
      </c>
      <c r="N279" s="173">
        <v>834.44</v>
      </c>
      <c r="O279" s="173">
        <v>908.65</v>
      </c>
      <c r="P279" s="173">
        <v>998.64</v>
      </c>
      <c r="Q279" s="173">
        <v>1097.04</v>
      </c>
      <c r="R279" s="173">
        <v>1268.23</v>
      </c>
      <c r="S279" s="173">
        <v>1339.05</v>
      </c>
      <c r="T279" s="173">
        <v>1385.92</v>
      </c>
      <c r="U279" s="173">
        <v>1419.91</v>
      </c>
      <c r="V279" s="13">
        <v>1490.6</v>
      </c>
      <c r="W279" s="13">
        <v>1543.76</v>
      </c>
      <c r="X279" s="13">
        <v>1597.21</v>
      </c>
      <c r="Y279" s="13">
        <v>1597.21</v>
      </c>
      <c r="Z279" s="13">
        <v>1597.21</v>
      </c>
      <c r="AA279" s="13">
        <v>1594.11</v>
      </c>
      <c r="AB279" s="13">
        <v>1590.39</v>
      </c>
      <c r="AC279" s="13">
        <v>1586.39</v>
      </c>
      <c r="AD279" s="13">
        <v>1582.39</v>
      </c>
      <c r="AE279" s="175">
        <v>1582.39</v>
      </c>
      <c r="AF279" s="13">
        <v>1638.54</v>
      </c>
      <c r="AG279" s="13">
        <v>1706.94</v>
      </c>
      <c r="AH279" s="175">
        <v>1803.72</v>
      </c>
      <c r="AI279" s="173">
        <v>1871.6399999999999</v>
      </c>
      <c r="AJ279" s="173">
        <v>1958.66</v>
      </c>
    </row>
    <row r="280" spans="1:36" x14ac:dyDescent="0.2">
      <c r="A280" s="5" t="s">
        <v>1530</v>
      </c>
      <c r="B280" s="5" t="s">
        <v>563</v>
      </c>
      <c r="D280" s="3" t="s">
        <v>564</v>
      </c>
      <c r="E280" s="38" t="s">
        <v>1088</v>
      </c>
      <c r="F280" s="3" t="s">
        <v>1076</v>
      </c>
      <c r="G280" s="3" t="s">
        <v>1063</v>
      </c>
      <c r="H280" s="1">
        <v>500.63</v>
      </c>
      <c r="I280" s="1">
        <v>540</v>
      </c>
      <c r="J280" s="1">
        <v>563.63</v>
      </c>
      <c r="K280" s="1">
        <v>589.16999999999996</v>
      </c>
      <c r="L280" s="173">
        <v>628.36</v>
      </c>
      <c r="M280" s="173">
        <v>707.14</v>
      </c>
      <c r="N280" s="173">
        <v>771.6</v>
      </c>
      <c r="O280" s="173">
        <v>818.74</v>
      </c>
      <c r="P280" s="173">
        <v>881.29</v>
      </c>
      <c r="Q280" s="173">
        <v>984.89</v>
      </c>
      <c r="R280" s="173">
        <v>1144.81</v>
      </c>
      <c r="S280" s="173">
        <v>1219.07</v>
      </c>
      <c r="T280" s="173">
        <v>1276.5899999999999</v>
      </c>
      <c r="U280" s="173">
        <v>1326.71</v>
      </c>
      <c r="V280" s="13">
        <v>1382.96</v>
      </c>
      <c r="W280" s="13">
        <v>1443.16</v>
      </c>
      <c r="X280" s="13">
        <v>1495.8</v>
      </c>
      <c r="Y280" s="13">
        <v>1537.72</v>
      </c>
      <c r="Z280" s="13">
        <v>1538.56</v>
      </c>
      <c r="AA280" s="13">
        <v>1546.56</v>
      </c>
      <c r="AB280" s="13">
        <v>1549.46</v>
      </c>
      <c r="AC280" s="13">
        <v>1579.71</v>
      </c>
      <c r="AD280" s="13">
        <v>1606.81</v>
      </c>
      <c r="AE280" s="175">
        <v>1657.13</v>
      </c>
      <c r="AF280" s="13">
        <v>1713.8799999999999</v>
      </c>
      <c r="AG280" s="13">
        <v>1792.54</v>
      </c>
      <c r="AH280" s="175">
        <v>1884.7</v>
      </c>
      <c r="AI280" s="173">
        <v>1955.14</v>
      </c>
      <c r="AJ280" s="173">
        <v>2015.89</v>
      </c>
    </row>
    <row r="281" spans="1:36" x14ac:dyDescent="0.2">
      <c r="A281" s="5" t="s">
        <v>1531</v>
      </c>
      <c r="B281" s="5" t="s">
        <v>565</v>
      </c>
      <c r="D281" s="3" t="s">
        <v>566</v>
      </c>
      <c r="E281" s="38" t="s">
        <v>1088</v>
      </c>
      <c r="F281" s="3" t="s">
        <v>1081</v>
      </c>
      <c r="G281" s="3" t="s">
        <v>1058</v>
      </c>
      <c r="H281" s="1">
        <v>664.88</v>
      </c>
      <c r="I281" s="1">
        <v>675</v>
      </c>
      <c r="J281" s="1">
        <v>684</v>
      </c>
      <c r="K281" s="1">
        <v>726.68</v>
      </c>
      <c r="L281" s="173">
        <v>770.03</v>
      </c>
      <c r="M281" s="173">
        <v>820.72</v>
      </c>
      <c r="N281" s="173">
        <v>870.87</v>
      </c>
      <c r="O281" s="173">
        <v>909.42</v>
      </c>
      <c r="P281" s="173">
        <v>971.58</v>
      </c>
      <c r="Q281" s="173">
        <v>1019.59</v>
      </c>
      <c r="R281" s="173">
        <v>1100.3499999999999</v>
      </c>
      <c r="S281" s="173">
        <v>1152.06</v>
      </c>
      <c r="T281" s="173">
        <v>1210.55</v>
      </c>
      <c r="U281" s="173">
        <v>1266.43</v>
      </c>
      <c r="V281" s="13">
        <v>1316.84</v>
      </c>
      <c r="W281" s="13">
        <v>1371.03</v>
      </c>
      <c r="X281" s="13">
        <v>1426.36</v>
      </c>
      <c r="Y281" s="13">
        <v>1482.36</v>
      </c>
      <c r="Z281" s="13">
        <v>1482.36</v>
      </c>
      <c r="AA281" s="13">
        <v>1482.36</v>
      </c>
      <c r="AB281" s="13">
        <v>1537.33</v>
      </c>
      <c r="AC281" s="13">
        <v>1540.3</v>
      </c>
      <c r="AD281" s="13">
        <v>1540.3</v>
      </c>
      <c r="AE281" s="175">
        <v>1596.33</v>
      </c>
      <c r="AF281" s="13">
        <v>1671.37</v>
      </c>
      <c r="AG281" s="13">
        <v>1763.68</v>
      </c>
      <c r="AH281" s="175">
        <v>1857.39</v>
      </c>
      <c r="AI281" s="173">
        <v>1944.52</v>
      </c>
      <c r="AJ281" s="173">
        <v>2036.62</v>
      </c>
    </row>
    <row r="282" spans="1:36" x14ac:dyDescent="0.2">
      <c r="A282" s="5" t="s">
        <v>886</v>
      </c>
      <c r="B282" s="5" t="s">
        <v>934</v>
      </c>
      <c r="D282" s="3" t="s">
        <v>878</v>
      </c>
      <c r="E282" s="38" t="s">
        <v>1089</v>
      </c>
      <c r="F282" s="3" t="s">
        <v>1076</v>
      </c>
      <c r="G282" s="3" t="s">
        <v>1057</v>
      </c>
      <c r="H282" s="1">
        <v>500.63</v>
      </c>
      <c r="I282" s="1">
        <v>452.25</v>
      </c>
      <c r="J282" s="1">
        <v>436.5</v>
      </c>
      <c r="K282" s="1">
        <v>514.70000000000005</v>
      </c>
      <c r="L282" s="173">
        <v>542.09</v>
      </c>
      <c r="M282" s="173" t="s">
        <v>886</v>
      </c>
      <c r="N282" s="173" t="s">
        <v>886</v>
      </c>
      <c r="O282" s="173" t="s">
        <v>886</v>
      </c>
      <c r="P282" s="173" t="s">
        <v>886</v>
      </c>
      <c r="Q282" s="173" t="s">
        <v>886</v>
      </c>
      <c r="R282" s="173" t="s">
        <v>886</v>
      </c>
      <c r="S282" s="173" t="s">
        <v>886</v>
      </c>
      <c r="T282" s="173" t="s">
        <v>886</v>
      </c>
      <c r="U282" s="173" t="s">
        <v>886</v>
      </c>
      <c r="V282" s="13" t="s">
        <v>886</v>
      </c>
      <c r="W282" s="13" t="s">
        <v>886</v>
      </c>
      <c r="X282" s="13" t="s">
        <v>886</v>
      </c>
      <c r="Y282" s="13" t="s">
        <v>886</v>
      </c>
      <c r="Z282" s="13" t="s">
        <v>886</v>
      </c>
      <c r="AA282" s="13" t="s">
        <v>886</v>
      </c>
      <c r="AB282" s="13" t="s">
        <v>886</v>
      </c>
      <c r="AC282" s="13" t="s">
        <v>886</v>
      </c>
      <c r="AD282" s="13" t="s">
        <v>886</v>
      </c>
      <c r="AE282" s="175" t="s">
        <v>886</v>
      </c>
      <c r="AF282" s="13" t="s">
        <v>886</v>
      </c>
      <c r="AG282" s="13" t="s">
        <v>886</v>
      </c>
      <c r="AH282" s="175" t="s">
        <v>886</v>
      </c>
      <c r="AI282" s="173" t="s">
        <v>886</v>
      </c>
      <c r="AJ282" s="173" t="s">
        <v>886</v>
      </c>
    </row>
    <row r="283" spans="1:36" x14ac:dyDescent="0.2">
      <c r="A283" s="5" t="s">
        <v>1532</v>
      </c>
      <c r="B283" s="5" t="s">
        <v>567</v>
      </c>
      <c r="D283" s="3" t="s">
        <v>568</v>
      </c>
      <c r="E283" s="38" t="s">
        <v>1088</v>
      </c>
      <c r="F283" s="3" t="s">
        <v>1076</v>
      </c>
      <c r="G283" s="3" t="s">
        <v>1061</v>
      </c>
      <c r="H283" s="1">
        <v>506.25</v>
      </c>
      <c r="I283" s="1">
        <v>526.5</v>
      </c>
      <c r="J283" s="1">
        <v>558</v>
      </c>
      <c r="K283" s="1">
        <v>598.16999999999996</v>
      </c>
      <c r="L283" s="173">
        <v>648.37</v>
      </c>
      <c r="M283" s="173">
        <v>741.32</v>
      </c>
      <c r="N283" s="173">
        <v>789.64</v>
      </c>
      <c r="O283" s="173">
        <v>847.49</v>
      </c>
      <c r="P283" s="173">
        <v>909.83</v>
      </c>
      <c r="Q283" s="173">
        <v>998.5</v>
      </c>
      <c r="R283" s="173">
        <v>1156.57</v>
      </c>
      <c r="S283" s="173">
        <v>1228.51</v>
      </c>
      <c r="T283" s="173">
        <v>1269.1099999999999</v>
      </c>
      <c r="U283" s="173">
        <v>1329.6</v>
      </c>
      <c r="V283" s="13">
        <v>1388.69</v>
      </c>
      <c r="W283" s="13">
        <v>1450.11</v>
      </c>
      <c r="X283" s="13">
        <v>1486.7</v>
      </c>
      <c r="Y283" s="13">
        <v>1518.63</v>
      </c>
      <c r="Z283" s="13">
        <v>1521.11</v>
      </c>
      <c r="AA283" s="13">
        <v>1528.22</v>
      </c>
      <c r="AB283" s="13">
        <v>1538.91</v>
      </c>
      <c r="AC283" s="13">
        <v>1546.2</v>
      </c>
      <c r="AD283" s="13">
        <v>1549.31</v>
      </c>
      <c r="AE283" s="175">
        <v>1604</v>
      </c>
      <c r="AF283" s="13">
        <v>1651.35</v>
      </c>
      <c r="AG283" s="13">
        <v>1730.71</v>
      </c>
      <c r="AH283" s="175">
        <v>1814.8200000000002</v>
      </c>
      <c r="AI283" s="173">
        <v>1880.6299999999999</v>
      </c>
      <c r="AJ283" s="173">
        <v>1915.79</v>
      </c>
    </row>
    <row r="284" spans="1:36" ht="14.25" x14ac:dyDescent="0.2">
      <c r="A284" s="5" t="s">
        <v>1533</v>
      </c>
      <c r="B284" s="5" t="s">
        <v>569</v>
      </c>
      <c r="C284" s="261" t="s">
        <v>1795</v>
      </c>
      <c r="D284" s="3" t="s">
        <v>570</v>
      </c>
      <c r="E284" s="38" t="s">
        <v>1088</v>
      </c>
      <c r="F284" s="3" t="s">
        <v>1076</v>
      </c>
      <c r="G284" s="3" t="s">
        <v>1058</v>
      </c>
      <c r="H284" s="1">
        <v>670.5</v>
      </c>
      <c r="I284" s="1">
        <v>713.25</v>
      </c>
      <c r="J284" s="1">
        <v>718.88</v>
      </c>
      <c r="K284" s="1">
        <v>763.67</v>
      </c>
      <c r="L284" s="173">
        <v>814.5</v>
      </c>
      <c r="M284" s="173">
        <v>876.31</v>
      </c>
      <c r="N284" s="173">
        <v>944.34</v>
      </c>
      <c r="O284" s="173">
        <v>993.4</v>
      </c>
      <c r="P284" s="173">
        <v>1029.26</v>
      </c>
      <c r="Q284" s="173">
        <v>1108.03</v>
      </c>
      <c r="R284" s="173">
        <v>1233.74</v>
      </c>
      <c r="S284" s="173">
        <v>1296.23</v>
      </c>
      <c r="T284" s="173">
        <v>1339.79</v>
      </c>
      <c r="U284" s="173">
        <v>1399.45</v>
      </c>
      <c r="V284" s="13">
        <v>1471.17</v>
      </c>
      <c r="W284" s="13">
        <v>1521.76</v>
      </c>
      <c r="X284" s="13">
        <v>1568.64</v>
      </c>
      <c r="Y284" s="13">
        <v>1574.1</v>
      </c>
      <c r="Z284" s="13">
        <v>1574.11</v>
      </c>
      <c r="AA284" s="13">
        <v>1577.77</v>
      </c>
      <c r="AB284" s="13">
        <v>1558.66</v>
      </c>
      <c r="AC284" s="13">
        <v>1583.31</v>
      </c>
      <c r="AD284" s="13">
        <v>1609.56</v>
      </c>
      <c r="AE284" s="175">
        <v>1658.51</v>
      </c>
      <c r="AF284" s="13">
        <v>1713.66</v>
      </c>
      <c r="AG284" s="175" t="s">
        <v>886</v>
      </c>
      <c r="AH284" s="175" t="s">
        <v>886</v>
      </c>
      <c r="AI284" s="173">
        <v>1964.94</v>
      </c>
      <c r="AJ284" s="173">
        <v>2042.78</v>
      </c>
    </row>
    <row r="285" spans="1:36" x14ac:dyDescent="0.2">
      <c r="A285" s="5" t="s">
        <v>1534</v>
      </c>
      <c r="B285" s="5" t="s">
        <v>571</v>
      </c>
      <c r="D285" s="3" t="s">
        <v>572</v>
      </c>
      <c r="E285" s="38" t="s">
        <v>1088</v>
      </c>
      <c r="F285" s="3" t="s">
        <v>1076</v>
      </c>
      <c r="G285" s="3" t="s">
        <v>1057</v>
      </c>
      <c r="H285" s="1">
        <v>550.13</v>
      </c>
      <c r="I285" s="1">
        <v>590.63</v>
      </c>
      <c r="J285" s="1">
        <v>581.63</v>
      </c>
      <c r="K285" s="1">
        <v>619.20000000000005</v>
      </c>
      <c r="L285" s="173">
        <v>672.46</v>
      </c>
      <c r="M285" s="173">
        <v>721.62</v>
      </c>
      <c r="N285" s="173">
        <v>775.15</v>
      </c>
      <c r="O285" s="173">
        <v>836.18</v>
      </c>
      <c r="P285" s="173">
        <v>913.33</v>
      </c>
      <c r="Q285" s="173">
        <v>983.71</v>
      </c>
      <c r="R285" s="173">
        <v>1178.1400000000001</v>
      </c>
      <c r="S285" s="173">
        <v>1248.05</v>
      </c>
      <c r="T285" s="173">
        <v>1305.45</v>
      </c>
      <c r="U285" s="173">
        <v>1369.07</v>
      </c>
      <c r="V285" s="13">
        <v>1431.45</v>
      </c>
      <c r="W285" s="13">
        <v>1491.74</v>
      </c>
      <c r="X285" s="13">
        <v>1545.66</v>
      </c>
      <c r="Y285" s="13">
        <v>1588.46</v>
      </c>
      <c r="Z285" s="13">
        <v>1588.21</v>
      </c>
      <c r="AA285" s="13">
        <v>1588.96</v>
      </c>
      <c r="AB285" s="13">
        <v>1592.93</v>
      </c>
      <c r="AC285" s="13">
        <v>1620</v>
      </c>
      <c r="AD285" s="13">
        <v>1649.2</v>
      </c>
      <c r="AE285" s="175">
        <v>1707.1000000000001</v>
      </c>
      <c r="AF285" s="13">
        <v>1787.38</v>
      </c>
      <c r="AG285" s="13">
        <v>1884.35</v>
      </c>
      <c r="AH285" s="175">
        <v>1959.0500000000002</v>
      </c>
      <c r="AI285" s="173">
        <v>2036.1</v>
      </c>
      <c r="AJ285" s="173">
        <v>2120.6799999999998</v>
      </c>
    </row>
    <row r="286" spans="1:36" x14ac:dyDescent="0.2">
      <c r="A286" s="5" t="s">
        <v>1535</v>
      </c>
      <c r="B286" s="5" t="s">
        <v>573</v>
      </c>
      <c r="D286" s="3" t="s">
        <v>574</v>
      </c>
      <c r="E286" s="38" t="s">
        <v>1088</v>
      </c>
      <c r="F286" s="3" t="s">
        <v>1081</v>
      </c>
      <c r="G286" s="3" t="s">
        <v>1063</v>
      </c>
      <c r="H286" s="1">
        <v>696.38</v>
      </c>
      <c r="I286" s="1">
        <v>614.25</v>
      </c>
      <c r="J286" s="1">
        <v>617.63</v>
      </c>
      <c r="K286" s="1">
        <v>687.96</v>
      </c>
      <c r="L286" s="173">
        <v>715.44</v>
      </c>
      <c r="M286" s="173">
        <v>772.86</v>
      </c>
      <c r="N286" s="173">
        <v>808.96</v>
      </c>
      <c r="O286" s="173">
        <v>874.15</v>
      </c>
      <c r="P286" s="173">
        <v>940.22</v>
      </c>
      <c r="Q286" s="173">
        <v>1000.76</v>
      </c>
      <c r="R286" s="173">
        <v>1085.31</v>
      </c>
      <c r="S286" s="173">
        <v>1142.75</v>
      </c>
      <c r="T286" s="173">
        <v>1199.54</v>
      </c>
      <c r="U286" s="173">
        <v>1259.06</v>
      </c>
      <c r="V286" s="13">
        <v>1319.52</v>
      </c>
      <c r="W286" s="13">
        <v>1371.72</v>
      </c>
      <c r="X286" s="13">
        <v>1412.32</v>
      </c>
      <c r="Y286" s="13">
        <v>1450.77</v>
      </c>
      <c r="Z286" s="13">
        <v>1451.18</v>
      </c>
      <c r="AA286" s="13">
        <v>1459.84</v>
      </c>
      <c r="AB286" s="13">
        <v>1469.97</v>
      </c>
      <c r="AC286" s="13">
        <v>1496.63</v>
      </c>
      <c r="AD286" s="13">
        <v>1526.24</v>
      </c>
      <c r="AE286" s="175">
        <v>1584.58</v>
      </c>
      <c r="AF286" s="13">
        <v>1659.19</v>
      </c>
      <c r="AG286" s="13">
        <v>1758.88</v>
      </c>
      <c r="AH286" s="175">
        <v>1831.85</v>
      </c>
      <c r="AI286" s="173">
        <v>1884.51</v>
      </c>
      <c r="AJ286" s="173">
        <v>1948.96</v>
      </c>
    </row>
    <row r="287" spans="1:36" x14ac:dyDescent="0.2">
      <c r="A287" s="5" t="s">
        <v>1536</v>
      </c>
      <c r="B287" s="5" t="s">
        <v>575</v>
      </c>
      <c r="D287" s="3" t="s">
        <v>576</v>
      </c>
      <c r="E287" s="38" t="s">
        <v>1088</v>
      </c>
      <c r="F287" s="3" t="s">
        <v>1076</v>
      </c>
      <c r="G287" s="3" t="s">
        <v>1065</v>
      </c>
      <c r="H287" s="1">
        <v>574.88</v>
      </c>
      <c r="I287" s="1">
        <v>598.5</v>
      </c>
      <c r="J287" s="1">
        <v>615.38</v>
      </c>
      <c r="K287" s="1">
        <v>676.06</v>
      </c>
      <c r="L287" s="173">
        <v>721.26</v>
      </c>
      <c r="M287" s="173">
        <v>778.5</v>
      </c>
      <c r="N287" s="173">
        <v>839.39</v>
      </c>
      <c r="O287" s="173">
        <v>886.76</v>
      </c>
      <c r="P287" s="173">
        <v>937.74</v>
      </c>
      <c r="Q287" s="173">
        <v>1055.55</v>
      </c>
      <c r="R287" s="173">
        <v>1138.99</v>
      </c>
      <c r="S287" s="173">
        <v>1209.7</v>
      </c>
      <c r="T287" s="173">
        <v>1248.5999999999999</v>
      </c>
      <c r="U287" s="173">
        <v>1306.81</v>
      </c>
      <c r="V287" s="13">
        <v>1368.69</v>
      </c>
      <c r="W287" s="13">
        <v>1433.46</v>
      </c>
      <c r="X287" s="13">
        <v>1486.58</v>
      </c>
      <c r="Y287" s="13">
        <v>1516.53</v>
      </c>
      <c r="Z287" s="13">
        <v>1516.53</v>
      </c>
      <c r="AA287" s="13">
        <v>1523.39</v>
      </c>
      <c r="AB287" s="13">
        <v>1524.09</v>
      </c>
      <c r="AC287" s="13">
        <v>1550.86</v>
      </c>
      <c r="AD287" s="13">
        <v>1577.67</v>
      </c>
      <c r="AE287" s="175">
        <v>1635.01</v>
      </c>
      <c r="AF287" s="13">
        <v>1690.3700000000001</v>
      </c>
      <c r="AG287" s="13">
        <v>1772.74</v>
      </c>
      <c r="AH287" s="175">
        <v>1870.94</v>
      </c>
      <c r="AI287" s="173">
        <v>1943.6499999999999</v>
      </c>
      <c r="AJ287" s="173">
        <v>2009.33</v>
      </c>
    </row>
    <row r="288" spans="1:36" x14ac:dyDescent="0.2">
      <c r="A288" s="5" t="s">
        <v>1537</v>
      </c>
      <c r="B288" s="5" t="s">
        <v>577</v>
      </c>
      <c r="D288" s="3" t="s">
        <v>578</v>
      </c>
      <c r="E288" s="38" t="s">
        <v>1088</v>
      </c>
      <c r="F288" s="3" t="s">
        <v>1076</v>
      </c>
      <c r="G288" s="3" t="s">
        <v>1057</v>
      </c>
      <c r="H288" s="1">
        <v>470.25</v>
      </c>
      <c r="I288" s="1">
        <v>484.88</v>
      </c>
      <c r="J288" s="1">
        <v>496.13</v>
      </c>
      <c r="K288" s="1">
        <v>528.15</v>
      </c>
      <c r="L288" s="173">
        <v>559.53</v>
      </c>
      <c r="M288" s="173">
        <v>634.59</v>
      </c>
      <c r="N288" s="173">
        <v>688.59</v>
      </c>
      <c r="O288" s="173">
        <v>727.5</v>
      </c>
      <c r="P288" s="173">
        <v>781.03</v>
      </c>
      <c r="Q288" s="173">
        <v>886.82</v>
      </c>
      <c r="R288" s="173">
        <v>1072.08</v>
      </c>
      <c r="S288" s="173">
        <v>1136.8800000000001</v>
      </c>
      <c r="T288" s="173">
        <v>1184.6099999999999</v>
      </c>
      <c r="U288" s="173">
        <v>1245.06</v>
      </c>
      <c r="V288" s="13">
        <v>1301.67</v>
      </c>
      <c r="W288" s="13">
        <v>1372.77</v>
      </c>
      <c r="X288" s="13">
        <v>1415.97</v>
      </c>
      <c r="Y288" s="13">
        <v>1451.79</v>
      </c>
      <c r="Z288" s="13">
        <v>1451.79</v>
      </c>
      <c r="AA288" s="13">
        <v>1490.04</v>
      </c>
      <c r="AB288" s="13">
        <v>1521.91</v>
      </c>
      <c r="AC288" s="13">
        <v>1549.35</v>
      </c>
      <c r="AD288" s="13">
        <v>1580.15</v>
      </c>
      <c r="AE288" s="175">
        <v>1638.06</v>
      </c>
      <c r="AF288" s="13">
        <v>1710.71</v>
      </c>
      <c r="AG288" s="13">
        <v>1807.4499999999998</v>
      </c>
      <c r="AH288" s="175">
        <v>1878.6599999999999</v>
      </c>
      <c r="AI288" s="173">
        <v>1951.62</v>
      </c>
      <c r="AJ288" s="173">
        <v>2009.24</v>
      </c>
    </row>
    <row r="289" spans="1:36" x14ac:dyDescent="0.2">
      <c r="A289" s="5" t="s">
        <v>1538</v>
      </c>
      <c r="B289" s="5" t="s">
        <v>579</v>
      </c>
      <c r="D289" s="3" t="s">
        <v>580</v>
      </c>
      <c r="E289" s="38" t="s">
        <v>1088</v>
      </c>
      <c r="F289" s="3" t="s">
        <v>1076</v>
      </c>
      <c r="G289" s="3" t="s">
        <v>1060</v>
      </c>
      <c r="H289" s="1">
        <v>570.38</v>
      </c>
      <c r="I289" s="1">
        <v>624.38</v>
      </c>
      <c r="J289" s="1">
        <v>661.5</v>
      </c>
      <c r="K289" s="1">
        <v>681.04</v>
      </c>
      <c r="L289" s="173">
        <v>714.14</v>
      </c>
      <c r="M289" s="173">
        <v>823.8</v>
      </c>
      <c r="N289" s="173">
        <v>900.48</v>
      </c>
      <c r="O289" s="173">
        <v>950.8</v>
      </c>
      <c r="P289" s="173">
        <v>1008.28</v>
      </c>
      <c r="Q289" s="173">
        <v>1107.44</v>
      </c>
      <c r="R289" s="173">
        <v>1225.52</v>
      </c>
      <c r="S289" s="173">
        <v>1300.48</v>
      </c>
      <c r="T289" s="173">
        <v>1363.79</v>
      </c>
      <c r="U289" s="173">
        <v>1428.84</v>
      </c>
      <c r="V289" s="13">
        <v>1487.67</v>
      </c>
      <c r="W289" s="13">
        <v>1537.07</v>
      </c>
      <c r="X289" s="13">
        <v>1585.47</v>
      </c>
      <c r="Y289" s="13">
        <v>1597.89</v>
      </c>
      <c r="Z289" s="13">
        <v>1597.71</v>
      </c>
      <c r="AA289" s="13">
        <v>1603.93</v>
      </c>
      <c r="AB289" s="13">
        <v>1612.09</v>
      </c>
      <c r="AC289" s="13">
        <v>1640.82</v>
      </c>
      <c r="AD289" s="13">
        <v>1669.7</v>
      </c>
      <c r="AE289" s="175">
        <v>1731.0400000000002</v>
      </c>
      <c r="AF289" s="13">
        <v>1803.77</v>
      </c>
      <c r="AG289" s="13">
        <v>1890.3799999999999</v>
      </c>
      <c r="AH289" s="175">
        <v>1979.2699999999998</v>
      </c>
      <c r="AI289" s="173">
        <v>2056.15</v>
      </c>
      <c r="AJ289" s="173">
        <v>2124.39</v>
      </c>
    </row>
    <row r="290" spans="1:36" x14ac:dyDescent="0.2">
      <c r="A290" s="5" t="s">
        <v>1539</v>
      </c>
      <c r="B290" s="5" t="s">
        <v>581</v>
      </c>
      <c r="D290" s="3" t="s">
        <v>582</v>
      </c>
      <c r="E290" s="38" t="s">
        <v>1088</v>
      </c>
      <c r="F290" s="3" t="s">
        <v>1076</v>
      </c>
      <c r="G290" s="3" t="s">
        <v>1057</v>
      </c>
      <c r="H290" s="1">
        <v>454.5</v>
      </c>
      <c r="I290" s="1">
        <v>510.75</v>
      </c>
      <c r="J290" s="1">
        <v>567</v>
      </c>
      <c r="K290" s="1">
        <v>580.79</v>
      </c>
      <c r="L290" s="173">
        <v>651.23</v>
      </c>
      <c r="M290" s="173">
        <v>717.29</v>
      </c>
      <c r="N290" s="173">
        <v>779.42</v>
      </c>
      <c r="O290" s="173">
        <v>821.34</v>
      </c>
      <c r="P290" s="173">
        <v>863.49</v>
      </c>
      <c r="Q290" s="173">
        <v>938.64</v>
      </c>
      <c r="R290" s="173">
        <v>1089.58</v>
      </c>
      <c r="S290" s="173">
        <v>1151.8800000000001</v>
      </c>
      <c r="T290" s="173">
        <v>1193.8499999999999</v>
      </c>
      <c r="U290" s="173">
        <v>1247.75</v>
      </c>
      <c r="V290" s="13">
        <v>1306.7</v>
      </c>
      <c r="W290" s="13">
        <v>1367.34</v>
      </c>
      <c r="X290" s="13">
        <v>1401.22</v>
      </c>
      <c r="Y290" s="13">
        <v>1429.58</v>
      </c>
      <c r="Z290" s="13">
        <v>1429.58</v>
      </c>
      <c r="AA290" s="13">
        <v>1429.58</v>
      </c>
      <c r="AB290" s="13">
        <v>1434.58</v>
      </c>
      <c r="AC290" s="13">
        <v>1437.59</v>
      </c>
      <c r="AD290" s="13">
        <v>1440.66</v>
      </c>
      <c r="AE290" s="175">
        <v>1490.07</v>
      </c>
      <c r="AF290" s="13">
        <v>1555.1299999999999</v>
      </c>
      <c r="AG290" s="13">
        <v>1642.65</v>
      </c>
      <c r="AH290" s="175">
        <v>1710.46</v>
      </c>
      <c r="AI290" s="173">
        <v>1776.22</v>
      </c>
      <c r="AJ290" s="173">
        <v>1861.76</v>
      </c>
    </row>
    <row r="291" spans="1:36" x14ac:dyDescent="0.2">
      <c r="A291" s="5" t="s">
        <v>886</v>
      </c>
      <c r="B291" s="5" t="s">
        <v>1030</v>
      </c>
      <c r="D291" s="3" t="s">
        <v>996</v>
      </c>
      <c r="E291" s="38" t="s">
        <v>1089</v>
      </c>
      <c r="F291" s="3" t="s">
        <v>1076</v>
      </c>
      <c r="G291" s="3" t="s">
        <v>1060</v>
      </c>
      <c r="H291" s="1">
        <v>517.5</v>
      </c>
      <c r="I291" s="1">
        <v>572.63</v>
      </c>
      <c r="J291" s="1">
        <v>609.75</v>
      </c>
      <c r="K291" s="1">
        <v>631.70000000000005</v>
      </c>
      <c r="L291" s="173" t="s">
        <v>886</v>
      </c>
      <c r="M291" s="173" t="s">
        <v>886</v>
      </c>
      <c r="N291" s="173" t="s">
        <v>886</v>
      </c>
      <c r="O291" s="173" t="s">
        <v>886</v>
      </c>
      <c r="P291" s="173" t="s">
        <v>886</v>
      </c>
      <c r="Q291" s="173" t="s">
        <v>886</v>
      </c>
      <c r="R291" s="173" t="s">
        <v>886</v>
      </c>
      <c r="S291" s="173" t="s">
        <v>886</v>
      </c>
      <c r="T291" s="173" t="s">
        <v>886</v>
      </c>
      <c r="U291" s="173" t="s">
        <v>886</v>
      </c>
      <c r="V291" s="13" t="s">
        <v>886</v>
      </c>
      <c r="W291" s="13" t="s">
        <v>886</v>
      </c>
      <c r="X291" s="13" t="s">
        <v>886</v>
      </c>
      <c r="Y291" s="13" t="s">
        <v>886</v>
      </c>
      <c r="Z291" s="13" t="s">
        <v>886</v>
      </c>
      <c r="AA291" s="13" t="s">
        <v>886</v>
      </c>
      <c r="AB291" s="13" t="s">
        <v>886</v>
      </c>
      <c r="AC291" s="13" t="s">
        <v>886</v>
      </c>
      <c r="AD291" s="13" t="s">
        <v>886</v>
      </c>
      <c r="AE291" s="175" t="s">
        <v>886</v>
      </c>
      <c r="AF291" s="13" t="s">
        <v>886</v>
      </c>
      <c r="AG291" s="13" t="s">
        <v>886</v>
      </c>
      <c r="AH291" s="175" t="s">
        <v>886</v>
      </c>
      <c r="AI291" s="173" t="s">
        <v>886</v>
      </c>
      <c r="AJ291" s="173" t="s">
        <v>886</v>
      </c>
    </row>
    <row r="292" spans="1:36" x14ac:dyDescent="0.2">
      <c r="A292" s="5" t="s">
        <v>1540</v>
      </c>
      <c r="B292" s="5" t="s">
        <v>583</v>
      </c>
      <c r="D292" s="3" t="s">
        <v>584</v>
      </c>
      <c r="E292" s="38" t="s">
        <v>1088</v>
      </c>
      <c r="F292" s="3" t="s">
        <v>1082</v>
      </c>
      <c r="G292" s="3" t="s">
        <v>1060</v>
      </c>
      <c r="H292" s="1">
        <v>517.5</v>
      </c>
      <c r="I292" s="1">
        <v>572.63</v>
      </c>
      <c r="J292" s="1">
        <v>609.75</v>
      </c>
      <c r="K292" s="1">
        <v>631.70000000000005</v>
      </c>
      <c r="L292" s="173">
        <v>793.31</v>
      </c>
      <c r="M292" s="173">
        <v>864.03</v>
      </c>
      <c r="N292" s="173">
        <v>944.89</v>
      </c>
      <c r="O292" s="173">
        <v>1021.97</v>
      </c>
      <c r="P292" s="173">
        <v>1088.21</v>
      </c>
      <c r="Q292" s="173">
        <v>1164.4100000000001</v>
      </c>
      <c r="R292" s="173">
        <v>1236.17</v>
      </c>
      <c r="S292" s="173">
        <v>1343.66</v>
      </c>
      <c r="T292" s="173">
        <v>1410.07</v>
      </c>
      <c r="U292" s="173">
        <v>1477.89</v>
      </c>
      <c r="V292" s="13">
        <v>1533.7</v>
      </c>
      <c r="W292" s="13">
        <v>1606.38</v>
      </c>
      <c r="X292" s="13">
        <v>1656.42</v>
      </c>
      <c r="Y292" s="13">
        <v>1689.45</v>
      </c>
      <c r="Z292" s="13">
        <v>1691.31</v>
      </c>
      <c r="AA292" s="13">
        <v>1696.26</v>
      </c>
      <c r="AB292" s="13">
        <v>1701.47</v>
      </c>
      <c r="AC292" s="13">
        <v>1704.67</v>
      </c>
      <c r="AD292" s="13">
        <v>1709.71</v>
      </c>
      <c r="AE292" s="175">
        <v>1773.3799999999999</v>
      </c>
      <c r="AF292" s="13">
        <v>1842.05</v>
      </c>
      <c r="AG292" s="13">
        <v>1935.8700000000001</v>
      </c>
      <c r="AH292" s="175">
        <v>2043.2</v>
      </c>
      <c r="AI292" s="173">
        <v>2125.2399999999998</v>
      </c>
      <c r="AJ292" s="173">
        <v>2194.7600000000002</v>
      </c>
    </row>
    <row r="293" spans="1:36" x14ac:dyDescent="0.2">
      <c r="A293" s="5" t="s">
        <v>1541</v>
      </c>
      <c r="B293" s="5" t="s">
        <v>585</v>
      </c>
      <c r="D293" s="3" t="s">
        <v>586</v>
      </c>
      <c r="E293" s="38" t="s">
        <v>1088</v>
      </c>
      <c r="F293" s="3" t="s">
        <v>1076</v>
      </c>
      <c r="G293" s="3" t="s">
        <v>1063</v>
      </c>
      <c r="H293" s="1">
        <v>495</v>
      </c>
      <c r="I293" s="1">
        <v>529.88</v>
      </c>
      <c r="J293" s="1">
        <v>574.88</v>
      </c>
      <c r="K293" s="1">
        <v>620.98</v>
      </c>
      <c r="L293" s="173">
        <v>659.3</v>
      </c>
      <c r="M293" s="173">
        <v>717.75</v>
      </c>
      <c r="N293" s="173">
        <v>778.97</v>
      </c>
      <c r="O293" s="173">
        <v>819.74</v>
      </c>
      <c r="P293" s="173">
        <v>883.98</v>
      </c>
      <c r="Q293" s="173">
        <v>987.89</v>
      </c>
      <c r="R293" s="173">
        <v>1141.6400000000001</v>
      </c>
      <c r="S293" s="173">
        <v>1215.26</v>
      </c>
      <c r="T293" s="173">
        <v>1268.0899999999999</v>
      </c>
      <c r="U293" s="173">
        <v>1320.59</v>
      </c>
      <c r="V293" s="13">
        <v>1378.79</v>
      </c>
      <c r="W293" s="13">
        <v>1442.11</v>
      </c>
      <c r="X293" s="13">
        <v>1494.99</v>
      </c>
      <c r="Y293" s="13">
        <v>1533.74</v>
      </c>
      <c r="Z293" s="13">
        <v>1533.57</v>
      </c>
      <c r="AA293" s="13">
        <v>1534.49</v>
      </c>
      <c r="AB293" s="13">
        <v>1535.72</v>
      </c>
      <c r="AC293" s="13">
        <v>1562.93</v>
      </c>
      <c r="AD293" s="13">
        <v>1592.25</v>
      </c>
      <c r="AE293" s="175">
        <v>1648.9899999999998</v>
      </c>
      <c r="AF293" s="13">
        <v>1708.09</v>
      </c>
      <c r="AG293" s="13">
        <v>1789</v>
      </c>
      <c r="AH293" s="175">
        <v>1884.83</v>
      </c>
      <c r="AI293" s="173">
        <v>1954.5900000000001</v>
      </c>
      <c r="AJ293" s="173">
        <v>2013.63</v>
      </c>
    </row>
    <row r="294" spans="1:36" x14ac:dyDescent="0.2">
      <c r="A294" s="5" t="s">
        <v>1542</v>
      </c>
      <c r="B294" s="5" t="s">
        <v>587</v>
      </c>
      <c r="D294" s="3" t="s">
        <v>588</v>
      </c>
      <c r="E294" s="38" t="s">
        <v>1088</v>
      </c>
      <c r="F294" s="3" t="s">
        <v>1081</v>
      </c>
      <c r="G294" s="3" t="s">
        <v>1058</v>
      </c>
      <c r="H294" s="1">
        <v>706.5</v>
      </c>
      <c r="I294" s="1">
        <v>740.25</v>
      </c>
      <c r="J294" s="1">
        <v>785.25</v>
      </c>
      <c r="K294" s="1">
        <v>813.75</v>
      </c>
      <c r="L294" s="173">
        <v>874.25</v>
      </c>
      <c r="M294" s="173">
        <v>917.79</v>
      </c>
      <c r="N294" s="173">
        <v>980.2</v>
      </c>
      <c r="O294" s="173">
        <v>1033.26</v>
      </c>
      <c r="P294" s="173">
        <v>1084.96</v>
      </c>
      <c r="Q294" s="173">
        <v>1139.23</v>
      </c>
      <c r="R294" s="173">
        <v>1236.96</v>
      </c>
      <c r="S294" s="173">
        <v>1285.26</v>
      </c>
      <c r="T294" s="173">
        <v>1328.54</v>
      </c>
      <c r="U294" s="173">
        <v>1370.81</v>
      </c>
      <c r="V294" s="13">
        <v>1414.36</v>
      </c>
      <c r="W294" s="13">
        <v>1462.26</v>
      </c>
      <c r="X294" s="13">
        <v>1511.94</v>
      </c>
      <c r="Y294" s="13">
        <v>1523.29</v>
      </c>
      <c r="Z294" s="13">
        <v>1523.29</v>
      </c>
      <c r="AA294" s="13">
        <v>1523.29</v>
      </c>
      <c r="AB294" s="13">
        <v>1533.28</v>
      </c>
      <c r="AC294" s="13">
        <v>1536.25</v>
      </c>
      <c r="AD294" s="13">
        <v>1536.25</v>
      </c>
      <c r="AE294" s="175">
        <v>1592.1299999999999</v>
      </c>
      <c r="AF294" s="13">
        <v>1666.96</v>
      </c>
      <c r="AG294" s="13">
        <v>1759.05</v>
      </c>
      <c r="AH294" s="175">
        <v>1852.57</v>
      </c>
      <c r="AI294" s="173">
        <v>1939.51</v>
      </c>
      <c r="AJ294" s="173">
        <v>2014.96</v>
      </c>
    </row>
    <row r="295" spans="1:36" x14ac:dyDescent="0.2">
      <c r="A295" s="5" t="s">
        <v>1688</v>
      </c>
      <c r="B295" s="5" t="s">
        <v>589</v>
      </c>
      <c r="D295" s="3" t="s">
        <v>590</v>
      </c>
      <c r="E295" s="38" t="s">
        <v>1089</v>
      </c>
      <c r="F295" s="3" t="s">
        <v>1076</v>
      </c>
      <c r="G295" s="3" t="s">
        <v>1064</v>
      </c>
      <c r="H295" s="1">
        <v>492.75</v>
      </c>
      <c r="I295" s="1">
        <v>520.88</v>
      </c>
      <c r="J295" s="1">
        <v>545.63</v>
      </c>
      <c r="K295" s="1">
        <v>590.39</v>
      </c>
      <c r="L295" s="173">
        <v>643.57000000000005</v>
      </c>
      <c r="M295" s="173">
        <v>724.86</v>
      </c>
      <c r="N295" s="173">
        <v>770.58</v>
      </c>
      <c r="O295" s="173">
        <v>827.95</v>
      </c>
      <c r="P295" s="173">
        <v>891.06</v>
      </c>
      <c r="Q295" s="173">
        <v>976.08</v>
      </c>
      <c r="R295" s="173">
        <v>1083.03</v>
      </c>
      <c r="S295" s="173">
        <v>1154.83</v>
      </c>
      <c r="T295" s="173">
        <v>1202.6099999999999</v>
      </c>
      <c r="U295" s="173">
        <v>1261.8499999999999</v>
      </c>
      <c r="V295" s="13">
        <v>1323.43</v>
      </c>
      <c r="W295" s="13">
        <v>1385.81</v>
      </c>
      <c r="X295" s="13" t="s">
        <v>886</v>
      </c>
      <c r="Y295" s="13" t="s">
        <v>886</v>
      </c>
      <c r="Z295" s="13" t="s">
        <v>886</v>
      </c>
      <c r="AA295" s="13" t="s">
        <v>886</v>
      </c>
      <c r="AB295" s="13" t="s">
        <v>886</v>
      </c>
      <c r="AC295" s="13" t="s">
        <v>886</v>
      </c>
      <c r="AD295" s="13" t="s">
        <v>886</v>
      </c>
      <c r="AE295" s="175" t="s">
        <v>886</v>
      </c>
      <c r="AF295" s="13" t="s">
        <v>886</v>
      </c>
      <c r="AG295" s="13" t="s">
        <v>886</v>
      </c>
      <c r="AH295" s="175" t="s">
        <v>886</v>
      </c>
      <c r="AI295" s="173" t="s">
        <v>886</v>
      </c>
      <c r="AJ295" s="173" t="s">
        <v>886</v>
      </c>
    </row>
    <row r="296" spans="1:36" x14ac:dyDescent="0.2">
      <c r="A296" s="5" t="s">
        <v>1543</v>
      </c>
      <c r="B296" s="5" t="s">
        <v>591</v>
      </c>
      <c r="D296" s="3" t="s">
        <v>592</v>
      </c>
      <c r="E296" s="38" t="s">
        <v>1088</v>
      </c>
      <c r="F296" s="3" t="s">
        <v>1081</v>
      </c>
      <c r="G296" s="3" t="s">
        <v>1065</v>
      </c>
      <c r="H296" s="1">
        <v>610.88</v>
      </c>
      <c r="I296" s="1">
        <v>628.88</v>
      </c>
      <c r="J296" s="1">
        <v>650.25</v>
      </c>
      <c r="K296" s="1">
        <v>679.23</v>
      </c>
      <c r="L296" s="173">
        <v>745.79</v>
      </c>
      <c r="M296" s="173">
        <v>800.47</v>
      </c>
      <c r="N296" s="173">
        <v>856.01</v>
      </c>
      <c r="O296" s="173">
        <v>898.04</v>
      </c>
      <c r="P296" s="173">
        <v>963.67</v>
      </c>
      <c r="Q296" s="173">
        <v>1028.02</v>
      </c>
      <c r="R296" s="173">
        <v>1094.6500000000001</v>
      </c>
      <c r="S296" s="173">
        <v>1125.1500000000001</v>
      </c>
      <c r="T296" s="173">
        <v>1174.8900000000001</v>
      </c>
      <c r="U296" s="173">
        <v>1210.1300000000001</v>
      </c>
      <c r="V296" s="13">
        <v>1247.68</v>
      </c>
      <c r="W296" s="13">
        <v>1283.83</v>
      </c>
      <c r="X296" s="13">
        <v>1308.93</v>
      </c>
      <c r="Y296" s="13">
        <v>1323.01</v>
      </c>
      <c r="Z296" s="13">
        <v>1323.01</v>
      </c>
      <c r="AA296" s="13">
        <v>1323.01</v>
      </c>
      <c r="AB296" s="13">
        <v>1330.98</v>
      </c>
      <c r="AC296" s="13">
        <v>1334.07</v>
      </c>
      <c r="AD296" s="13">
        <v>1337.22</v>
      </c>
      <c r="AE296" s="175">
        <v>1390.22</v>
      </c>
      <c r="AF296" s="13">
        <v>1457.3300000000002</v>
      </c>
      <c r="AG296" s="13">
        <v>1535.1</v>
      </c>
      <c r="AH296" s="175">
        <v>1614.6299999999999</v>
      </c>
      <c r="AI296" s="173">
        <v>1681.77</v>
      </c>
      <c r="AJ296" s="173">
        <v>1741.57</v>
      </c>
    </row>
    <row r="297" spans="1:36" x14ac:dyDescent="0.2">
      <c r="A297" s="5" t="s">
        <v>1544</v>
      </c>
      <c r="B297" s="5" t="s">
        <v>593</v>
      </c>
      <c r="D297" s="3" t="s">
        <v>594</v>
      </c>
      <c r="E297" s="38" t="s">
        <v>1088</v>
      </c>
      <c r="F297" s="3" t="s">
        <v>1076</v>
      </c>
      <c r="G297" s="3" t="s">
        <v>1063</v>
      </c>
      <c r="H297" s="1">
        <v>498.38</v>
      </c>
      <c r="I297" s="1">
        <v>533.25</v>
      </c>
      <c r="J297" s="1">
        <v>545.63</v>
      </c>
      <c r="K297" s="1">
        <v>583.23</v>
      </c>
      <c r="L297" s="173">
        <v>615.69000000000005</v>
      </c>
      <c r="M297" s="173">
        <v>695.77</v>
      </c>
      <c r="N297" s="173">
        <v>756.69</v>
      </c>
      <c r="O297" s="173">
        <v>803.06</v>
      </c>
      <c r="P297" s="173">
        <v>870.43</v>
      </c>
      <c r="Q297" s="173">
        <v>975.34</v>
      </c>
      <c r="R297" s="173">
        <v>1140.99</v>
      </c>
      <c r="S297" s="173">
        <v>1221.83</v>
      </c>
      <c r="T297" s="173">
        <v>1277.29</v>
      </c>
      <c r="U297" s="173">
        <v>1331.52</v>
      </c>
      <c r="V297" s="13">
        <v>1390.88</v>
      </c>
      <c r="W297" s="13">
        <v>1455.54</v>
      </c>
      <c r="X297" s="13">
        <v>1509.78</v>
      </c>
      <c r="Y297" s="13">
        <v>1551.89</v>
      </c>
      <c r="Z297" s="13">
        <v>1552.48</v>
      </c>
      <c r="AA297" s="13">
        <v>1553.42</v>
      </c>
      <c r="AB297" s="13">
        <v>1554.86</v>
      </c>
      <c r="AC297" s="13">
        <v>1581.36</v>
      </c>
      <c r="AD297" s="13">
        <v>1609.97</v>
      </c>
      <c r="AE297" s="175">
        <v>1664.54</v>
      </c>
      <c r="AF297" s="13">
        <v>1721.3799999999999</v>
      </c>
      <c r="AG297" s="13">
        <v>1801.05</v>
      </c>
      <c r="AH297" s="175">
        <v>1896.08</v>
      </c>
      <c r="AI297" s="173">
        <v>1966.41</v>
      </c>
      <c r="AJ297" s="173">
        <v>2021.43</v>
      </c>
    </row>
    <row r="298" spans="1:36" x14ac:dyDescent="0.2">
      <c r="A298" s="5" t="s">
        <v>886</v>
      </c>
      <c r="B298" s="5" t="s">
        <v>935</v>
      </c>
      <c r="D298" s="3" t="s">
        <v>879</v>
      </c>
      <c r="E298" s="38" t="s">
        <v>1089</v>
      </c>
      <c r="F298" s="3" t="s">
        <v>1076</v>
      </c>
      <c r="G298" s="3" t="s">
        <v>1063</v>
      </c>
      <c r="H298" s="1">
        <v>653.63</v>
      </c>
      <c r="I298" s="1">
        <v>676.13</v>
      </c>
      <c r="J298" s="1">
        <v>666</v>
      </c>
      <c r="K298" s="1" t="s">
        <v>886</v>
      </c>
      <c r="L298" s="173" t="s">
        <v>886</v>
      </c>
      <c r="M298" s="173" t="s">
        <v>886</v>
      </c>
      <c r="N298" s="173" t="s">
        <v>886</v>
      </c>
      <c r="O298" s="173" t="s">
        <v>886</v>
      </c>
      <c r="P298" s="173" t="s">
        <v>886</v>
      </c>
      <c r="Q298" s="173" t="s">
        <v>886</v>
      </c>
      <c r="R298" s="173" t="s">
        <v>886</v>
      </c>
      <c r="S298" s="173" t="s">
        <v>886</v>
      </c>
      <c r="T298" s="173" t="s">
        <v>886</v>
      </c>
      <c r="U298" s="173" t="s">
        <v>886</v>
      </c>
      <c r="V298" s="13" t="s">
        <v>886</v>
      </c>
      <c r="W298" s="13" t="s">
        <v>886</v>
      </c>
      <c r="X298" s="13" t="s">
        <v>886</v>
      </c>
      <c r="Y298" s="13" t="s">
        <v>886</v>
      </c>
      <c r="Z298" s="13" t="s">
        <v>886</v>
      </c>
      <c r="AA298" s="13" t="s">
        <v>886</v>
      </c>
      <c r="AB298" s="13" t="s">
        <v>886</v>
      </c>
      <c r="AC298" s="13" t="s">
        <v>886</v>
      </c>
      <c r="AD298" s="13" t="s">
        <v>886</v>
      </c>
      <c r="AE298" s="175" t="s">
        <v>886</v>
      </c>
      <c r="AF298" s="13" t="s">
        <v>886</v>
      </c>
      <c r="AG298" s="13" t="s">
        <v>886</v>
      </c>
      <c r="AH298" s="175" t="s">
        <v>886</v>
      </c>
      <c r="AI298" s="173" t="s">
        <v>886</v>
      </c>
      <c r="AJ298" s="173" t="s">
        <v>886</v>
      </c>
    </row>
    <row r="299" spans="1:36" x14ac:dyDescent="0.2">
      <c r="A299" s="5" t="s">
        <v>1689</v>
      </c>
      <c r="B299" s="5" t="s">
        <v>595</v>
      </c>
      <c r="D299" s="3" t="s">
        <v>596</v>
      </c>
      <c r="E299" s="38" t="s">
        <v>1089</v>
      </c>
      <c r="F299" s="3" t="s">
        <v>1076</v>
      </c>
      <c r="G299" s="3" t="s">
        <v>1059</v>
      </c>
      <c r="H299" s="1">
        <v>561.38</v>
      </c>
      <c r="I299" s="1">
        <v>631.13</v>
      </c>
      <c r="J299" s="1">
        <v>687.38</v>
      </c>
      <c r="K299" s="1">
        <v>728.07</v>
      </c>
      <c r="L299" s="173">
        <v>835.4</v>
      </c>
      <c r="M299" s="173">
        <v>928.45</v>
      </c>
      <c r="N299" s="173">
        <v>967.18</v>
      </c>
      <c r="O299" s="173">
        <v>1009.34</v>
      </c>
      <c r="P299" s="173">
        <v>1055.49</v>
      </c>
      <c r="Q299" s="173">
        <v>1194.06</v>
      </c>
      <c r="R299" s="173">
        <v>1293.73</v>
      </c>
      <c r="S299" s="173">
        <v>1375.76</v>
      </c>
      <c r="T299" s="173">
        <v>1427.93</v>
      </c>
      <c r="U299" s="173">
        <v>1489.95</v>
      </c>
      <c r="V299" s="13">
        <v>1565.86</v>
      </c>
      <c r="W299" s="13">
        <v>1613.1</v>
      </c>
      <c r="X299" s="13" t="s">
        <v>886</v>
      </c>
      <c r="Y299" s="13" t="s">
        <v>886</v>
      </c>
      <c r="Z299" s="13" t="s">
        <v>886</v>
      </c>
      <c r="AA299" s="13" t="s">
        <v>886</v>
      </c>
      <c r="AB299" s="13" t="s">
        <v>886</v>
      </c>
      <c r="AC299" s="13" t="s">
        <v>886</v>
      </c>
      <c r="AD299" s="13" t="s">
        <v>886</v>
      </c>
      <c r="AE299" s="175" t="s">
        <v>886</v>
      </c>
      <c r="AF299" s="13" t="s">
        <v>886</v>
      </c>
      <c r="AG299" s="13" t="s">
        <v>886</v>
      </c>
      <c r="AH299" s="175" t="s">
        <v>886</v>
      </c>
      <c r="AI299" s="173" t="s">
        <v>886</v>
      </c>
      <c r="AJ299" s="173" t="s">
        <v>886</v>
      </c>
    </row>
    <row r="300" spans="1:36" x14ac:dyDescent="0.2">
      <c r="A300" s="5" t="s">
        <v>1545</v>
      </c>
      <c r="B300" s="5" t="s">
        <v>597</v>
      </c>
      <c r="D300" s="3" t="s">
        <v>598</v>
      </c>
      <c r="E300" s="38" t="s">
        <v>1088</v>
      </c>
      <c r="F300" s="3" t="s">
        <v>1076</v>
      </c>
      <c r="G300" s="3" t="s">
        <v>1064</v>
      </c>
      <c r="H300" s="1">
        <v>544.5</v>
      </c>
      <c r="I300" s="1">
        <v>578.25</v>
      </c>
      <c r="J300" s="1">
        <v>598.5</v>
      </c>
      <c r="K300" s="1">
        <v>625.27</v>
      </c>
      <c r="L300" s="173">
        <v>657.32</v>
      </c>
      <c r="M300" s="173">
        <v>709.71</v>
      </c>
      <c r="N300" s="173">
        <v>760.68</v>
      </c>
      <c r="O300" s="173">
        <v>812.98</v>
      </c>
      <c r="P300" s="173">
        <v>864.96</v>
      </c>
      <c r="Q300" s="173">
        <v>968.9</v>
      </c>
      <c r="R300" s="173">
        <v>1092.96</v>
      </c>
      <c r="S300" s="173">
        <v>1159.57</v>
      </c>
      <c r="T300" s="173">
        <v>1211.82</v>
      </c>
      <c r="U300" s="173">
        <v>1266.99</v>
      </c>
      <c r="V300" s="13">
        <v>1322.25</v>
      </c>
      <c r="W300" s="13">
        <v>1380.55</v>
      </c>
      <c r="X300" s="13">
        <v>1423.21</v>
      </c>
      <c r="Y300" s="13">
        <v>1439.79</v>
      </c>
      <c r="Z300" s="13">
        <v>1445.32</v>
      </c>
      <c r="AA300" s="13">
        <v>1448.42</v>
      </c>
      <c r="AB300" s="13">
        <v>1455.68</v>
      </c>
      <c r="AC300" s="13">
        <v>1463.98</v>
      </c>
      <c r="AD300" s="13">
        <v>1472.31</v>
      </c>
      <c r="AE300" s="175">
        <v>1537.97</v>
      </c>
      <c r="AF300" s="13">
        <v>1595.0599999999997</v>
      </c>
      <c r="AG300" s="13">
        <v>1684.1200000000001</v>
      </c>
      <c r="AH300" s="175">
        <v>1765.4099999999999</v>
      </c>
      <c r="AI300" s="173">
        <v>1836.15</v>
      </c>
      <c r="AJ300" s="173">
        <v>1928.19</v>
      </c>
    </row>
    <row r="301" spans="1:36" x14ac:dyDescent="0.2">
      <c r="A301" s="5" t="s">
        <v>1546</v>
      </c>
      <c r="B301" s="5" t="s">
        <v>599</v>
      </c>
      <c r="D301" s="3" t="s">
        <v>600</v>
      </c>
      <c r="E301" s="38" t="s">
        <v>1088</v>
      </c>
      <c r="F301" s="3" t="s">
        <v>1081</v>
      </c>
      <c r="G301" s="3" t="s">
        <v>1058</v>
      </c>
      <c r="H301" s="1">
        <v>623.25</v>
      </c>
      <c r="I301" s="1">
        <v>655.88</v>
      </c>
      <c r="J301" s="1">
        <v>714.38</v>
      </c>
      <c r="K301" s="1">
        <v>754.89</v>
      </c>
      <c r="L301" s="173">
        <v>820.91</v>
      </c>
      <c r="M301" s="173">
        <v>877.85</v>
      </c>
      <c r="N301" s="173">
        <v>919.7</v>
      </c>
      <c r="O301" s="173">
        <v>956.26</v>
      </c>
      <c r="P301" s="173">
        <v>996.68</v>
      </c>
      <c r="Q301" s="173">
        <v>1087.1500000000001</v>
      </c>
      <c r="R301" s="173">
        <v>1130.21</v>
      </c>
      <c r="S301" s="173">
        <v>1187.6400000000001</v>
      </c>
      <c r="T301" s="173">
        <v>1245.3900000000001</v>
      </c>
      <c r="U301" s="173">
        <v>1295.74</v>
      </c>
      <c r="V301" s="13">
        <v>1351.11</v>
      </c>
      <c r="W301" s="13">
        <v>1406.31</v>
      </c>
      <c r="X301" s="13">
        <v>1447.98</v>
      </c>
      <c r="Y301" s="13">
        <v>1488.24</v>
      </c>
      <c r="Z301" s="13">
        <v>1488.14</v>
      </c>
      <c r="AA301" s="13">
        <v>1494.87</v>
      </c>
      <c r="AB301" s="13">
        <v>1500.17</v>
      </c>
      <c r="AC301" s="13">
        <v>1529.91</v>
      </c>
      <c r="AD301" s="13">
        <v>1560.17</v>
      </c>
      <c r="AE301" s="175">
        <v>1617.31</v>
      </c>
      <c r="AF301" s="13">
        <v>1690.1</v>
      </c>
      <c r="AG301" s="13">
        <v>1791.61</v>
      </c>
      <c r="AH301" s="175">
        <v>1882.87</v>
      </c>
      <c r="AI301" s="173">
        <v>1958.2900000000002</v>
      </c>
      <c r="AJ301" s="173">
        <v>2057.1</v>
      </c>
    </row>
    <row r="302" spans="1:36" x14ac:dyDescent="0.2">
      <c r="A302" s="5" t="s">
        <v>1547</v>
      </c>
      <c r="B302" s="5" t="s">
        <v>601</v>
      </c>
      <c r="D302" s="3" t="s">
        <v>602</v>
      </c>
      <c r="E302" s="38" t="s">
        <v>1088</v>
      </c>
      <c r="F302" s="3" t="s">
        <v>1076</v>
      </c>
      <c r="G302" s="3" t="s">
        <v>1063</v>
      </c>
      <c r="H302" s="1">
        <v>511.88</v>
      </c>
      <c r="I302" s="1">
        <v>526.5</v>
      </c>
      <c r="J302" s="1">
        <v>552.38</v>
      </c>
      <c r="K302" s="1">
        <v>583.41999999999996</v>
      </c>
      <c r="L302" s="173">
        <v>632.21</v>
      </c>
      <c r="M302" s="173">
        <v>714.65</v>
      </c>
      <c r="N302" s="173">
        <v>771.85</v>
      </c>
      <c r="O302" s="173">
        <v>813.36</v>
      </c>
      <c r="P302" s="173">
        <v>875.46</v>
      </c>
      <c r="Q302" s="173">
        <v>977.82</v>
      </c>
      <c r="R302" s="173">
        <v>1135.98</v>
      </c>
      <c r="S302" s="173">
        <v>1207.1099999999999</v>
      </c>
      <c r="T302" s="173">
        <v>1259.8</v>
      </c>
      <c r="U302" s="173">
        <v>1311.65</v>
      </c>
      <c r="V302" s="13">
        <v>1369.51</v>
      </c>
      <c r="W302" s="13">
        <v>1432.6</v>
      </c>
      <c r="X302" s="13">
        <v>1486.87</v>
      </c>
      <c r="Y302" s="13">
        <v>1529.02</v>
      </c>
      <c r="Z302" s="13">
        <v>1530.05</v>
      </c>
      <c r="AA302" s="13">
        <v>1530.56</v>
      </c>
      <c r="AB302" s="13">
        <v>1531.85</v>
      </c>
      <c r="AC302" s="13">
        <v>1564.05</v>
      </c>
      <c r="AD302" s="13">
        <v>1592.2</v>
      </c>
      <c r="AE302" s="175">
        <v>1645.73</v>
      </c>
      <c r="AF302" s="13">
        <v>1703.84</v>
      </c>
      <c r="AG302" s="13">
        <v>1784.4199999999998</v>
      </c>
      <c r="AH302" s="175">
        <v>1875.05</v>
      </c>
      <c r="AI302" s="173">
        <v>1944.73</v>
      </c>
      <c r="AJ302" s="173">
        <v>2005.01</v>
      </c>
    </row>
    <row r="303" spans="1:36" x14ac:dyDescent="0.2">
      <c r="A303" s="5" t="s">
        <v>1548</v>
      </c>
      <c r="B303" s="5" t="s">
        <v>603</v>
      </c>
      <c r="D303" s="3" t="s">
        <v>604</v>
      </c>
      <c r="E303" s="38" t="s">
        <v>1088</v>
      </c>
      <c r="F303" s="3" t="s">
        <v>1076</v>
      </c>
      <c r="G303" s="3" t="s">
        <v>1057</v>
      </c>
      <c r="H303" s="1">
        <v>527.63</v>
      </c>
      <c r="I303" s="1">
        <v>527.63</v>
      </c>
      <c r="J303" s="1">
        <v>553.5</v>
      </c>
      <c r="K303" s="6">
        <v>608.95000000000005</v>
      </c>
      <c r="L303" s="173">
        <v>647.27</v>
      </c>
      <c r="M303" s="173">
        <v>715.12</v>
      </c>
      <c r="N303" s="173">
        <v>775.07</v>
      </c>
      <c r="O303" s="173">
        <v>836.76</v>
      </c>
      <c r="P303" s="173">
        <v>895.87</v>
      </c>
      <c r="Q303" s="173">
        <v>998.6</v>
      </c>
      <c r="R303" s="173">
        <v>1124.94</v>
      </c>
      <c r="S303" s="173">
        <v>1194.99</v>
      </c>
      <c r="T303" s="173">
        <v>1242</v>
      </c>
      <c r="U303" s="173">
        <v>1300.6099999999999</v>
      </c>
      <c r="V303" s="13">
        <v>1363.22</v>
      </c>
      <c r="W303" s="13">
        <v>1422.7</v>
      </c>
      <c r="X303" s="13">
        <v>1466.04</v>
      </c>
      <c r="Y303" s="13">
        <v>1501.21</v>
      </c>
      <c r="Z303" s="13">
        <v>1502.86</v>
      </c>
      <c r="AA303" s="13">
        <v>1503.19</v>
      </c>
      <c r="AB303" s="13">
        <v>1513.3</v>
      </c>
      <c r="AC303" s="13">
        <v>1544.83</v>
      </c>
      <c r="AD303" s="13">
        <v>1574.61</v>
      </c>
      <c r="AE303" s="175">
        <v>1633.6</v>
      </c>
      <c r="AF303" s="13">
        <v>1693.2199999999998</v>
      </c>
      <c r="AG303" s="13">
        <v>1775.8500000000001</v>
      </c>
      <c r="AH303" s="175">
        <v>1872.3000000000002</v>
      </c>
      <c r="AI303" s="173">
        <v>1944.22</v>
      </c>
      <c r="AJ303" s="173">
        <v>2036.57</v>
      </c>
    </row>
    <row r="304" spans="1:36" x14ac:dyDescent="0.2">
      <c r="A304" s="5" t="s">
        <v>1549</v>
      </c>
      <c r="B304" s="5" t="s">
        <v>605</v>
      </c>
      <c r="D304" s="3" t="s">
        <v>606</v>
      </c>
      <c r="E304" s="38" t="s">
        <v>1088</v>
      </c>
      <c r="F304" s="3" t="s">
        <v>1081</v>
      </c>
      <c r="G304" s="3" t="s">
        <v>1063</v>
      </c>
      <c r="H304" s="1">
        <v>641.25</v>
      </c>
      <c r="I304" s="1">
        <v>624.38</v>
      </c>
      <c r="J304" s="1">
        <v>706.5</v>
      </c>
      <c r="K304" s="1">
        <v>725.17</v>
      </c>
      <c r="L304" s="173">
        <v>766.88</v>
      </c>
      <c r="M304" s="173">
        <v>836.01</v>
      </c>
      <c r="N304" s="173">
        <v>885.52</v>
      </c>
      <c r="O304" s="173">
        <v>937.89</v>
      </c>
      <c r="P304" s="173">
        <v>1002</v>
      </c>
      <c r="Q304" s="173">
        <v>1065.69</v>
      </c>
      <c r="R304" s="173">
        <v>1154.58</v>
      </c>
      <c r="S304" s="173">
        <v>1215.8800000000001</v>
      </c>
      <c r="T304" s="173">
        <v>1273.97</v>
      </c>
      <c r="U304" s="173">
        <v>1333.18</v>
      </c>
      <c r="V304" s="13">
        <v>1386.33</v>
      </c>
      <c r="W304" s="13">
        <v>1424.84</v>
      </c>
      <c r="X304" s="13">
        <v>1455.21</v>
      </c>
      <c r="Y304" s="13">
        <v>1478.25</v>
      </c>
      <c r="Z304" s="13">
        <v>1478.28</v>
      </c>
      <c r="AA304" s="13">
        <v>1485.89</v>
      </c>
      <c r="AB304" s="13">
        <v>1492.81</v>
      </c>
      <c r="AC304" s="13">
        <v>1496.94</v>
      </c>
      <c r="AD304" s="13">
        <v>1526.28</v>
      </c>
      <c r="AE304" s="175">
        <v>1584.87</v>
      </c>
      <c r="AF304" s="13">
        <v>1659.15</v>
      </c>
      <c r="AG304" s="13">
        <v>1758.8000000000002</v>
      </c>
      <c r="AH304" s="175">
        <v>1830.23</v>
      </c>
      <c r="AI304" s="173">
        <v>1898.61</v>
      </c>
      <c r="AJ304" s="173">
        <v>1996.04</v>
      </c>
    </row>
    <row r="305" spans="1:36" x14ac:dyDescent="0.2">
      <c r="A305" s="5" t="s">
        <v>886</v>
      </c>
      <c r="B305" s="5" t="s">
        <v>608</v>
      </c>
      <c r="D305" s="3" t="s">
        <v>609</v>
      </c>
      <c r="E305" s="38" t="s">
        <v>1089</v>
      </c>
      <c r="F305" s="3" t="s">
        <v>1076</v>
      </c>
      <c r="G305" s="3" t="s">
        <v>1065</v>
      </c>
      <c r="H305" s="1">
        <v>537.75</v>
      </c>
      <c r="I305" s="1">
        <v>562.5</v>
      </c>
      <c r="J305" s="1">
        <v>630</v>
      </c>
      <c r="K305" s="1">
        <v>610.54999999999995</v>
      </c>
      <c r="L305" s="173">
        <v>642.69000000000005</v>
      </c>
      <c r="M305" s="173">
        <v>713.45</v>
      </c>
      <c r="N305" s="173">
        <v>775.66</v>
      </c>
      <c r="O305" s="173">
        <v>820.74</v>
      </c>
      <c r="P305" s="173">
        <v>876.58</v>
      </c>
      <c r="Q305" s="173">
        <v>978.77</v>
      </c>
      <c r="R305" s="173">
        <v>1122.67</v>
      </c>
      <c r="S305" s="173">
        <v>1191.56</v>
      </c>
      <c r="T305" s="173">
        <v>1247.48</v>
      </c>
      <c r="U305" s="173">
        <v>1306.3399999999999</v>
      </c>
      <c r="V305" s="13">
        <v>1366.23</v>
      </c>
      <c r="W305" s="13">
        <v>1425.31</v>
      </c>
      <c r="X305" s="13" t="s">
        <v>886</v>
      </c>
      <c r="Y305" s="13" t="s">
        <v>886</v>
      </c>
      <c r="Z305" s="13" t="s">
        <v>886</v>
      </c>
      <c r="AA305" s="13" t="s">
        <v>886</v>
      </c>
      <c r="AB305" s="13" t="s">
        <v>886</v>
      </c>
      <c r="AC305" s="13" t="s">
        <v>886</v>
      </c>
      <c r="AD305" s="13" t="s">
        <v>886</v>
      </c>
      <c r="AE305" s="175" t="s">
        <v>886</v>
      </c>
      <c r="AF305" s="13" t="s">
        <v>886</v>
      </c>
      <c r="AG305" s="13" t="s">
        <v>886</v>
      </c>
      <c r="AH305" s="175" t="s">
        <v>886</v>
      </c>
      <c r="AI305" s="173" t="s">
        <v>886</v>
      </c>
      <c r="AJ305" s="173" t="s">
        <v>886</v>
      </c>
    </row>
    <row r="306" spans="1:36" x14ac:dyDescent="0.2">
      <c r="A306" s="5" t="s">
        <v>1551</v>
      </c>
      <c r="B306" s="5" t="s">
        <v>1158</v>
      </c>
      <c r="D306" s="3" t="s">
        <v>1159</v>
      </c>
      <c r="E306" s="38" t="s">
        <v>1088</v>
      </c>
      <c r="F306" s="3" t="s">
        <v>1082</v>
      </c>
      <c r="G306" s="3" t="s">
        <v>1065</v>
      </c>
      <c r="H306" s="1" t="s">
        <v>886</v>
      </c>
      <c r="I306" s="1" t="s">
        <v>886</v>
      </c>
      <c r="J306" s="1" t="s">
        <v>886</v>
      </c>
      <c r="K306" s="1" t="s">
        <v>886</v>
      </c>
      <c r="L306" s="1" t="s">
        <v>886</v>
      </c>
      <c r="M306" s="1" t="s">
        <v>886</v>
      </c>
      <c r="N306" s="1" t="s">
        <v>886</v>
      </c>
      <c r="O306" s="1" t="s">
        <v>886</v>
      </c>
      <c r="P306" s="1" t="s">
        <v>886</v>
      </c>
      <c r="Q306" s="1" t="s">
        <v>886</v>
      </c>
      <c r="R306" s="1" t="s">
        <v>886</v>
      </c>
      <c r="S306" s="1" t="s">
        <v>886</v>
      </c>
      <c r="T306" s="1" t="s">
        <v>886</v>
      </c>
      <c r="U306" s="1" t="s">
        <v>886</v>
      </c>
      <c r="V306" s="1" t="s">
        <v>886</v>
      </c>
      <c r="W306" s="1" t="s">
        <v>886</v>
      </c>
      <c r="X306" s="13">
        <v>1471.54</v>
      </c>
      <c r="Y306" s="13">
        <v>1491.07</v>
      </c>
      <c r="Z306" s="13">
        <v>1495.28</v>
      </c>
      <c r="AA306" s="13">
        <v>1500.05</v>
      </c>
      <c r="AB306" s="13">
        <v>1488.18</v>
      </c>
      <c r="AC306" s="13">
        <v>1496.22</v>
      </c>
      <c r="AD306" s="13">
        <v>1504.42</v>
      </c>
      <c r="AE306" s="175">
        <v>1558.32</v>
      </c>
      <c r="AF306" s="13">
        <v>1610.77</v>
      </c>
      <c r="AG306" s="13">
        <v>1700.4599999999998</v>
      </c>
      <c r="AH306" s="175">
        <v>1778.96</v>
      </c>
      <c r="AI306" s="173">
        <v>1849.8</v>
      </c>
      <c r="AJ306" s="173">
        <v>1925.74</v>
      </c>
    </row>
    <row r="307" spans="1:36" x14ac:dyDescent="0.2">
      <c r="A307" s="5" t="s">
        <v>886</v>
      </c>
      <c r="B307" s="5" t="s">
        <v>1008</v>
      </c>
      <c r="D307" s="3" t="s">
        <v>1009</v>
      </c>
      <c r="E307" s="38" t="s">
        <v>1089</v>
      </c>
      <c r="F307" s="3" t="s">
        <v>1076</v>
      </c>
      <c r="G307" s="3" t="s">
        <v>1057</v>
      </c>
      <c r="H307" s="1">
        <v>583.88</v>
      </c>
      <c r="I307" s="1">
        <v>492.75</v>
      </c>
      <c r="J307" s="1">
        <v>457.88</v>
      </c>
      <c r="K307" s="1">
        <v>539.34</v>
      </c>
      <c r="L307" s="173">
        <v>594.21</v>
      </c>
      <c r="M307" s="173" t="s">
        <v>886</v>
      </c>
      <c r="N307" s="173" t="s">
        <v>886</v>
      </c>
      <c r="O307" s="173" t="s">
        <v>886</v>
      </c>
      <c r="P307" s="173" t="s">
        <v>886</v>
      </c>
      <c r="Q307" s="173" t="s">
        <v>886</v>
      </c>
      <c r="R307" s="173" t="s">
        <v>886</v>
      </c>
      <c r="S307" s="173" t="s">
        <v>886</v>
      </c>
      <c r="T307" s="173" t="s">
        <v>886</v>
      </c>
      <c r="U307" s="173" t="s">
        <v>886</v>
      </c>
      <c r="V307" s="13" t="s">
        <v>886</v>
      </c>
      <c r="W307" s="13" t="s">
        <v>886</v>
      </c>
      <c r="X307" s="13" t="s">
        <v>886</v>
      </c>
      <c r="Y307" s="13" t="s">
        <v>886</v>
      </c>
      <c r="Z307" s="13" t="s">
        <v>886</v>
      </c>
      <c r="AA307" s="13" t="s">
        <v>886</v>
      </c>
      <c r="AB307" s="13" t="s">
        <v>886</v>
      </c>
      <c r="AC307" s="13" t="s">
        <v>886</v>
      </c>
      <c r="AD307" s="13" t="s">
        <v>886</v>
      </c>
      <c r="AE307" s="175" t="s">
        <v>886</v>
      </c>
      <c r="AF307" s="13" t="s">
        <v>886</v>
      </c>
      <c r="AG307" s="13" t="s">
        <v>886</v>
      </c>
      <c r="AH307" s="175" t="s">
        <v>886</v>
      </c>
      <c r="AI307" s="173" t="s">
        <v>886</v>
      </c>
      <c r="AJ307" s="173" t="s">
        <v>886</v>
      </c>
    </row>
    <row r="308" spans="1:36" x14ac:dyDescent="0.2">
      <c r="A308" s="5" t="s">
        <v>1553</v>
      </c>
      <c r="B308" s="5" t="s">
        <v>612</v>
      </c>
      <c r="D308" s="3" t="s">
        <v>613</v>
      </c>
      <c r="E308" s="38" t="s">
        <v>1088</v>
      </c>
      <c r="F308" s="3" t="s">
        <v>1082</v>
      </c>
      <c r="G308" s="3" t="s">
        <v>1057</v>
      </c>
      <c r="H308" s="1">
        <v>583.88</v>
      </c>
      <c r="I308" s="1">
        <v>492.75</v>
      </c>
      <c r="J308" s="1">
        <v>457.88</v>
      </c>
      <c r="K308" s="1">
        <v>539.34</v>
      </c>
      <c r="L308" s="173">
        <v>594.21</v>
      </c>
      <c r="M308" s="173">
        <v>653.6</v>
      </c>
      <c r="N308" s="173">
        <v>702.27</v>
      </c>
      <c r="O308" s="173">
        <v>718.65</v>
      </c>
      <c r="P308" s="173">
        <v>765.36</v>
      </c>
      <c r="Q308" s="173">
        <v>840.94</v>
      </c>
      <c r="R308" s="173">
        <v>987.77</v>
      </c>
      <c r="S308" s="173">
        <v>1054.6500000000001</v>
      </c>
      <c r="T308" s="173">
        <v>1106.69</v>
      </c>
      <c r="U308" s="173">
        <v>1161.19</v>
      </c>
      <c r="V308" s="13">
        <v>1219.01</v>
      </c>
      <c r="W308" s="13">
        <v>1278.4100000000001</v>
      </c>
      <c r="X308" s="13">
        <v>1340.93</v>
      </c>
      <c r="Y308" s="13">
        <v>1367.77</v>
      </c>
      <c r="Z308" s="13">
        <v>1367.69</v>
      </c>
      <c r="AA308" s="13">
        <v>1367.73</v>
      </c>
      <c r="AB308" s="13">
        <v>1398.75</v>
      </c>
      <c r="AC308" s="13">
        <v>1399.98</v>
      </c>
      <c r="AD308" s="13">
        <v>1402.77</v>
      </c>
      <c r="AE308" s="175">
        <v>1450.16</v>
      </c>
      <c r="AF308" s="13">
        <v>1512.08</v>
      </c>
      <c r="AG308" s="13">
        <v>1583.2599999999998</v>
      </c>
      <c r="AH308" s="175">
        <v>1641.76</v>
      </c>
      <c r="AI308" s="173">
        <v>1707.9999999999998</v>
      </c>
      <c r="AJ308" s="173">
        <v>1795.07</v>
      </c>
    </row>
    <row r="309" spans="1:36" x14ac:dyDescent="0.2">
      <c r="A309" s="5" t="s">
        <v>1554</v>
      </c>
      <c r="B309" s="5" t="s">
        <v>614</v>
      </c>
      <c r="D309" s="3" t="s">
        <v>615</v>
      </c>
      <c r="E309" s="38" t="s">
        <v>1088</v>
      </c>
      <c r="F309" s="3" t="s">
        <v>1081</v>
      </c>
      <c r="G309" s="3" t="s">
        <v>1065</v>
      </c>
      <c r="H309" s="1">
        <v>519.75</v>
      </c>
      <c r="I309" s="1">
        <v>543.38</v>
      </c>
      <c r="J309" s="1">
        <v>595.13</v>
      </c>
      <c r="K309" s="1">
        <v>625.66999999999996</v>
      </c>
      <c r="L309" s="173">
        <v>660.96</v>
      </c>
      <c r="M309" s="173">
        <v>702.66</v>
      </c>
      <c r="N309" s="173">
        <v>741.82</v>
      </c>
      <c r="O309" s="173">
        <v>785.77</v>
      </c>
      <c r="P309" s="173">
        <v>851.51</v>
      </c>
      <c r="Q309" s="173">
        <v>909.9</v>
      </c>
      <c r="R309" s="173">
        <v>1007.99</v>
      </c>
      <c r="S309" s="173">
        <v>1044.57</v>
      </c>
      <c r="T309" s="173">
        <v>1094.8499999999999</v>
      </c>
      <c r="U309" s="173">
        <v>1143.3399999999999</v>
      </c>
      <c r="V309" s="13">
        <v>1199.67</v>
      </c>
      <c r="W309" s="13">
        <v>1253.93</v>
      </c>
      <c r="X309" s="13">
        <v>1308.23</v>
      </c>
      <c r="Y309" s="13">
        <v>1337.31</v>
      </c>
      <c r="Z309" s="13">
        <v>1336.9</v>
      </c>
      <c r="AA309" s="13">
        <v>1337.21</v>
      </c>
      <c r="AB309" s="13">
        <v>1344.86</v>
      </c>
      <c r="AC309" s="13">
        <v>1347.82</v>
      </c>
      <c r="AD309" s="13">
        <v>1351.23</v>
      </c>
      <c r="AE309" s="175">
        <v>1392.56</v>
      </c>
      <c r="AF309" s="13">
        <v>1459.3700000000001</v>
      </c>
      <c r="AG309" s="13">
        <v>1524.6</v>
      </c>
      <c r="AH309" s="175">
        <v>1588.9399999999998</v>
      </c>
      <c r="AI309" s="173">
        <v>1654.53</v>
      </c>
      <c r="AJ309" s="173">
        <v>1720.09</v>
      </c>
    </row>
    <row r="310" spans="1:36" x14ac:dyDescent="0.2">
      <c r="A310" s="5" t="s">
        <v>1555</v>
      </c>
      <c r="B310" s="122" t="s">
        <v>1265</v>
      </c>
      <c r="C310" s="122"/>
      <c r="D310" s="123" t="s">
        <v>1264</v>
      </c>
      <c r="E310" s="38" t="s">
        <v>1088</v>
      </c>
      <c r="F310" s="123" t="s">
        <v>1076</v>
      </c>
      <c r="G310" s="123" t="s">
        <v>1064</v>
      </c>
      <c r="H310" s="13" t="s">
        <v>886</v>
      </c>
      <c r="I310" s="13" t="s">
        <v>886</v>
      </c>
      <c r="J310" s="13" t="s">
        <v>886</v>
      </c>
      <c r="K310" s="13" t="s">
        <v>886</v>
      </c>
      <c r="L310" s="13" t="s">
        <v>886</v>
      </c>
      <c r="M310" s="13" t="s">
        <v>886</v>
      </c>
      <c r="N310" s="13" t="s">
        <v>886</v>
      </c>
      <c r="O310" s="175" t="s">
        <v>886</v>
      </c>
      <c r="P310" s="13" t="s">
        <v>886</v>
      </c>
      <c r="Q310" s="13" t="s">
        <v>886</v>
      </c>
      <c r="R310" s="175" t="s">
        <v>886</v>
      </c>
      <c r="S310" s="13" t="s">
        <v>886</v>
      </c>
      <c r="T310" s="13" t="s">
        <v>886</v>
      </c>
      <c r="U310" s="13" t="s">
        <v>886</v>
      </c>
      <c r="V310" s="13" t="s">
        <v>886</v>
      </c>
      <c r="W310" s="13" t="s">
        <v>886</v>
      </c>
      <c r="X310" s="13" t="s">
        <v>886</v>
      </c>
      <c r="Y310" s="13" t="s">
        <v>886</v>
      </c>
      <c r="Z310" s="175" t="s">
        <v>886</v>
      </c>
      <c r="AA310" s="13" t="s">
        <v>886</v>
      </c>
      <c r="AB310" s="13" t="s">
        <v>886</v>
      </c>
      <c r="AC310" s="175" t="s">
        <v>886</v>
      </c>
      <c r="AD310" s="175" t="s">
        <v>886</v>
      </c>
      <c r="AE310" s="175" t="s">
        <v>886</v>
      </c>
      <c r="AF310" s="175" t="s">
        <v>886</v>
      </c>
      <c r="AG310" s="175" t="s">
        <v>886</v>
      </c>
      <c r="AH310" s="175">
        <v>1741.11</v>
      </c>
      <c r="AI310" s="173">
        <v>1813.74</v>
      </c>
      <c r="AJ310" s="173">
        <v>1899.71</v>
      </c>
    </row>
    <row r="311" spans="1:36" x14ac:dyDescent="0.2">
      <c r="A311" s="5" t="s">
        <v>1690</v>
      </c>
      <c r="B311" s="5" t="s">
        <v>618</v>
      </c>
      <c r="D311" s="3" t="s">
        <v>619</v>
      </c>
      <c r="E311" s="38" t="s">
        <v>1089</v>
      </c>
      <c r="F311" s="3" t="s">
        <v>1076</v>
      </c>
      <c r="G311" s="3" t="s">
        <v>1061</v>
      </c>
      <c r="H311" s="1">
        <v>543.38</v>
      </c>
      <c r="I311" s="1">
        <v>582.75</v>
      </c>
      <c r="J311" s="1">
        <v>622.13</v>
      </c>
      <c r="K311" s="1">
        <v>670.72</v>
      </c>
      <c r="L311" s="173">
        <v>792.68</v>
      </c>
      <c r="M311" s="173">
        <v>840.92</v>
      </c>
      <c r="N311" s="173">
        <v>912.35</v>
      </c>
      <c r="O311" s="173">
        <v>965.02</v>
      </c>
      <c r="P311" s="173">
        <v>1019.53</v>
      </c>
      <c r="Q311" s="173">
        <v>1112.57</v>
      </c>
      <c r="R311" s="173">
        <v>1237.48</v>
      </c>
      <c r="S311" s="173">
        <v>1332.47</v>
      </c>
      <c r="T311" s="173">
        <v>1395.8</v>
      </c>
      <c r="U311" s="173">
        <v>1464.46</v>
      </c>
      <c r="V311" s="13">
        <v>1526.67</v>
      </c>
      <c r="W311" s="13">
        <v>1593.51</v>
      </c>
      <c r="X311" s="13" t="s">
        <v>886</v>
      </c>
      <c r="Y311" s="13" t="s">
        <v>886</v>
      </c>
      <c r="Z311" s="13" t="s">
        <v>886</v>
      </c>
      <c r="AA311" s="13" t="s">
        <v>886</v>
      </c>
      <c r="AB311" s="13" t="s">
        <v>886</v>
      </c>
      <c r="AC311" s="13" t="s">
        <v>886</v>
      </c>
      <c r="AD311" s="13" t="s">
        <v>886</v>
      </c>
      <c r="AE311" s="175" t="s">
        <v>886</v>
      </c>
      <c r="AF311" s="13" t="s">
        <v>886</v>
      </c>
      <c r="AG311" s="13" t="s">
        <v>886</v>
      </c>
      <c r="AH311" s="175" t="s">
        <v>886</v>
      </c>
      <c r="AI311" s="173" t="s">
        <v>886</v>
      </c>
      <c r="AJ311" s="173" t="s">
        <v>886</v>
      </c>
    </row>
    <row r="312" spans="1:36" x14ac:dyDescent="0.2">
      <c r="A312" s="5" t="s">
        <v>1751</v>
      </c>
      <c r="B312" s="5" t="s">
        <v>620</v>
      </c>
      <c r="D312" s="3" t="s">
        <v>621</v>
      </c>
      <c r="E312" s="38" t="s">
        <v>1089</v>
      </c>
      <c r="F312" s="3" t="s">
        <v>1076</v>
      </c>
      <c r="G312" s="3" t="s">
        <v>1057</v>
      </c>
      <c r="H312" s="1">
        <v>502.88</v>
      </c>
      <c r="I312" s="1">
        <v>500.63</v>
      </c>
      <c r="J312" s="1">
        <v>527.63</v>
      </c>
      <c r="K312" s="1">
        <v>560</v>
      </c>
      <c r="L312" s="173">
        <v>600.44000000000005</v>
      </c>
      <c r="M312" s="173">
        <v>693.71</v>
      </c>
      <c r="N312" s="173">
        <v>757.17</v>
      </c>
      <c r="O312" s="173">
        <v>812.52</v>
      </c>
      <c r="P312" s="173">
        <v>858.79</v>
      </c>
      <c r="Q312" s="173">
        <v>941.52</v>
      </c>
      <c r="R312" s="173">
        <v>1088.76</v>
      </c>
      <c r="S312" s="173">
        <v>1167.79</v>
      </c>
      <c r="T312" s="173">
        <v>1214.2</v>
      </c>
      <c r="U312" s="173">
        <v>1275.04</v>
      </c>
      <c r="V312" s="13">
        <v>1341.13</v>
      </c>
      <c r="W312" s="13">
        <v>1401.66</v>
      </c>
      <c r="X312" s="13">
        <v>1455.37</v>
      </c>
      <c r="Y312" s="13">
        <v>1486.09</v>
      </c>
      <c r="Z312" s="13">
        <v>1489.2</v>
      </c>
      <c r="AA312" s="13">
        <v>1489.14</v>
      </c>
      <c r="AB312" s="13">
        <v>1494.14</v>
      </c>
      <c r="AC312" s="13">
        <v>1516.66</v>
      </c>
      <c r="AD312" s="13">
        <v>1540.96</v>
      </c>
      <c r="AE312" s="175">
        <v>1597.9800000000002</v>
      </c>
      <c r="AF312" s="13">
        <v>1671.28</v>
      </c>
      <c r="AG312" s="13">
        <v>1769.32</v>
      </c>
      <c r="AH312" s="175">
        <v>1843.87</v>
      </c>
      <c r="AI312" s="173" t="s">
        <v>886</v>
      </c>
      <c r="AJ312" s="173" t="s">
        <v>886</v>
      </c>
    </row>
    <row r="313" spans="1:36" x14ac:dyDescent="0.2">
      <c r="A313" s="5" t="s">
        <v>1556</v>
      </c>
      <c r="B313" s="5" t="s">
        <v>622</v>
      </c>
      <c r="D313" s="3" t="s">
        <v>623</v>
      </c>
      <c r="E313" s="38" t="s">
        <v>1088</v>
      </c>
      <c r="F313" s="3" t="s">
        <v>1076</v>
      </c>
      <c r="G313" s="3" t="s">
        <v>1061</v>
      </c>
      <c r="H313" s="1">
        <v>443.25</v>
      </c>
      <c r="I313" s="1">
        <v>459</v>
      </c>
      <c r="J313" s="1">
        <v>486</v>
      </c>
      <c r="K313" s="1">
        <v>517.02</v>
      </c>
      <c r="L313" s="173">
        <v>549.01</v>
      </c>
      <c r="M313" s="173">
        <v>596.59</v>
      </c>
      <c r="N313" s="173">
        <v>703.4</v>
      </c>
      <c r="O313" s="173">
        <v>763.58</v>
      </c>
      <c r="P313" s="173">
        <v>819.29</v>
      </c>
      <c r="Q313" s="173">
        <v>931.42</v>
      </c>
      <c r="R313" s="173">
        <v>1020.31</v>
      </c>
      <c r="S313" s="173">
        <v>1099.3</v>
      </c>
      <c r="T313" s="173">
        <v>1168.51</v>
      </c>
      <c r="U313" s="173">
        <v>1228.76</v>
      </c>
      <c r="V313" s="13">
        <v>1292.8399999999999</v>
      </c>
      <c r="W313" s="13">
        <v>1357.32</v>
      </c>
      <c r="X313" s="13">
        <v>1411.06</v>
      </c>
      <c r="Y313" s="13">
        <v>1452.48</v>
      </c>
      <c r="Z313" s="13">
        <v>1456.09</v>
      </c>
      <c r="AA313" s="13">
        <v>1494.37</v>
      </c>
      <c r="AB313" s="13">
        <v>1536.27</v>
      </c>
      <c r="AC313" s="13">
        <v>1566.05</v>
      </c>
      <c r="AD313" s="13">
        <v>1591.48</v>
      </c>
      <c r="AE313" s="175">
        <v>1625.35</v>
      </c>
      <c r="AF313" s="13">
        <v>1662.89</v>
      </c>
      <c r="AG313" s="13">
        <v>1745.51</v>
      </c>
      <c r="AH313" s="175">
        <v>1840.6</v>
      </c>
      <c r="AI313" s="173">
        <v>1906.7</v>
      </c>
      <c r="AJ313" s="173">
        <v>1971.04</v>
      </c>
    </row>
    <row r="314" spans="1:36" x14ac:dyDescent="0.2">
      <c r="A314" s="5" t="s">
        <v>1557</v>
      </c>
      <c r="B314" s="5" t="s">
        <v>624</v>
      </c>
      <c r="D314" s="3" t="s">
        <v>625</v>
      </c>
      <c r="E314" s="38" t="s">
        <v>1088</v>
      </c>
      <c r="F314" s="3" t="s">
        <v>1076</v>
      </c>
      <c r="G314" s="3" t="s">
        <v>1060</v>
      </c>
      <c r="H314" s="1">
        <v>591.75</v>
      </c>
      <c r="I314" s="1">
        <v>608.63</v>
      </c>
      <c r="J314" s="1">
        <v>645.75</v>
      </c>
      <c r="K314" s="1">
        <v>673.17</v>
      </c>
      <c r="L314" s="173">
        <v>718.6</v>
      </c>
      <c r="M314" s="173">
        <v>791.57</v>
      </c>
      <c r="N314" s="173">
        <v>855.16</v>
      </c>
      <c r="O314" s="173">
        <v>915.36</v>
      </c>
      <c r="P314" s="173">
        <v>972.3</v>
      </c>
      <c r="Q314" s="173">
        <v>1063.1600000000001</v>
      </c>
      <c r="R314" s="173">
        <v>1155.33</v>
      </c>
      <c r="S314" s="173">
        <v>1208.22</v>
      </c>
      <c r="T314" s="173">
        <v>1243.69</v>
      </c>
      <c r="U314" s="173">
        <v>1300.69</v>
      </c>
      <c r="V314" s="13">
        <v>1353.19</v>
      </c>
      <c r="W314" s="13">
        <v>1402.67</v>
      </c>
      <c r="X314" s="13">
        <v>1452.79</v>
      </c>
      <c r="Y314" s="13">
        <v>1475.48</v>
      </c>
      <c r="Z314" s="13">
        <v>1476.21</v>
      </c>
      <c r="AA314" s="13">
        <v>1476.21</v>
      </c>
      <c r="AB314" s="13">
        <v>1482.14</v>
      </c>
      <c r="AC314" s="13">
        <v>1508.03</v>
      </c>
      <c r="AD314" s="13">
        <v>1535.94</v>
      </c>
      <c r="AE314" s="175">
        <v>1588.52</v>
      </c>
      <c r="AF314" s="13">
        <v>1644.8899999999999</v>
      </c>
      <c r="AG314" s="13">
        <v>1722.4599999999998</v>
      </c>
      <c r="AH314" s="175">
        <v>1801.99</v>
      </c>
      <c r="AI314" s="173">
        <v>1843.7499999999998</v>
      </c>
      <c r="AJ314" s="173">
        <v>1898.29</v>
      </c>
    </row>
    <row r="315" spans="1:36" x14ac:dyDescent="0.2">
      <c r="A315" s="5" t="s">
        <v>1558</v>
      </c>
      <c r="B315" s="5" t="s">
        <v>626</v>
      </c>
      <c r="D315" s="3" t="s">
        <v>627</v>
      </c>
      <c r="E315" s="38" t="s">
        <v>1088</v>
      </c>
      <c r="F315" s="3" t="s">
        <v>1082</v>
      </c>
      <c r="G315" s="3" t="s">
        <v>1064</v>
      </c>
      <c r="H315" s="1" t="s">
        <v>886</v>
      </c>
      <c r="I315" s="1" t="s">
        <v>886</v>
      </c>
      <c r="J315" s="1" t="s">
        <v>886</v>
      </c>
      <c r="K315" s="1">
        <v>652.52</v>
      </c>
      <c r="L315" s="173">
        <v>689.63</v>
      </c>
      <c r="M315" s="173">
        <v>717.27</v>
      </c>
      <c r="N315" s="173">
        <v>781.57</v>
      </c>
      <c r="O315" s="173">
        <v>859.25</v>
      </c>
      <c r="P315" s="173">
        <v>905.94</v>
      </c>
      <c r="Q315" s="173">
        <v>1019.13</v>
      </c>
      <c r="R315" s="173">
        <v>1104.55</v>
      </c>
      <c r="S315" s="173">
        <v>1192.56</v>
      </c>
      <c r="T315" s="173">
        <v>1238.82</v>
      </c>
      <c r="U315" s="173">
        <v>1302.97</v>
      </c>
      <c r="V315" s="13">
        <v>1370.74</v>
      </c>
      <c r="W315" s="13">
        <v>1433.66</v>
      </c>
      <c r="X315" s="13">
        <v>1489.23</v>
      </c>
      <c r="Y315" s="13">
        <v>1528.11</v>
      </c>
      <c r="Z315" s="13">
        <v>1529.35</v>
      </c>
      <c r="AA315" s="13">
        <v>1534.2</v>
      </c>
      <c r="AB315" s="13">
        <v>1539.27</v>
      </c>
      <c r="AC315" s="13">
        <v>1544.85</v>
      </c>
      <c r="AD315" s="13">
        <v>1550.11</v>
      </c>
      <c r="AE315" s="175">
        <v>1611.5</v>
      </c>
      <c r="AF315" s="13">
        <v>1685.8899999999999</v>
      </c>
      <c r="AG315" s="13">
        <v>1782.7799999999997</v>
      </c>
      <c r="AH315" s="175">
        <v>1853.08</v>
      </c>
      <c r="AI315" s="173">
        <v>1929.22</v>
      </c>
      <c r="AJ315" s="173">
        <v>2022.4</v>
      </c>
    </row>
    <row r="316" spans="1:36" x14ac:dyDescent="0.2">
      <c r="A316" s="5" t="s">
        <v>1559</v>
      </c>
      <c r="B316" s="5" t="s">
        <v>628</v>
      </c>
      <c r="D316" s="3" t="s">
        <v>629</v>
      </c>
      <c r="E316" s="38" t="s">
        <v>1088</v>
      </c>
      <c r="F316" s="3" t="s">
        <v>1076</v>
      </c>
      <c r="G316" s="3" t="s">
        <v>1064</v>
      </c>
      <c r="H316" s="1">
        <v>492.75</v>
      </c>
      <c r="I316" s="1">
        <v>545.63</v>
      </c>
      <c r="J316" s="1">
        <v>574.88</v>
      </c>
      <c r="K316" s="1">
        <v>585.89</v>
      </c>
      <c r="L316" s="173">
        <v>622.35</v>
      </c>
      <c r="M316" s="173">
        <v>722.01</v>
      </c>
      <c r="N316" s="173">
        <v>777.3</v>
      </c>
      <c r="O316" s="173">
        <v>820.35</v>
      </c>
      <c r="P316" s="173">
        <v>875.6</v>
      </c>
      <c r="Q316" s="173">
        <v>960.88</v>
      </c>
      <c r="R316" s="173">
        <v>1139.26</v>
      </c>
      <c r="S316" s="173">
        <v>1207.1199999999999</v>
      </c>
      <c r="T316" s="173">
        <v>1255.43</v>
      </c>
      <c r="U316" s="173">
        <v>1317.15</v>
      </c>
      <c r="V316" s="13">
        <v>1379.3</v>
      </c>
      <c r="W316" s="13">
        <v>1440.18</v>
      </c>
      <c r="X316" s="13">
        <v>1481.47</v>
      </c>
      <c r="Y316" s="13">
        <v>1518.06</v>
      </c>
      <c r="Z316" s="13">
        <v>1519.6</v>
      </c>
      <c r="AA316" s="13">
        <v>1529.5</v>
      </c>
      <c r="AB316" s="13">
        <v>1540.97</v>
      </c>
      <c r="AC316" s="13">
        <v>1571.09</v>
      </c>
      <c r="AD316" s="13">
        <v>1600.52</v>
      </c>
      <c r="AE316" s="175">
        <v>1660.7299999999998</v>
      </c>
      <c r="AF316" s="13">
        <v>1737.25</v>
      </c>
      <c r="AG316" s="13">
        <v>1821.93</v>
      </c>
      <c r="AH316" s="175">
        <v>1913.04</v>
      </c>
      <c r="AI316" s="173">
        <v>1990.82</v>
      </c>
      <c r="AJ316" s="173">
        <v>2090.5500000000002</v>
      </c>
    </row>
    <row r="317" spans="1:36" x14ac:dyDescent="0.2">
      <c r="A317" s="5" t="s">
        <v>886</v>
      </c>
      <c r="B317" s="5" t="s">
        <v>936</v>
      </c>
      <c r="D317" s="3" t="s">
        <v>880</v>
      </c>
      <c r="E317" s="38" t="s">
        <v>1089</v>
      </c>
      <c r="F317" s="3" t="s">
        <v>1076</v>
      </c>
      <c r="G317" s="3" t="s">
        <v>1065</v>
      </c>
      <c r="H317" s="1">
        <v>484.88</v>
      </c>
      <c r="I317" s="1">
        <v>518.63</v>
      </c>
      <c r="J317" s="1">
        <v>546.75</v>
      </c>
      <c r="K317" s="1">
        <v>580.73</v>
      </c>
      <c r="L317" s="173">
        <v>611.04</v>
      </c>
      <c r="M317" s="173" t="s">
        <v>886</v>
      </c>
      <c r="N317" s="173" t="s">
        <v>886</v>
      </c>
      <c r="O317" s="173" t="s">
        <v>886</v>
      </c>
      <c r="P317" s="173" t="s">
        <v>886</v>
      </c>
      <c r="Q317" s="173" t="s">
        <v>886</v>
      </c>
      <c r="R317" s="173" t="s">
        <v>886</v>
      </c>
      <c r="S317" s="173" t="s">
        <v>886</v>
      </c>
      <c r="T317" s="173" t="s">
        <v>886</v>
      </c>
      <c r="U317" s="173" t="s">
        <v>886</v>
      </c>
      <c r="V317" s="13" t="s">
        <v>886</v>
      </c>
      <c r="W317" s="13" t="s">
        <v>886</v>
      </c>
      <c r="X317" s="13" t="s">
        <v>886</v>
      </c>
      <c r="Y317" s="13" t="s">
        <v>886</v>
      </c>
      <c r="Z317" s="13" t="s">
        <v>886</v>
      </c>
      <c r="AA317" s="13" t="s">
        <v>886</v>
      </c>
      <c r="AB317" s="13" t="s">
        <v>886</v>
      </c>
      <c r="AC317" s="13" t="s">
        <v>886</v>
      </c>
      <c r="AD317" s="13" t="s">
        <v>886</v>
      </c>
      <c r="AE317" s="175" t="s">
        <v>886</v>
      </c>
      <c r="AF317" s="13" t="s">
        <v>886</v>
      </c>
      <c r="AG317" s="13" t="s">
        <v>886</v>
      </c>
      <c r="AH317" s="175" t="s">
        <v>886</v>
      </c>
      <c r="AI317" s="173" t="s">
        <v>886</v>
      </c>
      <c r="AJ317" s="173" t="s">
        <v>886</v>
      </c>
    </row>
    <row r="318" spans="1:36" x14ac:dyDescent="0.2">
      <c r="A318" s="5" t="s">
        <v>1560</v>
      </c>
      <c r="B318" s="5" t="s">
        <v>630</v>
      </c>
      <c r="D318" s="3" t="s">
        <v>631</v>
      </c>
      <c r="E318" s="38" t="s">
        <v>1088</v>
      </c>
      <c r="F318" s="3" t="s">
        <v>1076</v>
      </c>
      <c r="G318" s="3" t="s">
        <v>1060</v>
      </c>
      <c r="H318" s="1">
        <v>504</v>
      </c>
      <c r="I318" s="1">
        <v>559.13</v>
      </c>
      <c r="J318" s="1">
        <v>601.88</v>
      </c>
      <c r="K318" s="1">
        <v>636.77</v>
      </c>
      <c r="L318" s="173">
        <v>671.91</v>
      </c>
      <c r="M318" s="173">
        <v>746.8</v>
      </c>
      <c r="N318" s="173">
        <v>795.28</v>
      </c>
      <c r="O318" s="173">
        <v>834.19</v>
      </c>
      <c r="P318" s="173">
        <v>884.99</v>
      </c>
      <c r="Q318" s="173">
        <v>965.92</v>
      </c>
      <c r="R318" s="173">
        <v>1054.3399999999999</v>
      </c>
      <c r="S318" s="173">
        <v>1117.57</v>
      </c>
      <c r="T318" s="173">
        <v>1173.6099999999999</v>
      </c>
      <c r="U318" s="173">
        <v>1233.5</v>
      </c>
      <c r="V318" s="13">
        <v>1287.6600000000001</v>
      </c>
      <c r="W318" s="13">
        <v>1362.28</v>
      </c>
      <c r="X318" s="13">
        <v>1393.37</v>
      </c>
      <c r="Y318" s="13">
        <v>1429.35</v>
      </c>
      <c r="Z318" s="13">
        <v>1430.04</v>
      </c>
      <c r="AA318" s="13">
        <v>1437.87</v>
      </c>
      <c r="AB318" s="13">
        <v>1441.97</v>
      </c>
      <c r="AC318" s="13">
        <v>1446.29</v>
      </c>
      <c r="AD318" s="13">
        <v>1470.82</v>
      </c>
      <c r="AE318" s="175">
        <v>1523.77</v>
      </c>
      <c r="AF318" s="13">
        <v>1577.8300000000002</v>
      </c>
      <c r="AG318" s="13">
        <v>1655.5700000000002</v>
      </c>
      <c r="AH318" s="175">
        <v>1746.6600000000003</v>
      </c>
      <c r="AI318" s="173">
        <v>1808</v>
      </c>
      <c r="AJ318" s="173">
        <v>1855.51</v>
      </c>
    </row>
    <row r="319" spans="1:36" x14ac:dyDescent="0.2">
      <c r="A319" s="5" t="s">
        <v>1561</v>
      </c>
      <c r="B319" s="5" t="s">
        <v>632</v>
      </c>
      <c r="D319" s="3" t="s">
        <v>633</v>
      </c>
      <c r="E319" s="38" t="s">
        <v>1088</v>
      </c>
      <c r="F319" s="3" t="s">
        <v>1076</v>
      </c>
      <c r="G319" s="3" t="s">
        <v>1060</v>
      </c>
      <c r="H319" s="1">
        <v>508.5</v>
      </c>
      <c r="I319" s="1">
        <v>547.88</v>
      </c>
      <c r="J319" s="1">
        <v>578.25</v>
      </c>
      <c r="K319" s="1">
        <v>605.38</v>
      </c>
      <c r="L319" s="173">
        <v>641.97</v>
      </c>
      <c r="M319" s="173">
        <v>722.01</v>
      </c>
      <c r="N319" s="173">
        <v>768.7</v>
      </c>
      <c r="O319" s="173">
        <v>809.91</v>
      </c>
      <c r="P319" s="173">
        <v>855.05</v>
      </c>
      <c r="Q319" s="173">
        <v>934.82</v>
      </c>
      <c r="R319" s="173">
        <v>1032.82</v>
      </c>
      <c r="S319" s="173">
        <v>1096.43</v>
      </c>
      <c r="T319" s="173">
        <v>1151.6099999999999</v>
      </c>
      <c r="U319" s="173">
        <v>1209.06</v>
      </c>
      <c r="V319" s="13">
        <v>1265.27</v>
      </c>
      <c r="W319" s="13">
        <v>1343.87</v>
      </c>
      <c r="X319" s="13">
        <v>1374.82</v>
      </c>
      <c r="Y319" s="13">
        <v>1408.83</v>
      </c>
      <c r="Z319" s="13">
        <v>1407.94</v>
      </c>
      <c r="AA319" s="13">
        <v>1416.65</v>
      </c>
      <c r="AB319" s="13">
        <v>1426.03</v>
      </c>
      <c r="AC319" s="13">
        <v>1430.62</v>
      </c>
      <c r="AD319" s="13">
        <v>1455.27</v>
      </c>
      <c r="AE319" s="175">
        <v>1507.4299999999998</v>
      </c>
      <c r="AF319" s="13">
        <v>1561.7</v>
      </c>
      <c r="AG319" s="13">
        <v>1637.73</v>
      </c>
      <c r="AH319" s="175">
        <v>1728.85</v>
      </c>
      <c r="AI319" s="173">
        <v>1790.8600000000001</v>
      </c>
      <c r="AJ319" s="173">
        <v>1837.48</v>
      </c>
    </row>
    <row r="320" spans="1:36" x14ac:dyDescent="0.2">
      <c r="A320" s="5" t="s">
        <v>1562</v>
      </c>
      <c r="B320" s="5" t="s">
        <v>634</v>
      </c>
      <c r="D320" s="3" t="s">
        <v>635</v>
      </c>
      <c r="E320" s="38" t="s">
        <v>1088</v>
      </c>
      <c r="F320" s="3" t="s">
        <v>1076</v>
      </c>
      <c r="G320" s="3" t="s">
        <v>1058</v>
      </c>
      <c r="H320" s="1">
        <v>608.63</v>
      </c>
      <c r="I320" s="1">
        <v>628.88</v>
      </c>
      <c r="J320" s="1">
        <v>670.5</v>
      </c>
      <c r="K320" s="1">
        <v>700.96</v>
      </c>
      <c r="L320" s="173">
        <v>743.47</v>
      </c>
      <c r="M320" s="173">
        <v>816.77</v>
      </c>
      <c r="N320" s="173">
        <v>856.18</v>
      </c>
      <c r="O320" s="173">
        <v>910.38</v>
      </c>
      <c r="P320" s="173">
        <v>955.74</v>
      </c>
      <c r="Q320" s="173">
        <v>1035.33</v>
      </c>
      <c r="R320" s="173">
        <v>1173.75</v>
      </c>
      <c r="S320" s="173">
        <v>1237.1600000000001</v>
      </c>
      <c r="T320" s="173">
        <v>1292.57</v>
      </c>
      <c r="U320" s="173">
        <v>1355.74</v>
      </c>
      <c r="V320" s="13">
        <v>1421.34</v>
      </c>
      <c r="W320" s="13">
        <v>1478.78</v>
      </c>
      <c r="X320" s="13">
        <v>1522.26</v>
      </c>
      <c r="Y320" s="13">
        <v>1554.75</v>
      </c>
      <c r="Z320" s="13">
        <v>1556.8</v>
      </c>
      <c r="AA320" s="13">
        <v>1566.44</v>
      </c>
      <c r="AB320" s="13">
        <v>1571.55</v>
      </c>
      <c r="AC320" s="13">
        <v>1576.37</v>
      </c>
      <c r="AD320" s="13">
        <v>1604.63</v>
      </c>
      <c r="AE320" s="175">
        <v>1662.37</v>
      </c>
      <c r="AF320" s="13">
        <v>1722.26</v>
      </c>
      <c r="AG320" s="13">
        <v>1791.1200000000001</v>
      </c>
      <c r="AH320" s="175">
        <v>1874.79</v>
      </c>
      <c r="AI320" s="173">
        <v>1944.7399999999998</v>
      </c>
      <c r="AJ320" s="173">
        <v>2014.68</v>
      </c>
    </row>
    <row r="321" spans="1:36" x14ac:dyDescent="0.2">
      <c r="A321" s="5" t="s">
        <v>1563</v>
      </c>
      <c r="B321" s="5" t="s">
        <v>636</v>
      </c>
      <c r="D321" s="3" t="s">
        <v>637</v>
      </c>
      <c r="E321" s="38" t="s">
        <v>1088</v>
      </c>
      <c r="F321" s="3" t="s">
        <v>1076</v>
      </c>
      <c r="G321" s="3" t="s">
        <v>1061</v>
      </c>
      <c r="H321" s="1">
        <v>507.38</v>
      </c>
      <c r="I321" s="1">
        <v>524.25</v>
      </c>
      <c r="J321" s="1">
        <v>562.5</v>
      </c>
      <c r="K321" s="1">
        <v>587.24</v>
      </c>
      <c r="L321" s="173">
        <v>622.88</v>
      </c>
      <c r="M321" s="173">
        <v>714.45</v>
      </c>
      <c r="N321" s="173">
        <v>787.56</v>
      </c>
      <c r="O321" s="173">
        <v>840.29</v>
      </c>
      <c r="P321" s="173">
        <v>899.88</v>
      </c>
      <c r="Q321" s="173">
        <v>997.18</v>
      </c>
      <c r="R321" s="173">
        <v>1143.31</v>
      </c>
      <c r="S321" s="173">
        <v>1221.03</v>
      </c>
      <c r="T321" s="173">
        <v>1262.3499999999999</v>
      </c>
      <c r="U321" s="173">
        <v>1326.81</v>
      </c>
      <c r="V321" s="13">
        <v>1392.71</v>
      </c>
      <c r="W321" s="13">
        <v>1449.85</v>
      </c>
      <c r="X321" s="13">
        <v>1498.85</v>
      </c>
      <c r="Y321" s="13">
        <v>1527.95</v>
      </c>
      <c r="Z321" s="13">
        <v>1528.28</v>
      </c>
      <c r="AA321" s="13">
        <v>1534.78</v>
      </c>
      <c r="AB321" s="13">
        <v>1540.85</v>
      </c>
      <c r="AC321" s="13">
        <v>1546.22</v>
      </c>
      <c r="AD321" s="13">
        <v>1551.39</v>
      </c>
      <c r="AE321" s="175">
        <v>1607.04</v>
      </c>
      <c r="AF321" s="13">
        <v>1675.7800000000002</v>
      </c>
      <c r="AG321" s="13">
        <v>1772.6399999999999</v>
      </c>
      <c r="AH321" s="175">
        <v>1843.74</v>
      </c>
      <c r="AI321" s="173">
        <v>1917.3999999999999</v>
      </c>
      <c r="AJ321" s="173">
        <v>1994.48</v>
      </c>
    </row>
    <row r="322" spans="1:36" x14ac:dyDescent="0.2">
      <c r="A322" s="5" t="s">
        <v>1564</v>
      </c>
      <c r="B322" s="5" t="s">
        <v>638</v>
      </c>
      <c r="D322" s="3" t="s">
        <v>639</v>
      </c>
      <c r="E322" s="38" t="s">
        <v>1089</v>
      </c>
      <c r="F322" s="3" t="s">
        <v>1076</v>
      </c>
      <c r="G322" s="3" t="s">
        <v>1060</v>
      </c>
      <c r="H322" s="1">
        <v>537.75</v>
      </c>
      <c r="I322" s="1">
        <v>567</v>
      </c>
      <c r="J322" s="1">
        <v>609.75</v>
      </c>
      <c r="K322" s="1">
        <v>655.33000000000004</v>
      </c>
      <c r="L322" s="173">
        <v>685.37</v>
      </c>
      <c r="M322" s="173">
        <v>738.22</v>
      </c>
      <c r="N322" s="173">
        <v>797.19</v>
      </c>
      <c r="O322" s="173">
        <v>844.77</v>
      </c>
      <c r="P322" s="173">
        <v>883.38</v>
      </c>
      <c r="Q322" s="173">
        <v>988.2</v>
      </c>
      <c r="R322" s="173">
        <v>1082.73</v>
      </c>
      <c r="S322" s="173">
        <v>1153.6500000000001</v>
      </c>
      <c r="T322" s="173">
        <v>1190.4100000000001</v>
      </c>
      <c r="U322" s="173">
        <v>1233.28</v>
      </c>
      <c r="V322" s="13">
        <v>1287.0999999999999</v>
      </c>
      <c r="W322" s="13">
        <v>1345.02</v>
      </c>
      <c r="X322" s="13">
        <v>1399.77</v>
      </c>
      <c r="Y322" s="13">
        <v>1448.27</v>
      </c>
      <c r="Z322" s="13">
        <v>1449.04</v>
      </c>
      <c r="AA322" s="13">
        <v>1452.67</v>
      </c>
      <c r="AB322" s="13">
        <v>1459.98</v>
      </c>
      <c r="AC322" s="13">
        <v>1485.47</v>
      </c>
      <c r="AD322" s="13">
        <v>1511.34</v>
      </c>
      <c r="AE322" s="175">
        <v>1564.05</v>
      </c>
      <c r="AF322" s="13">
        <v>1631.4199999999998</v>
      </c>
      <c r="AG322" s="13">
        <v>1722.9299999999998</v>
      </c>
      <c r="AH322" s="175">
        <v>1818.7399999999998</v>
      </c>
      <c r="AI322" s="173">
        <v>1889.2</v>
      </c>
      <c r="AJ322" s="173" t="s">
        <v>886</v>
      </c>
    </row>
    <row r="323" spans="1:36" x14ac:dyDescent="0.2">
      <c r="A323" s="5" t="s">
        <v>1565</v>
      </c>
      <c r="B323" s="5" t="s">
        <v>640</v>
      </c>
      <c r="D323" s="3" t="s">
        <v>641</v>
      </c>
      <c r="E323" s="38" t="s">
        <v>1088</v>
      </c>
      <c r="F323" s="3" t="s">
        <v>1076</v>
      </c>
      <c r="G323" s="3" t="s">
        <v>1057</v>
      </c>
      <c r="H323" s="1">
        <v>569.25</v>
      </c>
      <c r="I323" s="1">
        <v>534.38</v>
      </c>
      <c r="J323" s="1">
        <v>571.5</v>
      </c>
      <c r="K323" s="1">
        <v>615.24</v>
      </c>
      <c r="L323" s="173">
        <v>641.01</v>
      </c>
      <c r="M323" s="173">
        <v>704.99</v>
      </c>
      <c r="N323" s="173">
        <v>786.43</v>
      </c>
      <c r="O323" s="173">
        <v>846.96</v>
      </c>
      <c r="P323" s="173">
        <v>904.26</v>
      </c>
      <c r="Q323" s="173">
        <v>991.52</v>
      </c>
      <c r="R323" s="173">
        <v>1137.08</v>
      </c>
      <c r="S323" s="173">
        <v>1212.53</v>
      </c>
      <c r="T323" s="173">
        <v>1265.1199999999999</v>
      </c>
      <c r="U323" s="173">
        <v>1315.67</v>
      </c>
      <c r="V323" s="13">
        <v>1364.43</v>
      </c>
      <c r="W323" s="13">
        <v>1417.9</v>
      </c>
      <c r="X323" s="13">
        <v>1471.25</v>
      </c>
      <c r="Y323" s="13">
        <v>1507.39</v>
      </c>
      <c r="Z323" s="13">
        <v>1507.98</v>
      </c>
      <c r="AA323" s="13">
        <v>1507.44</v>
      </c>
      <c r="AB323" s="13">
        <v>1533.44</v>
      </c>
      <c r="AC323" s="13">
        <v>1558.76</v>
      </c>
      <c r="AD323" s="13">
        <v>1584.63</v>
      </c>
      <c r="AE323" s="175">
        <v>1640.13</v>
      </c>
      <c r="AF323" s="13">
        <v>1711.03</v>
      </c>
      <c r="AG323" s="13">
        <v>1811.3300000000002</v>
      </c>
      <c r="AH323" s="175">
        <v>1886.9299999999998</v>
      </c>
      <c r="AI323" s="173">
        <v>1965.45</v>
      </c>
      <c r="AJ323" s="173">
        <v>2034.99</v>
      </c>
    </row>
    <row r="324" spans="1:36" x14ac:dyDescent="0.2">
      <c r="A324" s="5" t="s">
        <v>1566</v>
      </c>
      <c r="B324" s="5" t="s">
        <v>642</v>
      </c>
      <c r="D324" s="3" t="s">
        <v>643</v>
      </c>
      <c r="E324" s="38" t="s">
        <v>1088</v>
      </c>
      <c r="F324" s="3" t="s">
        <v>1076</v>
      </c>
      <c r="G324" s="3" t="s">
        <v>1058</v>
      </c>
      <c r="H324" s="1">
        <v>604.13</v>
      </c>
      <c r="I324" s="1">
        <v>650.25</v>
      </c>
      <c r="J324" s="1">
        <v>644.63</v>
      </c>
      <c r="K324" s="1">
        <v>689.99</v>
      </c>
      <c r="L324" s="173">
        <v>730.03</v>
      </c>
      <c r="M324" s="173">
        <v>823.59</v>
      </c>
      <c r="N324" s="173">
        <v>889.52</v>
      </c>
      <c r="O324" s="173">
        <v>936.68</v>
      </c>
      <c r="P324" s="173">
        <v>974.83</v>
      </c>
      <c r="Q324" s="173">
        <v>1065.75</v>
      </c>
      <c r="R324" s="173">
        <v>1185.7</v>
      </c>
      <c r="S324" s="173">
        <v>1252.4000000000001</v>
      </c>
      <c r="T324" s="173">
        <v>1293.79</v>
      </c>
      <c r="U324" s="173">
        <v>1355.26</v>
      </c>
      <c r="V324" s="13">
        <v>1425.95</v>
      </c>
      <c r="W324" s="13">
        <v>1476.98</v>
      </c>
      <c r="X324" s="13">
        <v>1522.5</v>
      </c>
      <c r="Y324" s="13">
        <v>1527.94</v>
      </c>
      <c r="Z324" s="13">
        <v>1527.98</v>
      </c>
      <c r="AA324" s="13">
        <v>1536.61</v>
      </c>
      <c r="AB324" s="13">
        <v>1517.98</v>
      </c>
      <c r="AC324" s="13">
        <v>1543.28</v>
      </c>
      <c r="AD324" s="13">
        <v>1569.5</v>
      </c>
      <c r="AE324" s="175">
        <v>1620.1599999999999</v>
      </c>
      <c r="AF324" s="13">
        <v>1672.3400000000001</v>
      </c>
      <c r="AG324" s="13">
        <v>1764.7100000000003</v>
      </c>
      <c r="AH324" s="175">
        <v>1847.5</v>
      </c>
      <c r="AI324" s="173">
        <v>1917.85</v>
      </c>
      <c r="AJ324" s="173">
        <v>1991.34</v>
      </c>
    </row>
    <row r="325" spans="1:36" x14ac:dyDescent="0.2">
      <c r="A325" s="5" t="s">
        <v>1691</v>
      </c>
      <c r="B325" s="5" t="s">
        <v>644</v>
      </c>
      <c r="D325" s="3" t="s">
        <v>645</v>
      </c>
      <c r="E325" s="38" t="s">
        <v>1089</v>
      </c>
      <c r="F325" s="3" t="s">
        <v>1076</v>
      </c>
      <c r="G325" s="3" t="s">
        <v>1065</v>
      </c>
      <c r="H325" s="1">
        <v>525.38</v>
      </c>
      <c r="I325" s="1">
        <v>547.88</v>
      </c>
      <c r="J325" s="1">
        <v>617.63</v>
      </c>
      <c r="K325" s="1">
        <v>619.79</v>
      </c>
      <c r="L325" s="173">
        <v>647.14</v>
      </c>
      <c r="M325" s="173">
        <v>732.44</v>
      </c>
      <c r="N325" s="173">
        <v>800.72</v>
      </c>
      <c r="O325" s="173">
        <v>848.6</v>
      </c>
      <c r="P325" s="173">
        <v>907.7</v>
      </c>
      <c r="Q325" s="173">
        <v>1030.0999999999999</v>
      </c>
      <c r="R325" s="173">
        <v>1185.28</v>
      </c>
      <c r="S325" s="173">
        <v>1264.3499999999999</v>
      </c>
      <c r="T325" s="173">
        <v>1323.44</v>
      </c>
      <c r="U325" s="173">
        <v>1379.14</v>
      </c>
      <c r="V325" s="13">
        <v>1442.76</v>
      </c>
      <c r="W325" s="13">
        <v>1505.36</v>
      </c>
      <c r="X325" s="13" t="s">
        <v>886</v>
      </c>
      <c r="Y325" s="13" t="s">
        <v>886</v>
      </c>
      <c r="Z325" s="13" t="s">
        <v>886</v>
      </c>
      <c r="AA325" s="13" t="s">
        <v>886</v>
      </c>
      <c r="AB325" s="13" t="s">
        <v>886</v>
      </c>
      <c r="AC325" s="13" t="s">
        <v>886</v>
      </c>
      <c r="AD325" s="13" t="s">
        <v>886</v>
      </c>
      <c r="AE325" s="175" t="s">
        <v>886</v>
      </c>
      <c r="AF325" s="13" t="s">
        <v>886</v>
      </c>
      <c r="AG325" s="13" t="s">
        <v>886</v>
      </c>
      <c r="AH325" s="175" t="s">
        <v>886</v>
      </c>
      <c r="AI325" s="173" t="s">
        <v>886</v>
      </c>
      <c r="AJ325" s="173" t="s">
        <v>886</v>
      </c>
    </row>
    <row r="326" spans="1:36" x14ac:dyDescent="0.2">
      <c r="A326" s="5" t="s">
        <v>1567</v>
      </c>
      <c r="B326" s="5" t="s">
        <v>646</v>
      </c>
      <c r="D326" s="3" t="s">
        <v>647</v>
      </c>
      <c r="E326" s="38" t="s">
        <v>1088</v>
      </c>
      <c r="F326" s="3" t="s">
        <v>1076</v>
      </c>
      <c r="G326" s="3" t="s">
        <v>1064</v>
      </c>
      <c r="H326" s="1">
        <v>560.25</v>
      </c>
      <c r="I326" s="1">
        <v>588.38</v>
      </c>
      <c r="J326" s="1">
        <v>621</v>
      </c>
      <c r="K326" s="1">
        <v>640.52</v>
      </c>
      <c r="L326" s="173">
        <v>669.93</v>
      </c>
      <c r="M326" s="173">
        <v>730.08</v>
      </c>
      <c r="N326" s="173">
        <v>781.4</v>
      </c>
      <c r="O326" s="173">
        <v>836.62</v>
      </c>
      <c r="P326" s="173">
        <v>891.08</v>
      </c>
      <c r="Q326" s="173">
        <v>994.73</v>
      </c>
      <c r="R326" s="173">
        <v>1126.72</v>
      </c>
      <c r="S326" s="173">
        <v>1200.25</v>
      </c>
      <c r="T326" s="173">
        <v>1244.04</v>
      </c>
      <c r="U326" s="173">
        <v>1304.75</v>
      </c>
      <c r="V326" s="13">
        <v>1361.26</v>
      </c>
      <c r="W326" s="13">
        <v>1417.63</v>
      </c>
      <c r="X326" s="13">
        <v>1463.11</v>
      </c>
      <c r="Y326" s="13">
        <v>1478.15</v>
      </c>
      <c r="Z326" s="13">
        <v>1481.13</v>
      </c>
      <c r="AA326" s="13">
        <v>1485.89</v>
      </c>
      <c r="AB326" s="13">
        <v>1490.64</v>
      </c>
      <c r="AC326" s="13">
        <v>1498.19</v>
      </c>
      <c r="AD326" s="13">
        <v>1501.59</v>
      </c>
      <c r="AE326" s="175">
        <v>1569.96</v>
      </c>
      <c r="AF326" s="13">
        <v>1630.3799999999999</v>
      </c>
      <c r="AG326" s="13">
        <v>1719.61</v>
      </c>
      <c r="AH326" s="175">
        <v>1802.22</v>
      </c>
      <c r="AI326" s="173">
        <v>1874.45</v>
      </c>
      <c r="AJ326" s="173">
        <v>1962</v>
      </c>
    </row>
    <row r="327" spans="1:36" x14ac:dyDescent="0.2">
      <c r="A327" s="5" t="s">
        <v>1568</v>
      </c>
      <c r="B327" s="5" t="s">
        <v>648</v>
      </c>
      <c r="D327" s="3" t="s">
        <v>649</v>
      </c>
      <c r="E327" s="38" t="s">
        <v>1088</v>
      </c>
      <c r="F327" s="3" t="s">
        <v>1076</v>
      </c>
      <c r="G327" s="3" t="s">
        <v>1065</v>
      </c>
      <c r="H327" s="1">
        <v>486</v>
      </c>
      <c r="I327" s="1">
        <v>491.63</v>
      </c>
      <c r="J327" s="1">
        <v>508.5</v>
      </c>
      <c r="K327" s="1">
        <v>529.24</v>
      </c>
      <c r="L327" s="173">
        <v>565.84</v>
      </c>
      <c r="M327" s="173">
        <v>632.25</v>
      </c>
      <c r="N327" s="173">
        <v>688.42</v>
      </c>
      <c r="O327" s="173">
        <v>729.24</v>
      </c>
      <c r="P327" s="173">
        <v>823.6</v>
      </c>
      <c r="Q327" s="173">
        <v>911.89</v>
      </c>
      <c r="R327" s="173">
        <v>1057.96</v>
      </c>
      <c r="S327" s="173">
        <v>1133.97</v>
      </c>
      <c r="T327" s="173">
        <v>1184.73</v>
      </c>
      <c r="U327" s="173">
        <v>1241.03</v>
      </c>
      <c r="V327" s="13">
        <v>1300.97</v>
      </c>
      <c r="W327" s="13">
        <v>1352.01</v>
      </c>
      <c r="X327" s="13">
        <v>1388.49</v>
      </c>
      <c r="Y327" s="13">
        <v>1418.01</v>
      </c>
      <c r="Z327" s="13">
        <v>1418.34</v>
      </c>
      <c r="AA327" s="13">
        <v>1418.92</v>
      </c>
      <c r="AB327" s="13">
        <v>1417.42</v>
      </c>
      <c r="AC327" s="13">
        <v>1416.23</v>
      </c>
      <c r="AD327" s="13">
        <v>1439.23</v>
      </c>
      <c r="AE327" s="175">
        <v>1488.85</v>
      </c>
      <c r="AF327" s="13">
        <v>1553.06</v>
      </c>
      <c r="AG327" s="13">
        <v>1640.6499999999999</v>
      </c>
      <c r="AH327" s="175">
        <v>1710.11</v>
      </c>
      <c r="AI327" s="173">
        <v>1779.1</v>
      </c>
      <c r="AJ327" s="173">
        <v>1863.83</v>
      </c>
    </row>
    <row r="328" spans="1:36" x14ac:dyDescent="0.2">
      <c r="A328" s="5" t="s">
        <v>1569</v>
      </c>
      <c r="B328" s="5" t="s">
        <v>650</v>
      </c>
      <c r="D328" s="3" t="s">
        <v>651</v>
      </c>
      <c r="E328" s="38" t="s">
        <v>1088</v>
      </c>
      <c r="F328" s="3" t="s">
        <v>1081</v>
      </c>
      <c r="G328" s="3" t="s">
        <v>1059</v>
      </c>
      <c r="H328" s="1">
        <v>654.75</v>
      </c>
      <c r="I328" s="1">
        <v>614.25</v>
      </c>
      <c r="J328" s="1">
        <v>640.13</v>
      </c>
      <c r="K328" s="1">
        <v>708.66</v>
      </c>
      <c r="L328" s="173">
        <v>763.2</v>
      </c>
      <c r="M328" s="173">
        <v>837.99</v>
      </c>
      <c r="N328" s="173">
        <v>884.25</v>
      </c>
      <c r="O328" s="173">
        <v>929.52</v>
      </c>
      <c r="P328" s="173">
        <v>972.36</v>
      </c>
      <c r="Q328" s="173">
        <v>1049.1300000000001</v>
      </c>
      <c r="R328" s="173">
        <v>1127.79</v>
      </c>
      <c r="S328" s="173">
        <v>1184.04</v>
      </c>
      <c r="T328" s="173">
        <v>1241.82</v>
      </c>
      <c r="U328" s="173">
        <v>1288.17</v>
      </c>
      <c r="V328" s="13">
        <v>1330.56</v>
      </c>
      <c r="W328" s="13">
        <v>1370.88</v>
      </c>
      <c r="X328" s="13">
        <v>1410.21</v>
      </c>
      <c r="Y328" s="13">
        <v>1448.37</v>
      </c>
      <c r="Z328" s="13">
        <v>1448.37</v>
      </c>
      <c r="AA328" s="13">
        <v>1448.37</v>
      </c>
      <c r="AB328" s="13">
        <v>1451.3</v>
      </c>
      <c r="AC328" s="13">
        <v>1451.3</v>
      </c>
      <c r="AD328" s="13">
        <v>1479.66</v>
      </c>
      <c r="AE328" s="175">
        <v>1538.1599999999999</v>
      </c>
      <c r="AF328" s="13">
        <v>1612.42</v>
      </c>
      <c r="AG328" s="13">
        <v>1697.85</v>
      </c>
      <c r="AH328" s="175">
        <v>1783.79</v>
      </c>
      <c r="AI328" s="173">
        <v>1850</v>
      </c>
      <c r="AJ328" s="173">
        <v>1922.86</v>
      </c>
    </row>
    <row r="329" spans="1:36" x14ac:dyDescent="0.2">
      <c r="A329" s="5" t="s">
        <v>886</v>
      </c>
      <c r="B329" s="5" t="s">
        <v>937</v>
      </c>
      <c r="D329" s="3" t="s">
        <v>881</v>
      </c>
      <c r="E329" s="38" t="s">
        <v>1089</v>
      </c>
      <c r="F329" s="3" t="s">
        <v>1076</v>
      </c>
      <c r="G329" s="3" t="s">
        <v>1057</v>
      </c>
      <c r="H329" s="1">
        <v>556.88</v>
      </c>
      <c r="I329" s="1" t="s">
        <v>886</v>
      </c>
      <c r="J329" s="1" t="s">
        <v>886</v>
      </c>
      <c r="K329" s="1" t="s">
        <v>886</v>
      </c>
      <c r="L329" s="173" t="s">
        <v>886</v>
      </c>
      <c r="M329" s="173" t="s">
        <v>886</v>
      </c>
      <c r="N329" s="173" t="s">
        <v>886</v>
      </c>
      <c r="O329" s="173" t="s">
        <v>886</v>
      </c>
      <c r="P329" s="173" t="s">
        <v>886</v>
      </c>
      <c r="Q329" s="173" t="s">
        <v>886</v>
      </c>
      <c r="R329" s="173" t="s">
        <v>886</v>
      </c>
      <c r="S329" s="173" t="s">
        <v>886</v>
      </c>
      <c r="T329" s="173" t="s">
        <v>886</v>
      </c>
      <c r="U329" s="173" t="s">
        <v>886</v>
      </c>
      <c r="V329" s="13" t="s">
        <v>886</v>
      </c>
      <c r="W329" s="13" t="s">
        <v>886</v>
      </c>
      <c r="X329" s="13" t="s">
        <v>886</v>
      </c>
      <c r="Y329" s="13" t="s">
        <v>886</v>
      </c>
      <c r="Z329" s="13" t="s">
        <v>886</v>
      </c>
      <c r="AA329" s="13" t="s">
        <v>886</v>
      </c>
      <c r="AB329" s="13" t="s">
        <v>886</v>
      </c>
      <c r="AC329" s="13" t="s">
        <v>886</v>
      </c>
      <c r="AD329" s="13" t="s">
        <v>886</v>
      </c>
      <c r="AE329" s="175" t="s">
        <v>886</v>
      </c>
      <c r="AF329" s="13" t="s">
        <v>886</v>
      </c>
      <c r="AG329" s="13" t="s">
        <v>886</v>
      </c>
      <c r="AH329" s="175" t="s">
        <v>886</v>
      </c>
      <c r="AI329" s="173" t="s">
        <v>886</v>
      </c>
      <c r="AJ329" s="173" t="s">
        <v>886</v>
      </c>
    </row>
    <row r="330" spans="1:36" x14ac:dyDescent="0.2">
      <c r="A330" s="5" t="s">
        <v>886</v>
      </c>
      <c r="B330" s="5" t="s">
        <v>1031</v>
      </c>
      <c r="D330" s="3" t="s">
        <v>997</v>
      </c>
      <c r="E330" s="38" t="s">
        <v>1089</v>
      </c>
      <c r="F330" s="3" t="s">
        <v>1076</v>
      </c>
      <c r="G330" s="3" t="s">
        <v>1057</v>
      </c>
      <c r="H330" s="1">
        <v>468</v>
      </c>
      <c r="I330" s="1">
        <v>529.88</v>
      </c>
      <c r="J330" s="1">
        <v>587.25</v>
      </c>
      <c r="K330" s="1">
        <v>592.48</v>
      </c>
      <c r="L330" s="173" t="s">
        <v>886</v>
      </c>
      <c r="M330" s="173" t="s">
        <v>886</v>
      </c>
      <c r="N330" s="173" t="s">
        <v>886</v>
      </c>
      <c r="O330" s="173" t="s">
        <v>886</v>
      </c>
      <c r="P330" s="173" t="s">
        <v>886</v>
      </c>
      <c r="Q330" s="173" t="s">
        <v>886</v>
      </c>
      <c r="R330" s="173" t="s">
        <v>886</v>
      </c>
      <c r="S330" s="173" t="s">
        <v>886</v>
      </c>
      <c r="T330" s="173" t="s">
        <v>886</v>
      </c>
      <c r="U330" s="173" t="s">
        <v>886</v>
      </c>
      <c r="V330" s="13" t="s">
        <v>886</v>
      </c>
      <c r="W330" s="13" t="s">
        <v>886</v>
      </c>
      <c r="X330" s="13" t="s">
        <v>886</v>
      </c>
      <c r="Y330" s="13" t="s">
        <v>886</v>
      </c>
      <c r="Z330" s="13" t="s">
        <v>886</v>
      </c>
      <c r="AA330" s="13" t="s">
        <v>886</v>
      </c>
      <c r="AB330" s="13" t="s">
        <v>886</v>
      </c>
      <c r="AC330" s="13" t="s">
        <v>886</v>
      </c>
      <c r="AD330" s="13" t="s">
        <v>886</v>
      </c>
      <c r="AE330" s="175" t="s">
        <v>886</v>
      </c>
      <c r="AF330" s="13" t="s">
        <v>886</v>
      </c>
      <c r="AG330" s="13" t="s">
        <v>886</v>
      </c>
      <c r="AH330" s="175" t="s">
        <v>886</v>
      </c>
      <c r="AI330" s="173" t="s">
        <v>886</v>
      </c>
      <c r="AJ330" s="173" t="s">
        <v>886</v>
      </c>
    </row>
    <row r="331" spans="1:36" x14ac:dyDescent="0.2">
      <c r="A331" s="5" t="s">
        <v>1572</v>
      </c>
      <c r="B331" s="5" t="s">
        <v>656</v>
      </c>
      <c r="D331" s="3" t="s">
        <v>657</v>
      </c>
      <c r="E331" s="38" t="s">
        <v>1088</v>
      </c>
      <c r="F331" s="3" t="s">
        <v>1082</v>
      </c>
      <c r="G331" s="3" t="s">
        <v>1057</v>
      </c>
      <c r="H331" s="1">
        <v>468</v>
      </c>
      <c r="I331" s="1">
        <v>529.88</v>
      </c>
      <c r="J331" s="1">
        <v>587.25</v>
      </c>
      <c r="K331" s="1">
        <v>592.48</v>
      </c>
      <c r="L331" s="173">
        <v>602.96</v>
      </c>
      <c r="M331" s="173">
        <v>663.66</v>
      </c>
      <c r="N331" s="173">
        <v>708.96</v>
      </c>
      <c r="O331" s="173">
        <v>751.72</v>
      </c>
      <c r="P331" s="173">
        <v>831.9</v>
      </c>
      <c r="Q331" s="173">
        <v>908.32</v>
      </c>
      <c r="R331" s="173">
        <v>1085.07</v>
      </c>
      <c r="S331" s="173">
        <v>1176.43</v>
      </c>
      <c r="T331" s="173">
        <v>1223.21</v>
      </c>
      <c r="U331" s="173">
        <v>1271.5899999999999</v>
      </c>
      <c r="V331" s="13">
        <v>1316.25</v>
      </c>
      <c r="W331" s="13">
        <v>1368.24</v>
      </c>
      <c r="X331" s="13">
        <v>1411.38</v>
      </c>
      <c r="Y331" s="13">
        <v>1446.84</v>
      </c>
      <c r="Z331" s="13">
        <v>1446.84</v>
      </c>
      <c r="AA331" s="13">
        <v>1446.84</v>
      </c>
      <c r="AB331" s="13">
        <v>1475.42</v>
      </c>
      <c r="AC331" s="13">
        <v>1503.54</v>
      </c>
      <c r="AD331" s="13">
        <v>1532.26</v>
      </c>
      <c r="AE331" s="175">
        <v>1562.8799999999999</v>
      </c>
      <c r="AF331" s="13">
        <v>1635.98</v>
      </c>
      <c r="AG331" s="13">
        <v>1734.14</v>
      </c>
      <c r="AH331" s="175">
        <v>1804.69</v>
      </c>
      <c r="AI331" s="173">
        <v>1846.7</v>
      </c>
      <c r="AJ331" s="173">
        <v>1941.28</v>
      </c>
    </row>
    <row r="332" spans="1:36" x14ac:dyDescent="0.2">
      <c r="A332" s="5" t="s">
        <v>886</v>
      </c>
      <c r="B332" s="5" t="s">
        <v>1010</v>
      </c>
      <c r="D332" s="3" t="s">
        <v>1011</v>
      </c>
      <c r="E332" s="38" t="s">
        <v>1089</v>
      </c>
      <c r="F332" s="3" t="s">
        <v>1076</v>
      </c>
      <c r="G332" s="3" t="s">
        <v>1061</v>
      </c>
      <c r="H332" s="1">
        <v>516.38</v>
      </c>
      <c r="I332" s="1">
        <v>533.25</v>
      </c>
      <c r="J332" s="1">
        <v>544.5</v>
      </c>
      <c r="K332" s="1">
        <v>574.29999999999995</v>
      </c>
      <c r="L332" s="173">
        <v>617.44000000000005</v>
      </c>
      <c r="M332" s="173" t="s">
        <v>886</v>
      </c>
      <c r="N332" s="173" t="s">
        <v>886</v>
      </c>
      <c r="O332" s="173" t="s">
        <v>886</v>
      </c>
      <c r="P332" s="173" t="s">
        <v>886</v>
      </c>
      <c r="Q332" s="173" t="s">
        <v>886</v>
      </c>
      <c r="R332" s="173" t="s">
        <v>886</v>
      </c>
      <c r="S332" s="173" t="s">
        <v>886</v>
      </c>
      <c r="T332" s="173" t="s">
        <v>886</v>
      </c>
      <c r="U332" s="173" t="s">
        <v>886</v>
      </c>
      <c r="V332" s="13" t="s">
        <v>886</v>
      </c>
      <c r="W332" s="13" t="s">
        <v>886</v>
      </c>
      <c r="X332" s="13" t="s">
        <v>886</v>
      </c>
      <c r="Y332" s="13" t="s">
        <v>886</v>
      </c>
      <c r="Z332" s="13" t="s">
        <v>886</v>
      </c>
      <c r="AA332" s="13" t="s">
        <v>886</v>
      </c>
      <c r="AB332" s="13" t="s">
        <v>886</v>
      </c>
      <c r="AC332" s="13" t="s">
        <v>886</v>
      </c>
      <c r="AD332" s="13" t="s">
        <v>886</v>
      </c>
      <c r="AE332" s="175" t="s">
        <v>886</v>
      </c>
      <c r="AF332" s="13" t="s">
        <v>886</v>
      </c>
      <c r="AG332" s="13" t="s">
        <v>886</v>
      </c>
      <c r="AH332" s="175" t="s">
        <v>886</v>
      </c>
      <c r="AI332" s="173" t="s">
        <v>886</v>
      </c>
      <c r="AJ332" s="173" t="s">
        <v>886</v>
      </c>
    </row>
    <row r="333" spans="1:36" x14ac:dyDescent="0.2">
      <c r="A333" s="5" t="s">
        <v>1573</v>
      </c>
      <c r="B333" s="5" t="s">
        <v>658</v>
      </c>
      <c r="D333" s="3" t="s">
        <v>659</v>
      </c>
      <c r="E333" s="38" t="s">
        <v>1088</v>
      </c>
      <c r="F333" s="3" t="s">
        <v>1082</v>
      </c>
      <c r="G333" s="3" t="s">
        <v>1061</v>
      </c>
      <c r="H333" s="1">
        <v>516.38</v>
      </c>
      <c r="I333" s="1">
        <v>533.25</v>
      </c>
      <c r="J333" s="1">
        <v>544.5</v>
      </c>
      <c r="K333" s="1">
        <v>574.29999999999995</v>
      </c>
      <c r="L333" s="173">
        <v>617.44000000000005</v>
      </c>
      <c r="M333" s="173">
        <v>649.63</v>
      </c>
      <c r="N333" s="173">
        <v>677.32</v>
      </c>
      <c r="O333" s="173">
        <v>735.26</v>
      </c>
      <c r="P333" s="173">
        <v>771.92</v>
      </c>
      <c r="Q333" s="173">
        <v>813.08</v>
      </c>
      <c r="R333" s="173">
        <v>943.77</v>
      </c>
      <c r="S333" s="173">
        <v>1016.23</v>
      </c>
      <c r="T333" s="173">
        <v>1068.07</v>
      </c>
      <c r="U333" s="173">
        <v>1120.1400000000001</v>
      </c>
      <c r="V333" s="13">
        <v>1174.33</v>
      </c>
      <c r="W333" s="13">
        <v>1231.8399999999999</v>
      </c>
      <c r="X333" s="13">
        <v>1281.48</v>
      </c>
      <c r="Y333" s="13">
        <v>1319.69</v>
      </c>
      <c r="Z333" s="13">
        <v>1319.68</v>
      </c>
      <c r="AA333" s="13">
        <v>1324.36</v>
      </c>
      <c r="AB333" s="13">
        <v>1351.41</v>
      </c>
      <c r="AC333" s="13">
        <v>1353.74</v>
      </c>
      <c r="AD333" s="13">
        <v>1379.76</v>
      </c>
      <c r="AE333" s="175">
        <v>1432.6299999999999</v>
      </c>
      <c r="AF333" s="13">
        <v>1499.06</v>
      </c>
      <c r="AG333" s="13">
        <v>1569.37</v>
      </c>
      <c r="AH333" s="175">
        <v>1654.8500000000001</v>
      </c>
      <c r="AI333" s="173">
        <v>1717.5400000000002</v>
      </c>
      <c r="AJ333" s="173">
        <v>1784.7</v>
      </c>
    </row>
    <row r="334" spans="1:36" x14ac:dyDescent="0.2">
      <c r="A334" s="5" t="s">
        <v>1574</v>
      </c>
      <c r="B334" s="5" t="s">
        <v>660</v>
      </c>
      <c r="D334" s="3" t="s">
        <v>661</v>
      </c>
      <c r="E334" s="38" t="s">
        <v>1088</v>
      </c>
      <c r="F334" s="3" t="s">
        <v>1083</v>
      </c>
      <c r="G334" s="3" t="s">
        <v>1062</v>
      </c>
      <c r="H334" s="1">
        <v>624.38</v>
      </c>
      <c r="I334" s="1">
        <v>569.25</v>
      </c>
      <c r="J334" s="1">
        <v>589.5</v>
      </c>
      <c r="K334" s="1">
        <v>730.91</v>
      </c>
      <c r="L334" s="173">
        <v>747.71</v>
      </c>
      <c r="M334" s="173">
        <v>786.58</v>
      </c>
      <c r="N334" s="173">
        <v>808.6</v>
      </c>
      <c r="O334" s="173">
        <v>845.44</v>
      </c>
      <c r="P334" s="173">
        <v>899.5</v>
      </c>
      <c r="Q334" s="173">
        <v>949.98</v>
      </c>
      <c r="R334" s="173">
        <v>1034.18</v>
      </c>
      <c r="S334" s="173">
        <v>1070.54</v>
      </c>
      <c r="T334" s="173">
        <v>1098.76</v>
      </c>
      <c r="U334" s="173">
        <v>1132.75</v>
      </c>
      <c r="V334" s="13">
        <v>1180.94</v>
      </c>
      <c r="W334" s="13">
        <v>1221.96</v>
      </c>
      <c r="X334" s="13">
        <v>1221.96</v>
      </c>
      <c r="Y334" s="13">
        <v>1221.96</v>
      </c>
      <c r="Z334" s="13">
        <v>1221.96</v>
      </c>
      <c r="AA334" s="13">
        <v>1218.8599999999999</v>
      </c>
      <c r="AB334" s="13">
        <v>1215</v>
      </c>
      <c r="AC334" s="13">
        <v>1211.1400000000001</v>
      </c>
      <c r="AD334" s="13">
        <v>1207.1400000000001</v>
      </c>
      <c r="AE334" s="175">
        <v>1206.3800000000001</v>
      </c>
      <c r="AF334" s="13">
        <v>1256.82</v>
      </c>
      <c r="AG334" s="13">
        <v>1329.54</v>
      </c>
      <c r="AH334" s="175">
        <v>1386.78</v>
      </c>
      <c r="AI334" s="173">
        <v>1440.8799999999999</v>
      </c>
      <c r="AJ334" s="173">
        <v>1527.8</v>
      </c>
    </row>
    <row r="335" spans="1:36" x14ac:dyDescent="0.2">
      <c r="A335" s="5" t="s">
        <v>1575</v>
      </c>
      <c r="B335" s="5" t="s">
        <v>662</v>
      </c>
      <c r="D335" s="3" t="s">
        <v>663</v>
      </c>
      <c r="E335" s="38" t="s">
        <v>1088</v>
      </c>
      <c r="F335" s="3" t="s">
        <v>1076</v>
      </c>
      <c r="G335" s="3" t="s">
        <v>1057</v>
      </c>
      <c r="H335" s="1">
        <v>528.75</v>
      </c>
      <c r="I335" s="1">
        <v>542.25</v>
      </c>
      <c r="J335" s="1">
        <v>554.63</v>
      </c>
      <c r="K335" s="1">
        <v>591.78</v>
      </c>
      <c r="L335" s="173">
        <v>630.77</v>
      </c>
      <c r="M335" s="173">
        <v>707.45</v>
      </c>
      <c r="N335" s="173">
        <v>761.39</v>
      </c>
      <c r="O335" s="173">
        <v>800.27</v>
      </c>
      <c r="P335" s="173">
        <v>836.65</v>
      </c>
      <c r="Q335" s="173">
        <v>930.32</v>
      </c>
      <c r="R335" s="173">
        <v>1105.19</v>
      </c>
      <c r="S335" s="173">
        <v>1170.6500000000001</v>
      </c>
      <c r="T335" s="173">
        <v>1215.9000000000001</v>
      </c>
      <c r="U335" s="173">
        <v>1277.9100000000001</v>
      </c>
      <c r="V335" s="13">
        <v>1334.69</v>
      </c>
      <c r="W335" s="13">
        <v>1405.76</v>
      </c>
      <c r="X335" s="13">
        <v>1450.34</v>
      </c>
      <c r="Y335" s="13">
        <v>1482.2</v>
      </c>
      <c r="Z335" s="13">
        <v>1482.2</v>
      </c>
      <c r="AA335" s="13">
        <v>1525.37</v>
      </c>
      <c r="AB335" s="13">
        <v>1555.63</v>
      </c>
      <c r="AC335" s="13">
        <v>1586.48</v>
      </c>
      <c r="AD335" s="13">
        <v>1618.01</v>
      </c>
      <c r="AE335" s="175">
        <v>1675.91</v>
      </c>
      <c r="AF335" s="13">
        <v>1748.56</v>
      </c>
      <c r="AG335" s="13">
        <v>1845.3</v>
      </c>
      <c r="AH335" s="175">
        <v>1916.51</v>
      </c>
      <c r="AI335" s="173">
        <v>1987.08</v>
      </c>
      <c r="AJ335" s="173">
        <v>2039.7</v>
      </c>
    </row>
    <row r="336" spans="1:36" x14ac:dyDescent="0.2">
      <c r="A336" s="5" t="s">
        <v>1576</v>
      </c>
      <c r="B336" s="5" t="s">
        <v>664</v>
      </c>
      <c r="D336" s="3" t="s">
        <v>665</v>
      </c>
      <c r="E336" s="38" t="s">
        <v>1088</v>
      </c>
      <c r="F336" s="3" t="s">
        <v>1076</v>
      </c>
      <c r="G336" s="3" t="s">
        <v>1061</v>
      </c>
      <c r="H336" s="1">
        <v>531</v>
      </c>
      <c r="I336" s="1">
        <v>541.13</v>
      </c>
      <c r="J336" s="1">
        <v>552.38</v>
      </c>
      <c r="K336" s="1">
        <v>592.64</v>
      </c>
      <c r="L336" s="173">
        <v>634.29</v>
      </c>
      <c r="M336" s="173">
        <v>707.21</v>
      </c>
      <c r="N336" s="173">
        <v>770.3</v>
      </c>
      <c r="O336" s="173">
        <v>816.3</v>
      </c>
      <c r="P336" s="173">
        <v>864.84</v>
      </c>
      <c r="Q336" s="173">
        <v>957.17</v>
      </c>
      <c r="R336" s="173">
        <v>1116.74</v>
      </c>
      <c r="S336" s="173">
        <v>1184.01</v>
      </c>
      <c r="T336" s="173">
        <v>1242.05</v>
      </c>
      <c r="U336" s="173">
        <v>1299.5999999999999</v>
      </c>
      <c r="V336" s="13">
        <v>1361.01</v>
      </c>
      <c r="W336" s="13">
        <v>1422.59</v>
      </c>
      <c r="X336" s="13">
        <v>1468.37</v>
      </c>
      <c r="Y336" s="13">
        <v>1473.43</v>
      </c>
      <c r="Z336" s="13">
        <v>1471.56</v>
      </c>
      <c r="AA336" s="13">
        <v>1472.13</v>
      </c>
      <c r="AB336" s="13">
        <v>1473.46</v>
      </c>
      <c r="AC336" s="13">
        <v>1473.62</v>
      </c>
      <c r="AD336" s="13">
        <v>1496.68</v>
      </c>
      <c r="AE336" s="175">
        <v>1541.6499999999999</v>
      </c>
      <c r="AF336" s="13">
        <v>1609.85</v>
      </c>
      <c r="AG336" s="13">
        <v>1700.26</v>
      </c>
      <c r="AH336" s="175">
        <v>1768.65</v>
      </c>
      <c r="AI336" s="173">
        <v>1839.97</v>
      </c>
      <c r="AJ336" s="173">
        <v>1918.32</v>
      </c>
    </row>
    <row r="337" spans="1:36" x14ac:dyDescent="0.2">
      <c r="A337" s="5" t="s">
        <v>1692</v>
      </c>
      <c r="B337" s="5" t="s">
        <v>666</v>
      </c>
      <c r="D337" s="3" t="s">
        <v>667</v>
      </c>
      <c r="E337" s="38" t="s">
        <v>1089</v>
      </c>
      <c r="F337" s="3" t="s">
        <v>1076</v>
      </c>
      <c r="G337" s="3" t="s">
        <v>1061</v>
      </c>
      <c r="H337" s="1">
        <v>499.5</v>
      </c>
      <c r="I337" s="1">
        <v>546.75</v>
      </c>
      <c r="J337" s="1">
        <v>564.75</v>
      </c>
      <c r="K337" s="1">
        <v>597.13</v>
      </c>
      <c r="L337" s="173">
        <v>636.47</v>
      </c>
      <c r="M337" s="173">
        <v>692.96</v>
      </c>
      <c r="N337" s="173">
        <v>744.53</v>
      </c>
      <c r="O337" s="173">
        <v>800.76</v>
      </c>
      <c r="P337" s="173">
        <v>861.04</v>
      </c>
      <c r="Q337" s="173">
        <v>973.98</v>
      </c>
      <c r="R337" s="173">
        <v>1158.49</v>
      </c>
      <c r="S337" s="173">
        <v>1214.28</v>
      </c>
      <c r="T337" s="173">
        <v>1252.1600000000001</v>
      </c>
      <c r="U337" s="173">
        <v>1312.79</v>
      </c>
      <c r="V337" s="13">
        <v>1370.39</v>
      </c>
      <c r="W337" s="13">
        <v>1429.81</v>
      </c>
      <c r="X337" s="13">
        <v>1462.87</v>
      </c>
      <c r="Y337" s="13">
        <v>1500.78</v>
      </c>
      <c r="Z337" s="13">
        <v>1505.25</v>
      </c>
      <c r="AA337" s="13">
        <v>1512.16</v>
      </c>
      <c r="AB337" s="13">
        <v>1511.6</v>
      </c>
      <c r="AC337" s="13">
        <v>1514.23</v>
      </c>
      <c r="AD337" s="13">
        <v>1519.17</v>
      </c>
      <c r="AE337" s="175">
        <v>1553.3</v>
      </c>
      <c r="AF337" s="13">
        <v>1598.36</v>
      </c>
      <c r="AG337" s="13">
        <v>1674.35</v>
      </c>
      <c r="AH337" s="175" t="s">
        <v>886</v>
      </c>
      <c r="AI337" s="173" t="s">
        <v>886</v>
      </c>
      <c r="AJ337" s="173" t="s">
        <v>886</v>
      </c>
    </row>
    <row r="338" spans="1:36" x14ac:dyDescent="0.2">
      <c r="A338" s="5" t="s">
        <v>1577</v>
      </c>
      <c r="B338" s="5" t="s">
        <v>668</v>
      </c>
      <c r="D338" s="3" t="s">
        <v>669</v>
      </c>
      <c r="E338" s="38" t="s">
        <v>1088</v>
      </c>
      <c r="F338" s="3" t="s">
        <v>1081</v>
      </c>
      <c r="G338" s="3" t="s">
        <v>1058</v>
      </c>
      <c r="H338" s="1">
        <v>615.38</v>
      </c>
      <c r="I338" s="1">
        <v>651.38</v>
      </c>
      <c r="J338" s="1">
        <v>748.13</v>
      </c>
      <c r="K338" s="1">
        <v>781.34</v>
      </c>
      <c r="L338" s="173">
        <v>881.64</v>
      </c>
      <c r="M338" s="173">
        <v>943.01</v>
      </c>
      <c r="N338" s="173">
        <v>966.67</v>
      </c>
      <c r="O338" s="173">
        <v>1009.42</v>
      </c>
      <c r="P338" s="173">
        <v>1067.6300000000001</v>
      </c>
      <c r="Q338" s="173">
        <v>1103.42</v>
      </c>
      <c r="R338" s="173">
        <v>1141.97</v>
      </c>
      <c r="S338" s="173">
        <v>1177.92</v>
      </c>
      <c r="T338" s="173">
        <v>1210.81</v>
      </c>
      <c r="U338" s="173">
        <v>1244.53</v>
      </c>
      <c r="V338" s="13">
        <v>1279.18</v>
      </c>
      <c r="W338" s="13">
        <v>1314.99</v>
      </c>
      <c r="X338" s="13">
        <v>1352.01</v>
      </c>
      <c r="Y338" s="13">
        <v>1365.85</v>
      </c>
      <c r="Z338" s="13">
        <v>1365.85</v>
      </c>
      <c r="AA338" s="13">
        <v>1395.85</v>
      </c>
      <c r="AB338" s="13">
        <v>1394.5</v>
      </c>
      <c r="AC338" s="13">
        <v>1422.3</v>
      </c>
      <c r="AD338" s="13">
        <v>1450.64</v>
      </c>
      <c r="AE338" s="175">
        <v>1503.5900000000001</v>
      </c>
      <c r="AF338" s="13">
        <v>1571.26</v>
      </c>
      <c r="AG338" s="13">
        <v>1664.91</v>
      </c>
      <c r="AH338" s="175">
        <v>1752.1699999999998</v>
      </c>
      <c r="AI338" s="173">
        <v>1821.46</v>
      </c>
      <c r="AJ338" s="173">
        <v>1913.06</v>
      </c>
    </row>
    <row r="339" spans="1:36" x14ac:dyDescent="0.2">
      <c r="A339" s="5" t="s">
        <v>1578</v>
      </c>
      <c r="B339" s="5" t="s">
        <v>670</v>
      </c>
      <c r="D339" s="3" t="s">
        <v>671</v>
      </c>
      <c r="E339" s="38" t="s">
        <v>1088</v>
      </c>
      <c r="F339" s="3" t="s">
        <v>1076</v>
      </c>
      <c r="G339" s="3" t="s">
        <v>1065</v>
      </c>
      <c r="H339" s="1">
        <v>516.38</v>
      </c>
      <c r="I339" s="1">
        <v>545.63</v>
      </c>
      <c r="J339" s="1">
        <v>540</v>
      </c>
      <c r="K339" s="1">
        <v>585.96</v>
      </c>
      <c r="L339" s="173">
        <v>632.66999999999996</v>
      </c>
      <c r="M339" s="173">
        <v>705.12</v>
      </c>
      <c r="N339" s="173">
        <v>762.81</v>
      </c>
      <c r="O339" s="173">
        <v>808.7</v>
      </c>
      <c r="P339" s="173">
        <v>879.54</v>
      </c>
      <c r="Q339" s="173">
        <v>939.7</v>
      </c>
      <c r="R339" s="173">
        <v>1079.04</v>
      </c>
      <c r="S339" s="173">
        <v>1152.8699999999999</v>
      </c>
      <c r="T339" s="173">
        <v>1204.06</v>
      </c>
      <c r="U339" s="173">
        <v>1260.98</v>
      </c>
      <c r="V339" s="13">
        <v>1320.25</v>
      </c>
      <c r="W339" s="13">
        <v>1372.93</v>
      </c>
      <c r="X339" s="13">
        <v>1412.92</v>
      </c>
      <c r="Y339" s="13">
        <v>1440.34</v>
      </c>
      <c r="Z339" s="13">
        <v>1440.7</v>
      </c>
      <c r="AA339" s="13">
        <v>1440.02</v>
      </c>
      <c r="AB339" s="13">
        <v>1438.87</v>
      </c>
      <c r="AC339" s="13">
        <v>1436.1</v>
      </c>
      <c r="AD339" s="13">
        <v>1457.4</v>
      </c>
      <c r="AE339" s="175">
        <v>1502.5500000000002</v>
      </c>
      <c r="AF339" s="13">
        <v>1565.82</v>
      </c>
      <c r="AG339" s="13">
        <v>1651.4199999999998</v>
      </c>
      <c r="AH339" s="175">
        <v>1716.9099999999999</v>
      </c>
      <c r="AI339" s="173">
        <v>1781.76</v>
      </c>
      <c r="AJ339" s="173">
        <v>1865.68</v>
      </c>
    </row>
    <row r="340" spans="1:36" x14ac:dyDescent="0.2">
      <c r="A340" s="5" t="s">
        <v>1580</v>
      </c>
      <c r="B340" s="5" t="s">
        <v>674</v>
      </c>
      <c r="D340" s="3" t="s">
        <v>675</v>
      </c>
      <c r="E340" s="38" t="s">
        <v>1088</v>
      </c>
      <c r="F340" s="3" t="s">
        <v>1076</v>
      </c>
      <c r="G340" s="3" t="s">
        <v>1065</v>
      </c>
      <c r="H340" s="1">
        <v>553.5</v>
      </c>
      <c r="I340" s="1">
        <v>571.5</v>
      </c>
      <c r="J340" s="1">
        <v>583.88</v>
      </c>
      <c r="K340" s="1">
        <v>594.16</v>
      </c>
      <c r="L340" s="173">
        <v>653.91999999999996</v>
      </c>
      <c r="M340" s="173">
        <v>730.13</v>
      </c>
      <c r="N340" s="173">
        <v>789.18</v>
      </c>
      <c r="O340" s="173">
        <v>833.91</v>
      </c>
      <c r="P340" s="173">
        <v>903.12</v>
      </c>
      <c r="Q340" s="173">
        <v>958.64</v>
      </c>
      <c r="R340" s="173">
        <v>1095.42</v>
      </c>
      <c r="S340" s="173">
        <v>1170.55</v>
      </c>
      <c r="T340" s="173">
        <v>1224.1300000000001</v>
      </c>
      <c r="U340" s="173">
        <v>1279.44</v>
      </c>
      <c r="V340" s="13">
        <v>1340.48</v>
      </c>
      <c r="W340" s="13">
        <v>1388.95</v>
      </c>
      <c r="X340" s="13">
        <v>1427.69</v>
      </c>
      <c r="Y340" s="13">
        <v>1454.73</v>
      </c>
      <c r="Z340" s="13">
        <v>1454.35</v>
      </c>
      <c r="AA340" s="13">
        <v>1455.11</v>
      </c>
      <c r="AB340" s="13">
        <v>1455.56</v>
      </c>
      <c r="AC340" s="13">
        <v>1455.53</v>
      </c>
      <c r="AD340" s="13">
        <v>1476.85</v>
      </c>
      <c r="AE340" s="175">
        <v>1520.3000000000002</v>
      </c>
      <c r="AF340" s="13">
        <v>1583.72</v>
      </c>
      <c r="AG340" s="13">
        <v>1671.1399999999999</v>
      </c>
      <c r="AH340" s="175">
        <v>1739.79</v>
      </c>
      <c r="AI340" s="173">
        <v>1805.36</v>
      </c>
      <c r="AJ340" s="173">
        <v>1890.39</v>
      </c>
    </row>
    <row r="341" spans="1:36" x14ac:dyDescent="0.2">
      <c r="A341" s="5" t="s">
        <v>1582</v>
      </c>
      <c r="B341" s="5" t="s">
        <v>678</v>
      </c>
      <c r="D341" s="3" t="s">
        <v>679</v>
      </c>
      <c r="E341" s="38" t="s">
        <v>1088</v>
      </c>
      <c r="F341" s="3" t="s">
        <v>1076</v>
      </c>
      <c r="G341" s="3" t="s">
        <v>1061</v>
      </c>
      <c r="H341" s="1">
        <v>606.38</v>
      </c>
      <c r="I341" s="1">
        <v>588.38</v>
      </c>
      <c r="J341" s="1">
        <v>596.25</v>
      </c>
      <c r="K341" s="1">
        <v>626.04999999999995</v>
      </c>
      <c r="L341" s="173">
        <v>654.82000000000005</v>
      </c>
      <c r="M341" s="173">
        <v>705.25</v>
      </c>
      <c r="N341" s="173">
        <v>761.94</v>
      </c>
      <c r="O341" s="173">
        <v>804.18</v>
      </c>
      <c r="P341" s="173">
        <v>856.26</v>
      </c>
      <c r="Q341" s="173">
        <v>939.39</v>
      </c>
      <c r="R341" s="173">
        <v>1100.24</v>
      </c>
      <c r="S341" s="173">
        <v>1166.93</v>
      </c>
      <c r="T341" s="173">
        <v>1222.78</v>
      </c>
      <c r="U341" s="173">
        <v>1279.3</v>
      </c>
      <c r="V341" s="13">
        <v>1338.93</v>
      </c>
      <c r="W341" s="13">
        <v>1399.23</v>
      </c>
      <c r="X341" s="13">
        <v>1450.17</v>
      </c>
      <c r="Y341" s="13">
        <v>1455.17</v>
      </c>
      <c r="Z341" s="13">
        <v>1455.17</v>
      </c>
      <c r="AA341" s="13">
        <v>1455.17</v>
      </c>
      <c r="AB341" s="13">
        <v>1455.17</v>
      </c>
      <c r="AC341" s="13">
        <v>1455.17</v>
      </c>
      <c r="AD341" s="13">
        <v>1477.43</v>
      </c>
      <c r="AE341" s="175">
        <v>1527.1399999999999</v>
      </c>
      <c r="AF341" s="13">
        <v>1596.35</v>
      </c>
      <c r="AG341" s="13">
        <v>1688.92</v>
      </c>
      <c r="AH341" s="175">
        <v>1758.51</v>
      </c>
      <c r="AI341" s="173">
        <v>1827.77</v>
      </c>
      <c r="AJ341" s="173">
        <v>1904.2</v>
      </c>
    </row>
    <row r="342" spans="1:36" x14ac:dyDescent="0.2">
      <c r="A342" s="5" t="s">
        <v>1583</v>
      </c>
      <c r="B342" s="5" t="s">
        <v>680</v>
      </c>
      <c r="D342" s="3" t="s">
        <v>681</v>
      </c>
      <c r="E342" s="38" t="s">
        <v>1088</v>
      </c>
      <c r="F342" s="3" t="s">
        <v>1081</v>
      </c>
      <c r="G342" s="3" t="s">
        <v>1058</v>
      </c>
      <c r="H342" s="1">
        <v>645.75</v>
      </c>
      <c r="I342" s="1">
        <v>689.63</v>
      </c>
      <c r="J342" s="1">
        <v>767.25</v>
      </c>
      <c r="K342" s="1">
        <v>803.48</v>
      </c>
      <c r="L342" s="173">
        <v>839.18</v>
      </c>
      <c r="M342" s="173">
        <v>871.24</v>
      </c>
      <c r="N342" s="173">
        <v>916.65</v>
      </c>
      <c r="O342" s="173">
        <v>952.78</v>
      </c>
      <c r="P342" s="173">
        <v>1018.74</v>
      </c>
      <c r="Q342" s="173">
        <v>1079.28</v>
      </c>
      <c r="R342" s="173">
        <v>1150.47</v>
      </c>
      <c r="S342" s="173">
        <v>1197.8399999999999</v>
      </c>
      <c r="T342" s="173">
        <v>1252.33</v>
      </c>
      <c r="U342" s="173">
        <v>1314.22</v>
      </c>
      <c r="V342" s="13">
        <v>1376.32</v>
      </c>
      <c r="W342" s="13">
        <v>1441.43</v>
      </c>
      <c r="X342" s="13">
        <v>1506.3</v>
      </c>
      <c r="Y342" s="13">
        <v>1560.56</v>
      </c>
      <c r="Z342" s="13">
        <v>1559.96</v>
      </c>
      <c r="AA342" s="13">
        <v>1559.96</v>
      </c>
      <c r="AB342" s="13">
        <v>1604.02</v>
      </c>
      <c r="AC342" s="13">
        <v>1606.99</v>
      </c>
      <c r="AD342" s="13">
        <v>1606.99</v>
      </c>
      <c r="AE342" s="175">
        <v>1665.52</v>
      </c>
      <c r="AF342" s="13">
        <v>1744.02</v>
      </c>
      <c r="AG342" s="13">
        <v>1839.96</v>
      </c>
      <c r="AH342" s="175">
        <v>1916.9</v>
      </c>
      <c r="AI342" s="173">
        <v>1989.98</v>
      </c>
      <c r="AJ342" s="173">
        <v>2059.15</v>
      </c>
    </row>
    <row r="343" spans="1:36" x14ac:dyDescent="0.2">
      <c r="A343" s="5" t="s">
        <v>886</v>
      </c>
      <c r="B343" s="5" t="s">
        <v>1046</v>
      </c>
      <c r="D343" s="3" t="s">
        <v>1045</v>
      </c>
      <c r="E343" s="38" t="s">
        <v>1089</v>
      </c>
      <c r="F343" s="3" t="s">
        <v>1076</v>
      </c>
      <c r="G343" s="3" t="s">
        <v>1059</v>
      </c>
      <c r="H343" s="1">
        <v>630</v>
      </c>
      <c r="I343" s="1">
        <v>662.63</v>
      </c>
      <c r="J343" s="1">
        <v>688.5</v>
      </c>
      <c r="K343" s="1" t="s">
        <v>886</v>
      </c>
      <c r="L343" s="173" t="s">
        <v>886</v>
      </c>
      <c r="M343" s="173" t="s">
        <v>886</v>
      </c>
      <c r="N343" s="173" t="s">
        <v>886</v>
      </c>
      <c r="O343" s="173" t="s">
        <v>886</v>
      </c>
      <c r="P343" s="173" t="s">
        <v>886</v>
      </c>
      <c r="Q343" s="173" t="s">
        <v>886</v>
      </c>
      <c r="R343" s="173" t="s">
        <v>886</v>
      </c>
      <c r="S343" s="173" t="s">
        <v>886</v>
      </c>
      <c r="T343" s="173" t="s">
        <v>886</v>
      </c>
      <c r="U343" s="173" t="s">
        <v>886</v>
      </c>
      <c r="V343" s="13" t="s">
        <v>886</v>
      </c>
      <c r="W343" s="13" t="s">
        <v>886</v>
      </c>
      <c r="X343" s="13" t="s">
        <v>886</v>
      </c>
      <c r="Y343" s="13" t="s">
        <v>886</v>
      </c>
      <c r="Z343" s="13" t="s">
        <v>886</v>
      </c>
      <c r="AA343" s="13" t="s">
        <v>886</v>
      </c>
      <c r="AB343" s="13" t="s">
        <v>886</v>
      </c>
      <c r="AC343" s="13" t="s">
        <v>886</v>
      </c>
      <c r="AD343" s="13" t="s">
        <v>886</v>
      </c>
      <c r="AE343" s="175" t="s">
        <v>886</v>
      </c>
      <c r="AF343" s="13" t="s">
        <v>886</v>
      </c>
      <c r="AG343" s="13" t="s">
        <v>886</v>
      </c>
      <c r="AH343" s="175" t="s">
        <v>886</v>
      </c>
      <c r="AI343" s="173" t="s">
        <v>886</v>
      </c>
      <c r="AJ343" s="173" t="s">
        <v>886</v>
      </c>
    </row>
    <row r="344" spans="1:36" x14ac:dyDescent="0.2">
      <c r="A344" s="5" t="s">
        <v>1584</v>
      </c>
      <c r="B344" s="5" t="s">
        <v>682</v>
      </c>
      <c r="D344" s="3" t="s">
        <v>683</v>
      </c>
      <c r="E344" s="38" t="s">
        <v>1088</v>
      </c>
      <c r="F344" s="3" t="s">
        <v>1082</v>
      </c>
      <c r="G344" s="3" t="s">
        <v>1059</v>
      </c>
      <c r="H344" s="1">
        <v>630</v>
      </c>
      <c r="I344" s="1">
        <v>662.63</v>
      </c>
      <c r="J344" s="1">
        <v>688.5</v>
      </c>
      <c r="K344" s="1">
        <v>748.61</v>
      </c>
      <c r="L344" s="173">
        <v>800.58</v>
      </c>
      <c r="M344" s="173">
        <v>804.72</v>
      </c>
      <c r="N344" s="173">
        <v>852.87</v>
      </c>
      <c r="O344" s="173">
        <v>903.5</v>
      </c>
      <c r="P344" s="173">
        <v>952.9</v>
      </c>
      <c r="Q344" s="173">
        <v>1019.71</v>
      </c>
      <c r="R344" s="173">
        <v>1088.72</v>
      </c>
      <c r="S344" s="173">
        <v>1164.75</v>
      </c>
      <c r="T344" s="173">
        <v>1212.81</v>
      </c>
      <c r="U344" s="173">
        <v>1268.25</v>
      </c>
      <c r="V344" s="13">
        <v>1320.95</v>
      </c>
      <c r="W344" s="13">
        <v>1390.57</v>
      </c>
      <c r="X344" s="13">
        <v>1451.34</v>
      </c>
      <c r="Y344" s="13">
        <v>1483.3</v>
      </c>
      <c r="Z344" s="13">
        <v>1483.4</v>
      </c>
      <c r="AA344" s="13">
        <v>1535.48</v>
      </c>
      <c r="AB344" s="13">
        <v>1565.44</v>
      </c>
      <c r="AC344" s="13">
        <v>1595.6</v>
      </c>
      <c r="AD344" s="13">
        <v>1626.65</v>
      </c>
      <c r="AE344" s="175">
        <v>1684.9199999999998</v>
      </c>
      <c r="AF344" s="13">
        <v>1759.1699999999998</v>
      </c>
      <c r="AG344" s="13">
        <v>1860.65</v>
      </c>
      <c r="AH344" s="175">
        <v>1932.06</v>
      </c>
      <c r="AI344" s="173">
        <v>2005.85</v>
      </c>
      <c r="AJ344" s="173">
        <v>2076.29</v>
      </c>
    </row>
    <row r="345" spans="1:36" x14ac:dyDescent="0.2">
      <c r="A345" s="5" t="s">
        <v>886</v>
      </c>
      <c r="B345" s="5" t="s">
        <v>1032</v>
      </c>
      <c r="D345" s="3" t="s">
        <v>1071</v>
      </c>
      <c r="E345" s="38" t="s">
        <v>1089</v>
      </c>
      <c r="F345" s="3" t="s">
        <v>1076</v>
      </c>
      <c r="G345" s="3" t="s">
        <v>1065</v>
      </c>
      <c r="H345" s="1">
        <v>562.5</v>
      </c>
      <c r="I345" s="1">
        <v>604.13</v>
      </c>
      <c r="J345" s="1">
        <v>624.38</v>
      </c>
      <c r="K345" s="1">
        <v>644.64</v>
      </c>
      <c r="L345" s="173" t="s">
        <v>886</v>
      </c>
      <c r="M345" s="173" t="s">
        <v>886</v>
      </c>
      <c r="N345" s="173" t="s">
        <v>886</v>
      </c>
      <c r="O345" s="173" t="s">
        <v>886</v>
      </c>
      <c r="P345" s="173" t="s">
        <v>886</v>
      </c>
      <c r="Q345" s="173" t="s">
        <v>886</v>
      </c>
      <c r="R345" s="173" t="s">
        <v>886</v>
      </c>
      <c r="S345" s="173" t="s">
        <v>886</v>
      </c>
      <c r="T345" s="173" t="s">
        <v>886</v>
      </c>
      <c r="U345" s="173" t="s">
        <v>886</v>
      </c>
      <c r="V345" s="13" t="s">
        <v>886</v>
      </c>
      <c r="W345" s="13" t="s">
        <v>886</v>
      </c>
      <c r="X345" s="13" t="s">
        <v>886</v>
      </c>
      <c r="Y345" s="13" t="s">
        <v>886</v>
      </c>
      <c r="Z345" s="13" t="s">
        <v>886</v>
      </c>
      <c r="AA345" s="13" t="s">
        <v>886</v>
      </c>
      <c r="AB345" s="13" t="s">
        <v>886</v>
      </c>
      <c r="AC345" s="13" t="s">
        <v>886</v>
      </c>
      <c r="AD345" s="13" t="s">
        <v>886</v>
      </c>
      <c r="AE345" s="175" t="s">
        <v>886</v>
      </c>
      <c r="AF345" s="13" t="s">
        <v>886</v>
      </c>
      <c r="AG345" s="13" t="s">
        <v>886</v>
      </c>
      <c r="AH345" s="175" t="s">
        <v>886</v>
      </c>
      <c r="AI345" s="173" t="s">
        <v>886</v>
      </c>
      <c r="AJ345" s="173" t="s">
        <v>886</v>
      </c>
    </row>
    <row r="346" spans="1:36" x14ac:dyDescent="0.2">
      <c r="A346" s="5" t="s">
        <v>1585</v>
      </c>
      <c r="B346" s="5" t="s">
        <v>684</v>
      </c>
      <c r="D346" s="3" t="s">
        <v>685</v>
      </c>
      <c r="E346" s="38" t="s">
        <v>1088</v>
      </c>
      <c r="F346" s="3" t="s">
        <v>1082</v>
      </c>
      <c r="G346" s="3" t="s">
        <v>1065</v>
      </c>
      <c r="H346" s="1">
        <v>562.5</v>
      </c>
      <c r="I346" s="1">
        <v>604.13</v>
      </c>
      <c r="J346" s="1">
        <v>624.38</v>
      </c>
      <c r="K346" s="1">
        <v>644.64</v>
      </c>
      <c r="L346" s="173">
        <v>644.64</v>
      </c>
      <c r="M346" s="173">
        <v>707.2</v>
      </c>
      <c r="N346" s="173">
        <v>750.97</v>
      </c>
      <c r="O346" s="173">
        <v>787.27</v>
      </c>
      <c r="P346" s="173">
        <v>853.05</v>
      </c>
      <c r="Q346" s="173">
        <v>916.49</v>
      </c>
      <c r="R346" s="173">
        <v>1029.1199999999999</v>
      </c>
      <c r="S346" s="173">
        <v>1092.54</v>
      </c>
      <c r="T346" s="173">
        <v>1146.1400000000001</v>
      </c>
      <c r="U346" s="173">
        <v>1202.45</v>
      </c>
      <c r="V346" s="13">
        <v>1261.57</v>
      </c>
      <c r="W346" s="13">
        <v>1298.6500000000001</v>
      </c>
      <c r="X346" s="13">
        <v>1349.92</v>
      </c>
      <c r="Y346" s="13">
        <v>1388.8</v>
      </c>
      <c r="Z346" s="13">
        <v>1388.8</v>
      </c>
      <c r="AA346" s="13">
        <v>1428.71</v>
      </c>
      <c r="AB346" s="13">
        <v>1428.71</v>
      </c>
      <c r="AC346" s="13">
        <v>1428.71</v>
      </c>
      <c r="AD346" s="13">
        <v>1430.03</v>
      </c>
      <c r="AE346" s="175">
        <v>1431.4</v>
      </c>
      <c r="AF346" s="13">
        <v>1471.68</v>
      </c>
      <c r="AG346" s="13">
        <v>1533.81</v>
      </c>
      <c r="AH346" s="175">
        <v>1597.9099999999999</v>
      </c>
      <c r="AI346" s="173">
        <v>1660.04</v>
      </c>
      <c r="AJ346" s="173">
        <v>1742.81</v>
      </c>
    </row>
    <row r="347" spans="1:36" x14ac:dyDescent="0.2">
      <c r="A347" s="5" t="s">
        <v>1586</v>
      </c>
      <c r="B347" s="5" t="s">
        <v>686</v>
      </c>
      <c r="D347" s="3" t="s">
        <v>687</v>
      </c>
      <c r="E347" s="38" t="s">
        <v>1088</v>
      </c>
      <c r="F347" s="3" t="s">
        <v>1076</v>
      </c>
      <c r="G347" s="3" t="s">
        <v>1065</v>
      </c>
      <c r="H347" s="1">
        <v>577.13</v>
      </c>
      <c r="I347" s="1">
        <v>599.63</v>
      </c>
      <c r="J347" s="1">
        <v>615.38</v>
      </c>
      <c r="K347" s="1">
        <v>648.9</v>
      </c>
      <c r="L347" s="173">
        <v>681.73</v>
      </c>
      <c r="M347" s="173">
        <v>733.51</v>
      </c>
      <c r="N347" s="173">
        <v>789.79</v>
      </c>
      <c r="O347" s="173">
        <v>843.78</v>
      </c>
      <c r="P347" s="173">
        <v>891.7</v>
      </c>
      <c r="Q347" s="173">
        <v>998.75</v>
      </c>
      <c r="R347" s="173">
        <v>1119.03</v>
      </c>
      <c r="S347" s="173">
        <v>1190.4100000000001</v>
      </c>
      <c r="T347" s="173">
        <v>1230.2</v>
      </c>
      <c r="U347" s="173">
        <v>1292.47</v>
      </c>
      <c r="V347" s="13">
        <v>1355.12</v>
      </c>
      <c r="W347" s="13">
        <v>1423.25</v>
      </c>
      <c r="X347" s="13">
        <v>1476.69</v>
      </c>
      <c r="Y347" s="13">
        <v>1509.98</v>
      </c>
      <c r="Z347" s="13">
        <v>1509.53</v>
      </c>
      <c r="AA347" s="13">
        <v>1516.05</v>
      </c>
      <c r="AB347" s="13">
        <v>1516.29</v>
      </c>
      <c r="AC347" s="13">
        <v>1543.3</v>
      </c>
      <c r="AD347" s="13">
        <v>1572.05</v>
      </c>
      <c r="AE347" s="175">
        <v>1630.18</v>
      </c>
      <c r="AF347" s="13">
        <v>1684.92</v>
      </c>
      <c r="AG347" s="13">
        <v>1763.96</v>
      </c>
      <c r="AH347" s="175">
        <v>1859.9299999999998</v>
      </c>
      <c r="AI347" s="173">
        <v>1933.3999999999999</v>
      </c>
      <c r="AJ347" s="173">
        <v>2000.76</v>
      </c>
    </row>
    <row r="348" spans="1:36" x14ac:dyDescent="0.2">
      <c r="A348" s="5" t="s">
        <v>1587</v>
      </c>
      <c r="B348" s="5" t="s">
        <v>688</v>
      </c>
      <c r="D348" s="3" t="s">
        <v>689</v>
      </c>
      <c r="E348" s="38" t="s">
        <v>1088</v>
      </c>
      <c r="F348" s="3" t="s">
        <v>1076</v>
      </c>
      <c r="G348" s="3" t="s">
        <v>1064</v>
      </c>
      <c r="H348" s="1">
        <v>580.5</v>
      </c>
      <c r="I348" s="1">
        <v>624.38</v>
      </c>
      <c r="J348" s="1">
        <v>634.5</v>
      </c>
      <c r="K348" s="1">
        <v>647.67999999999995</v>
      </c>
      <c r="L348" s="173">
        <v>691.35</v>
      </c>
      <c r="M348" s="173">
        <v>757.24</v>
      </c>
      <c r="N348" s="173">
        <v>817.68</v>
      </c>
      <c r="O348" s="173">
        <v>890.86</v>
      </c>
      <c r="P348" s="173">
        <v>944.26</v>
      </c>
      <c r="Q348" s="173">
        <v>1030.1600000000001</v>
      </c>
      <c r="R348" s="173">
        <v>1182.96</v>
      </c>
      <c r="S348" s="173">
        <v>1246.9000000000001</v>
      </c>
      <c r="T348" s="173">
        <v>1293.01</v>
      </c>
      <c r="U348" s="173">
        <v>1340.29</v>
      </c>
      <c r="V348" s="13">
        <v>1388.07</v>
      </c>
      <c r="W348" s="13">
        <v>1454.06</v>
      </c>
      <c r="X348" s="13">
        <v>1496.29</v>
      </c>
      <c r="Y348" s="13">
        <v>1531.86</v>
      </c>
      <c r="Z348" s="13">
        <v>1535.37</v>
      </c>
      <c r="AA348" s="13">
        <v>1537.16</v>
      </c>
      <c r="AB348" s="13">
        <v>1545.52</v>
      </c>
      <c r="AC348" s="13">
        <v>1551.53</v>
      </c>
      <c r="AD348" s="13">
        <v>1554.54</v>
      </c>
      <c r="AE348" s="175">
        <v>1609.54</v>
      </c>
      <c r="AF348" s="13">
        <v>1667.41</v>
      </c>
      <c r="AG348" s="13">
        <v>1743.72</v>
      </c>
      <c r="AH348" s="175">
        <v>1840.18</v>
      </c>
      <c r="AI348" s="173">
        <v>1909.3999999999999</v>
      </c>
      <c r="AJ348" s="173">
        <v>1992.93</v>
      </c>
    </row>
    <row r="349" spans="1:36" x14ac:dyDescent="0.2">
      <c r="A349" s="5" t="s">
        <v>1693</v>
      </c>
      <c r="B349" s="5" t="s">
        <v>692</v>
      </c>
      <c r="D349" s="3" t="s">
        <v>693</v>
      </c>
      <c r="E349" s="38" t="s">
        <v>1089</v>
      </c>
      <c r="F349" s="3" t="s">
        <v>1076</v>
      </c>
      <c r="G349" s="3" t="s">
        <v>1061</v>
      </c>
      <c r="H349" s="1">
        <v>492.75</v>
      </c>
      <c r="I349" s="1">
        <v>544.5</v>
      </c>
      <c r="J349" s="1">
        <v>577.13</v>
      </c>
      <c r="K349" s="1">
        <v>608.39</v>
      </c>
      <c r="L349" s="173">
        <v>642.37</v>
      </c>
      <c r="M349" s="173">
        <v>697.83</v>
      </c>
      <c r="N349" s="173">
        <v>752.85</v>
      </c>
      <c r="O349" s="173">
        <v>803.86</v>
      </c>
      <c r="P349" s="173">
        <v>858.65</v>
      </c>
      <c r="Q349" s="173">
        <v>965.6</v>
      </c>
      <c r="R349" s="173">
        <v>1141.0999999999999</v>
      </c>
      <c r="S349" s="173">
        <v>1192.74</v>
      </c>
      <c r="T349" s="173">
        <v>1229.03</v>
      </c>
      <c r="U349" s="173">
        <v>1285.1600000000001</v>
      </c>
      <c r="V349" s="13">
        <v>1341.7</v>
      </c>
      <c r="W349" s="13">
        <v>1401.39</v>
      </c>
      <c r="X349" s="13">
        <v>1440.85</v>
      </c>
      <c r="Y349" s="13">
        <v>1478.93</v>
      </c>
      <c r="Z349" s="13">
        <v>1481.32</v>
      </c>
      <c r="AA349" s="13">
        <v>1491.17</v>
      </c>
      <c r="AB349" s="13">
        <v>1498.06</v>
      </c>
      <c r="AC349" s="13">
        <v>1499.06</v>
      </c>
      <c r="AD349" s="13">
        <v>1502.56</v>
      </c>
      <c r="AE349" s="175">
        <v>1533.66</v>
      </c>
      <c r="AF349" s="13">
        <v>1578.56</v>
      </c>
      <c r="AG349" s="13">
        <v>1656.9599999999998</v>
      </c>
      <c r="AH349" s="175" t="s">
        <v>886</v>
      </c>
      <c r="AI349" s="173" t="s">
        <v>886</v>
      </c>
      <c r="AJ349" s="173" t="s">
        <v>886</v>
      </c>
    </row>
    <row r="350" spans="1:36" x14ac:dyDescent="0.2">
      <c r="A350" s="5" t="s">
        <v>1589</v>
      </c>
      <c r="B350" s="5" t="s">
        <v>696</v>
      </c>
      <c r="D350" s="3" t="s">
        <v>697</v>
      </c>
      <c r="E350" s="38" t="s">
        <v>1088</v>
      </c>
      <c r="F350" s="3" t="s">
        <v>1081</v>
      </c>
      <c r="G350" s="3" t="s">
        <v>1059</v>
      </c>
      <c r="H350" s="1">
        <v>600.75</v>
      </c>
      <c r="I350" s="1">
        <v>541.13</v>
      </c>
      <c r="J350" s="1">
        <v>591.75</v>
      </c>
      <c r="K350" s="1">
        <v>652.45000000000005</v>
      </c>
      <c r="L350" s="173">
        <v>704.43</v>
      </c>
      <c r="M350" s="173">
        <v>760.58</v>
      </c>
      <c r="N350" s="173">
        <v>814.9</v>
      </c>
      <c r="O350" s="173">
        <v>856.57</v>
      </c>
      <c r="P350" s="173">
        <v>911.71</v>
      </c>
      <c r="Q350" s="173">
        <v>974.35</v>
      </c>
      <c r="R350" s="173">
        <v>1049.23</v>
      </c>
      <c r="S350" s="173">
        <v>1101.0999999999999</v>
      </c>
      <c r="T350" s="173">
        <v>1153.8800000000001</v>
      </c>
      <c r="U350" s="173">
        <v>1205.3599999999999</v>
      </c>
      <c r="V350" s="13">
        <v>1247.1300000000001</v>
      </c>
      <c r="W350" s="13">
        <v>1289.3800000000001</v>
      </c>
      <c r="X350" s="13">
        <v>1326.36</v>
      </c>
      <c r="Y350" s="13">
        <v>1343.46</v>
      </c>
      <c r="Z350" s="13">
        <v>1343.46</v>
      </c>
      <c r="AA350" s="13">
        <v>1343.47</v>
      </c>
      <c r="AB350" s="13">
        <v>1346.37</v>
      </c>
      <c r="AC350" s="13">
        <v>1346.38</v>
      </c>
      <c r="AD350" s="13">
        <v>1349.56</v>
      </c>
      <c r="AE350" s="175">
        <v>1403.4199999999998</v>
      </c>
      <c r="AF350" s="13">
        <v>1471.5</v>
      </c>
      <c r="AG350" s="13">
        <v>1550.47</v>
      </c>
      <c r="AH350" s="175">
        <v>1631.12</v>
      </c>
      <c r="AI350" s="173">
        <v>1691.84</v>
      </c>
      <c r="AJ350" s="173">
        <v>1773.71</v>
      </c>
    </row>
    <row r="351" spans="1:36" x14ac:dyDescent="0.2">
      <c r="A351" s="5" t="s">
        <v>1590</v>
      </c>
      <c r="B351" s="5" t="s">
        <v>700</v>
      </c>
      <c r="D351" s="3" t="s">
        <v>701</v>
      </c>
      <c r="E351" s="38" t="s">
        <v>1088</v>
      </c>
      <c r="F351" s="3" t="s">
        <v>1076</v>
      </c>
      <c r="G351" s="3" t="s">
        <v>1057</v>
      </c>
      <c r="H351" s="1">
        <v>531</v>
      </c>
      <c r="I351" s="1">
        <v>545.63</v>
      </c>
      <c r="J351" s="1">
        <v>559.13</v>
      </c>
      <c r="K351" s="1">
        <v>591.39</v>
      </c>
      <c r="L351" s="173">
        <v>620.84</v>
      </c>
      <c r="M351" s="173">
        <v>703.17</v>
      </c>
      <c r="N351" s="173">
        <v>759.34</v>
      </c>
      <c r="O351" s="173">
        <v>803.23</v>
      </c>
      <c r="P351" s="173">
        <v>845.54</v>
      </c>
      <c r="Q351" s="173">
        <v>952.73</v>
      </c>
      <c r="R351" s="173">
        <v>1139.48</v>
      </c>
      <c r="S351" s="173">
        <v>1198.1099999999999</v>
      </c>
      <c r="T351" s="173">
        <v>1244.04</v>
      </c>
      <c r="U351" s="173">
        <v>1306.7</v>
      </c>
      <c r="V351" s="13">
        <v>1362.03</v>
      </c>
      <c r="W351" s="13">
        <v>1435.43</v>
      </c>
      <c r="X351" s="13">
        <v>1481.57</v>
      </c>
      <c r="Y351" s="13">
        <v>1517.91</v>
      </c>
      <c r="Z351" s="13">
        <v>1518.03</v>
      </c>
      <c r="AA351" s="13">
        <v>1556.04</v>
      </c>
      <c r="AB351" s="13">
        <v>1587.2</v>
      </c>
      <c r="AC351" s="13">
        <v>1618.56</v>
      </c>
      <c r="AD351" s="13">
        <v>1650.71</v>
      </c>
      <c r="AE351" s="175">
        <v>1709.1100000000001</v>
      </c>
      <c r="AF351" s="13">
        <v>1782.08</v>
      </c>
      <c r="AG351" s="13">
        <v>1880.26</v>
      </c>
      <c r="AH351" s="175">
        <v>1953</v>
      </c>
      <c r="AI351" s="173">
        <v>2026.1299999999999</v>
      </c>
      <c r="AJ351" s="173">
        <v>2083.6999999999998</v>
      </c>
    </row>
    <row r="352" spans="1:36" x14ac:dyDescent="0.2">
      <c r="A352" s="5" t="s">
        <v>1593</v>
      </c>
      <c r="B352" s="5" t="s">
        <v>705</v>
      </c>
      <c r="D352" s="3" t="s">
        <v>706</v>
      </c>
      <c r="E352" s="38" t="s">
        <v>1088</v>
      </c>
      <c r="F352" s="3" t="s">
        <v>1080</v>
      </c>
      <c r="G352" s="3" t="s">
        <v>1062</v>
      </c>
      <c r="H352" s="1">
        <v>520.88</v>
      </c>
      <c r="I352" s="1">
        <v>541.13</v>
      </c>
      <c r="J352" s="1">
        <v>572.63</v>
      </c>
      <c r="K352" s="1">
        <v>597.05999999999995</v>
      </c>
      <c r="L352" s="173">
        <v>633.51</v>
      </c>
      <c r="M352" s="173">
        <v>701.73</v>
      </c>
      <c r="N352" s="173">
        <v>748.62</v>
      </c>
      <c r="O352" s="173">
        <v>795.56</v>
      </c>
      <c r="P352" s="173">
        <v>872.64</v>
      </c>
      <c r="Q352" s="173">
        <v>955.08</v>
      </c>
      <c r="R352" s="173">
        <v>1098.54</v>
      </c>
      <c r="S352" s="173">
        <v>1180.17</v>
      </c>
      <c r="T352" s="173">
        <v>1238.49</v>
      </c>
      <c r="U352" s="173">
        <v>1310.85</v>
      </c>
      <c r="V352" s="13">
        <v>1376.19</v>
      </c>
      <c r="W352" s="13">
        <v>1418.58</v>
      </c>
      <c r="X352" s="13">
        <v>1450.71</v>
      </c>
      <c r="Y352" s="13">
        <v>1450.71</v>
      </c>
      <c r="Z352" s="13">
        <v>1450.71</v>
      </c>
      <c r="AA352" s="13">
        <v>1447.61</v>
      </c>
      <c r="AB352" s="13">
        <v>1443.89</v>
      </c>
      <c r="AC352" s="13">
        <v>1439.89</v>
      </c>
      <c r="AD352" s="13">
        <v>1458.6</v>
      </c>
      <c r="AE352" s="175">
        <v>1486.03</v>
      </c>
      <c r="AF352" s="13">
        <v>1538.33</v>
      </c>
      <c r="AG352" s="13">
        <v>1602.75</v>
      </c>
      <c r="AH352" s="175">
        <v>1694.32</v>
      </c>
      <c r="AI352" s="173">
        <v>1760.69</v>
      </c>
      <c r="AJ352" s="173">
        <v>1856.56</v>
      </c>
    </row>
    <row r="353" spans="1:36" x14ac:dyDescent="0.2">
      <c r="A353" s="5" t="s">
        <v>1594</v>
      </c>
      <c r="B353" s="5" t="s">
        <v>707</v>
      </c>
      <c r="D353" s="3" t="s">
        <v>708</v>
      </c>
      <c r="E353" s="38" t="s">
        <v>1088</v>
      </c>
      <c r="F353" s="3" t="s">
        <v>1076</v>
      </c>
      <c r="G353" s="3" t="s">
        <v>1057</v>
      </c>
      <c r="H353" s="1">
        <v>491.63</v>
      </c>
      <c r="I353" s="1">
        <v>509.63</v>
      </c>
      <c r="J353" s="1">
        <v>534.38</v>
      </c>
      <c r="K353" s="1">
        <v>564.05999999999995</v>
      </c>
      <c r="L353" s="173">
        <v>616.16</v>
      </c>
      <c r="M353" s="173">
        <v>687.23</v>
      </c>
      <c r="N353" s="173">
        <v>744.4</v>
      </c>
      <c r="O353" s="173">
        <v>803.93</v>
      </c>
      <c r="P353" s="173">
        <v>873.51</v>
      </c>
      <c r="Q353" s="173">
        <v>961.56</v>
      </c>
      <c r="R353" s="173">
        <v>1073.42</v>
      </c>
      <c r="S353" s="173">
        <v>1142.6400000000001</v>
      </c>
      <c r="T353" s="173">
        <v>1187.79</v>
      </c>
      <c r="U353" s="173">
        <v>1244.27</v>
      </c>
      <c r="V353" s="13">
        <v>1302.94</v>
      </c>
      <c r="W353" s="13">
        <v>1356.9</v>
      </c>
      <c r="X353" s="13">
        <v>1398</v>
      </c>
      <c r="Y353" s="13">
        <v>1430.57</v>
      </c>
      <c r="Z353" s="13">
        <v>1430.44</v>
      </c>
      <c r="AA353" s="13">
        <v>1430.54</v>
      </c>
      <c r="AB353" s="13">
        <v>1434.69</v>
      </c>
      <c r="AC353" s="13">
        <v>1462.84</v>
      </c>
      <c r="AD353" s="13">
        <v>1489.12</v>
      </c>
      <c r="AE353" s="175">
        <v>1541.26</v>
      </c>
      <c r="AF353" s="13">
        <v>1598.48</v>
      </c>
      <c r="AG353" s="13">
        <v>1677.13</v>
      </c>
      <c r="AH353" s="175">
        <v>1773.63</v>
      </c>
      <c r="AI353" s="173">
        <v>1845.8</v>
      </c>
      <c r="AJ353" s="173">
        <v>1934.83</v>
      </c>
    </row>
    <row r="354" spans="1:36" x14ac:dyDescent="0.2">
      <c r="A354" s="5" t="s">
        <v>1595</v>
      </c>
      <c r="B354" s="5" t="s">
        <v>709</v>
      </c>
      <c r="D354" s="3" t="s">
        <v>710</v>
      </c>
      <c r="E354" s="38" t="s">
        <v>1088</v>
      </c>
      <c r="F354" s="3" t="s">
        <v>1082</v>
      </c>
      <c r="G354" s="3" t="s">
        <v>1064</v>
      </c>
      <c r="H354" s="1">
        <v>553.5</v>
      </c>
      <c r="I354" s="1">
        <v>588.38</v>
      </c>
      <c r="J354" s="1">
        <v>608.63</v>
      </c>
      <c r="K354" s="1">
        <v>619.73</v>
      </c>
      <c r="L354" s="173">
        <v>606.35</v>
      </c>
      <c r="M354" s="173">
        <v>637</v>
      </c>
      <c r="N354" s="173">
        <v>699.21</v>
      </c>
      <c r="O354" s="173">
        <v>741.9</v>
      </c>
      <c r="P354" s="173">
        <v>793.09</v>
      </c>
      <c r="Q354" s="173">
        <v>909.16</v>
      </c>
      <c r="R354" s="173">
        <v>1048.33</v>
      </c>
      <c r="S354" s="173">
        <v>1130.5</v>
      </c>
      <c r="T354" s="173">
        <v>1170.17</v>
      </c>
      <c r="U354" s="173">
        <v>1226.08</v>
      </c>
      <c r="V354" s="13">
        <v>1271.06</v>
      </c>
      <c r="W354" s="13">
        <v>1316.95</v>
      </c>
      <c r="X354" s="13">
        <v>1366.2</v>
      </c>
      <c r="Y354" s="13">
        <v>1393.64</v>
      </c>
      <c r="Z354" s="13">
        <v>1393.26</v>
      </c>
      <c r="AA354" s="13">
        <v>1392.87</v>
      </c>
      <c r="AB354" s="13">
        <v>1394.6</v>
      </c>
      <c r="AC354" s="13">
        <v>1399.25</v>
      </c>
      <c r="AD354" s="13">
        <v>1404.22</v>
      </c>
      <c r="AE354" s="175">
        <v>1460.09</v>
      </c>
      <c r="AF354" s="13">
        <v>1591.35</v>
      </c>
      <c r="AG354" s="13">
        <v>1672.41</v>
      </c>
      <c r="AH354" s="175">
        <v>1755.15</v>
      </c>
      <c r="AI354" s="173">
        <v>1827.9899999999998</v>
      </c>
      <c r="AJ354" s="173">
        <v>1921.79</v>
      </c>
    </row>
    <row r="355" spans="1:36" x14ac:dyDescent="0.2">
      <c r="A355" s="5" t="s">
        <v>1596</v>
      </c>
      <c r="B355" s="5" t="s">
        <v>711</v>
      </c>
      <c r="D355" s="3" t="s">
        <v>712</v>
      </c>
      <c r="E355" s="38" t="s">
        <v>1088</v>
      </c>
      <c r="F355" s="3" t="s">
        <v>1081</v>
      </c>
      <c r="G355" s="3" t="s">
        <v>1058</v>
      </c>
      <c r="H355" s="1">
        <v>698.63</v>
      </c>
      <c r="I355" s="1">
        <v>687.38</v>
      </c>
      <c r="J355" s="1">
        <v>707.63</v>
      </c>
      <c r="K355" s="1">
        <v>756</v>
      </c>
      <c r="L355" s="173">
        <v>814.5</v>
      </c>
      <c r="M355" s="173">
        <v>862.2</v>
      </c>
      <c r="N355" s="173">
        <v>898.51</v>
      </c>
      <c r="O355" s="173">
        <v>938.48</v>
      </c>
      <c r="P355" s="173">
        <v>988.16</v>
      </c>
      <c r="Q355" s="173">
        <v>1024.43</v>
      </c>
      <c r="R355" s="173">
        <v>1089.5999999999999</v>
      </c>
      <c r="S355" s="173">
        <v>1124.01</v>
      </c>
      <c r="T355" s="173">
        <v>1179.6500000000001</v>
      </c>
      <c r="U355" s="173">
        <v>1214.68</v>
      </c>
      <c r="V355" s="13">
        <v>1250.67</v>
      </c>
      <c r="W355" s="13">
        <v>1287.31</v>
      </c>
      <c r="X355" s="13">
        <v>1333.05</v>
      </c>
      <c r="Y355" s="13">
        <v>1366.12</v>
      </c>
      <c r="Z355" s="13">
        <v>1366.12</v>
      </c>
      <c r="AA355" s="13">
        <v>1366.12</v>
      </c>
      <c r="AB355" s="13">
        <v>1417</v>
      </c>
      <c r="AC355" s="13">
        <v>1420</v>
      </c>
      <c r="AD355" s="13">
        <v>1443.05</v>
      </c>
      <c r="AE355" s="175">
        <v>1498.4399999999998</v>
      </c>
      <c r="AF355" s="13">
        <v>1568.56</v>
      </c>
      <c r="AG355" s="13">
        <v>1655.7</v>
      </c>
      <c r="AH355" s="175">
        <v>1745.06</v>
      </c>
      <c r="AI355" s="173">
        <v>1827.68</v>
      </c>
      <c r="AJ355" s="173">
        <v>1913.94</v>
      </c>
    </row>
    <row r="356" spans="1:36" x14ac:dyDescent="0.2">
      <c r="A356" s="5" t="s">
        <v>1597</v>
      </c>
      <c r="B356" s="5" t="s">
        <v>713</v>
      </c>
      <c r="D356" s="3" t="s">
        <v>714</v>
      </c>
      <c r="E356" s="38" t="s">
        <v>1088</v>
      </c>
      <c r="F356" s="3" t="s">
        <v>1076</v>
      </c>
      <c r="G356" s="3" t="s">
        <v>1065</v>
      </c>
      <c r="H356" s="1">
        <v>507.38</v>
      </c>
      <c r="I356" s="1">
        <v>536.63</v>
      </c>
      <c r="J356" s="1">
        <v>551.25</v>
      </c>
      <c r="K356" s="1">
        <v>571.52</v>
      </c>
      <c r="L356" s="173">
        <v>606.96</v>
      </c>
      <c r="M356" s="173">
        <v>676.5</v>
      </c>
      <c r="N356" s="173">
        <v>736.01</v>
      </c>
      <c r="O356" s="173">
        <v>779.39</v>
      </c>
      <c r="P356" s="173">
        <v>852.81</v>
      </c>
      <c r="Q356" s="173">
        <v>912.03</v>
      </c>
      <c r="R356" s="173">
        <v>1050.52</v>
      </c>
      <c r="S356" s="173">
        <v>1128.5899999999999</v>
      </c>
      <c r="T356" s="173">
        <v>1180.92</v>
      </c>
      <c r="U356" s="173">
        <v>1239.3599999999999</v>
      </c>
      <c r="V356" s="13">
        <v>1300.74</v>
      </c>
      <c r="W356" s="13">
        <v>1354.12</v>
      </c>
      <c r="X356" s="13">
        <v>1393.6</v>
      </c>
      <c r="Y356" s="13">
        <v>1423.61</v>
      </c>
      <c r="Z356" s="13">
        <v>1423.61</v>
      </c>
      <c r="AA356" s="13">
        <v>1423.61</v>
      </c>
      <c r="AB356" s="13">
        <v>1425</v>
      </c>
      <c r="AC356" s="13">
        <v>1428</v>
      </c>
      <c r="AD356" s="13">
        <v>1452.45</v>
      </c>
      <c r="AE356" s="175">
        <v>1498.3400000000001</v>
      </c>
      <c r="AF356" s="13">
        <v>1562.01</v>
      </c>
      <c r="AG356" s="13">
        <v>1648.36</v>
      </c>
      <c r="AH356" s="175">
        <v>1715.4099999999999</v>
      </c>
      <c r="AI356" s="173">
        <v>1780.17</v>
      </c>
      <c r="AJ356" s="173">
        <v>1864.86</v>
      </c>
    </row>
    <row r="357" spans="1:36" x14ac:dyDescent="0.2">
      <c r="A357" s="5" t="s">
        <v>1598</v>
      </c>
      <c r="B357" s="5" t="s">
        <v>715</v>
      </c>
      <c r="D357" s="3" t="s">
        <v>716</v>
      </c>
      <c r="E357" s="38" t="s">
        <v>1088</v>
      </c>
      <c r="F357" s="3" t="s">
        <v>1076</v>
      </c>
      <c r="G357" s="3" t="s">
        <v>1057</v>
      </c>
      <c r="H357" s="1">
        <v>545.63</v>
      </c>
      <c r="I357" s="1">
        <v>549</v>
      </c>
      <c r="J357" s="1">
        <v>558</v>
      </c>
      <c r="K357" s="1">
        <v>597.14</v>
      </c>
      <c r="L357" s="173">
        <v>633.58000000000004</v>
      </c>
      <c r="M357" s="173">
        <v>712.62</v>
      </c>
      <c r="N357" s="173">
        <v>771.55</v>
      </c>
      <c r="O357" s="173">
        <v>812.88</v>
      </c>
      <c r="P357" s="173">
        <v>856.18</v>
      </c>
      <c r="Q357" s="173">
        <v>955.09</v>
      </c>
      <c r="R357" s="173">
        <v>1141.31</v>
      </c>
      <c r="S357" s="173">
        <v>1198.27</v>
      </c>
      <c r="T357" s="173">
        <v>1244.6600000000001</v>
      </c>
      <c r="U357" s="173">
        <v>1308.05</v>
      </c>
      <c r="V357" s="13">
        <v>1365.75</v>
      </c>
      <c r="W357" s="13">
        <v>1437.78</v>
      </c>
      <c r="X357" s="13">
        <v>1483.88</v>
      </c>
      <c r="Y357" s="13">
        <v>1521.3</v>
      </c>
      <c r="Z357" s="13">
        <v>1523.19</v>
      </c>
      <c r="AA357" s="13">
        <v>1563.19</v>
      </c>
      <c r="AB357" s="13">
        <v>1591.56</v>
      </c>
      <c r="AC357" s="13">
        <v>1620.38</v>
      </c>
      <c r="AD357" s="13">
        <v>1648.55</v>
      </c>
      <c r="AE357" s="175">
        <v>1708.46</v>
      </c>
      <c r="AF357" s="13">
        <v>1782.05</v>
      </c>
      <c r="AG357" s="13">
        <v>1880.2299999999998</v>
      </c>
      <c r="AH357" s="175">
        <v>1954.54</v>
      </c>
      <c r="AI357" s="173">
        <v>2027.98</v>
      </c>
      <c r="AJ357" s="173">
        <v>2087.5</v>
      </c>
    </row>
    <row r="358" spans="1:36" x14ac:dyDescent="0.2">
      <c r="A358" s="5" t="s">
        <v>1694</v>
      </c>
      <c r="B358" s="5" t="s">
        <v>717</v>
      </c>
      <c r="D358" s="3" t="s">
        <v>718</v>
      </c>
      <c r="E358" s="38" t="s">
        <v>1089</v>
      </c>
      <c r="F358" s="3" t="s">
        <v>1076</v>
      </c>
      <c r="G358" s="3" t="s">
        <v>1064</v>
      </c>
      <c r="H358" s="1">
        <v>496.13</v>
      </c>
      <c r="I358" s="1">
        <v>517.5</v>
      </c>
      <c r="J358" s="1">
        <v>537.75</v>
      </c>
      <c r="K358" s="1">
        <v>602.17999999999995</v>
      </c>
      <c r="L358" s="173">
        <v>633.29999999999995</v>
      </c>
      <c r="M358" s="173">
        <v>702.04</v>
      </c>
      <c r="N358" s="173">
        <v>752.34</v>
      </c>
      <c r="O358" s="173">
        <v>801.92</v>
      </c>
      <c r="P358" s="173">
        <v>856.8</v>
      </c>
      <c r="Q358" s="173">
        <v>965.17</v>
      </c>
      <c r="R358" s="173">
        <v>1087.54</v>
      </c>
      <c r="S358" s="173">
        <v>1157.57</v>
      </c>
      <c r="T358" s="173">
        <v>1201.06</v>
      </c>
      <c r="U358" s="173">
        <v>1258.52</v>
      </c>
      <c r="V358" s="13">
        <v>1311.75</v>
      </c>
      <c r="W358" s="13">
        <v>1362.68</v>
      </c>
      <c r="X358" s="13">
        <v>1400.36</v>
      </c>
      <c r="Y358" s="13">
        <v>1413.9</v>
      </c>
      <c r="Z358" s="13">
        <v>1414.73</v>
      </c>
      <c r="AA358" s="13">
        <v>1417.29</v>
      </c>
      <c r="AB358" s="13">
        <v>1419.87</v>
      </c>
      <c r="AC358" s="13">
        <v>1427.93</v>
      </c>
      <c r="AD358" s="13">
        <v>1433.36</v>
      </c>
      <c r="AE358" s="175">
        <v>1502.0000000000002</v>
      </c>
      <c r="AF358" s="13">
        <v>1556.55</v>
      </c>
      <c r="AG358" s="13">
        <v>1644.34</v>
      </c>
      <c r="AH358" s="175" t="s">
        <v>886</v>
      </c>
      <c r="AI358" s="173" t="s">
        <v>886</v>
      </c>
      <c r="AJ358" s="173" t="s">
        <v>886</v>
      </c>
    </row>
    <row r="359" spans="1:36" x14ac:dyDescent="0.2">
      <c r="A359" s="5" t="s">
        <v>1695</v>
      </c>
      <c r="B359" s="5" t="s">
        <v>719</v>
      </c>
      <c r="D359" s="3" t="s">
        <v>720</v>
      </c>
      <c r="E359" s="38" t="s">
        <v>1089</v>
      </c>
      <c r="F359" s="3" t="s">
        <v>1076</v>
      </c>
      <c r="G359" s="3" t="s">
        <v>1059</v>
      </c>
      <c r="H359" s="1">
        <v>572.63</v>
      </c>
      <c r="I359" s="1">
        <v>560.25</v>
      </c>
      <c r="J359" s="1">
        <v>628.88</v>
      </c>
      <c r="K359" s="6">
        <v>655.91</v>
      </c>
      <c r="L359" s="173">
        <v>730.81</v>
      </c>
      <c r="M359" s="173">
        <v>808.76</v>
      </c>
      <c r="N359" s="173">
        <v>844.68</v>
      </c>
      <c r="O359" s="173">
        <v>886.71</v>
      </c>
      <c r="P359" s="173">
        <v>927.65</v>
      </c>
      <c r="Q359" s="173">
        <v>1058.67</v>
      </c>
      <c r="R359" s="173">
        <v>1159.26</v>
      </c>
      <c r="S359" s="173">
        <v>1242.48</v>
      </c>
      <c r="T359" s="173">
        <v>1297.94</v>
      </c>
      <c r="U359" s="173">
        <v>1354.96</v>
      </c>
      <c r="V359" s="13">
        <v>1433.32</v>
      </c>
      <c r="W359" s="13">
        <v>1476.13</v>
      </c>
      <c r="X359" s="13" t="s">
        <v>886</v>
      </c>
      <c r="Y359" s="13" t="s">
        <v>886</v>
      </c>
      <c r="Z359" s="13" t="s">
        <v>886</v>
      </c>
      <c r="AA359" s="13" t="s">
        <v>886</v>
      </c>
      <c r="AB359" s="13" t="s">
        <v>886</v>
      </c>
      <c r="AC359" s="13" t="s">
        <v>886</v>
      </c>
      <c r="AD359" s="13" t="s">
        <v>886</v>
      </c>
      <c r="AE359" s="175" t="s">
        <v>886</v>
      </c>
      <c r="AF359" s="13" t="s">
        <v>886</v>
      </c>
      <c r="AG359" s="13" t="s">
        <v>886</v>
      </c>
      <c r="AH359" s="175" t="s">
        <v>886</v>
      </c>
      <c r="AI359" s="173" t="s">
        <v>886</v>
      </c>
      <c r="AJ359" s="173" t="s">
        <v>886</v>
      </c>
    </row>
    <row r="360" spans="1:36" x14ac:dyDescent="0.2">
      <c r="A360" s="5" t="s">
        <v>1600</v>
      </c>
      <c r="B360" s="5" t="s">
        <v>721</v>
      </c>
      <c r="D360" s="3" t="s">
        <v>722</v>
      </c>
      <c r="E360" s="38" t="s">
        <v>1088</v>
      </c>
      <c r="F360" s="3" t="s">
        <v>1076</v>
      </c>
      <c r="G360" s="3" t="s">
        <v>1064</v>
      </c>
      <c r="H360" s="1">
        <v>553.5</v>
      </c>
      <c r="I360" s="1">
        <v>583.88</v>
      </c>
      <c r="J360" s="1">
        <v>572.63</v>
      </c>
      <c r="K360" s="1">
        <v>588.63</v>
      </c>
      <c r="L360" s="173">
        <v>627.86</v>
      </c>
      <c r="M360" s="173">
        <v>725.47</v>
      </c>
      <c r="N360" s="173">
        <v>782.79</v>
      </c>
      <c r="O360" s="173">
        <v>828.33</v>
      </c>
      <c r="P360" s="173">
        <v>886.46</v>
      </c>
      <c r="Q360" s="173">
        <v>976.41</v>
      </c>
      <c r="R360" s="173">
        <v>1155.92</v>
      </c>
      <c r="S360" s="173">
        <v>1221.68</v>
      </c>
      <c r="T360" s="173">
        <v>1263.99</v>
      </c>
      <c r="U360" s="173">
        <v>1322.28</v>
      </c>
      <c r="V360" s="13">
        <v>1383.14</v>
      </c>
      <c r="W360" s="13">
        <v>1447.85</v>
      </c>
      <c r="X360" s="13">
        <v>1497.84</v>
      </c>
      <c r="Y360" s="13">
        <v>1539.11</v>
      </c>
      <c r="Z360" s="13">
        <v>1540</v>
      </c>
      <c r="AA360" s="13">
        <v>1547.23</v>
      </c>
      <c r="AB360" s="13">
        <v>1554.48</v>
      </c>
      <c r="AC360" s="13">
        <v>1583.14</v>
      </c>
      <c r="AD360" s="13">
        <v>1612.73</v>
      </c>
      <c r="AE360" s="175">
        <v>1675.4899999999998</v>
      </c>
      <c r="AF360" s="13">
        <v>1749.02</v>
      </c>
      <c r="AG360" s="13">
        <v>1834.97</v>
      </c>
      <c r="AH360" s="175">
        <v>1922.9399999999998</v>
      </c>
      <c r="AI360" s="173">
        <v>2000.95</v>
      </c>
      <c r="AJ360" s="173">
        <v>2099.4699999999998</v>
      </c>
    </row>
    <row r="361" spans="1:36" x14ac:dyDescent="0.2">
      <c r="A361" s="5" t="s">
        <v>1601</v>
      </c>
      <c r="B361" s="5" t="s">
        <v>723</v>
      </c>
      <c r="D361" s="3" t="s">
        <v>724</v>
      </c>
      <c r="E361" s="38" t="s">
        <v>1088</v>
      </c>
      <c r="F361" s="3" t="s">
        <v>1082</v>
      </c>
      <c r="G361" s="3" t="s">
        <v>1065</v>
      </c>
      <c r="H361" s="1" t="s">
        <v>886</v>
      </c>
      <c r="I361" s="1" t="s">
        <v>886</v>
      </c>
      <c r="J361" s="1" t="s">
        <v>886</v>
      </c>
      <c r="K361" s="1" t="s">
        <v>886</v>
      </c>
      <c r="L361" s="173" t="s">
        <v>886</v>
      </c>
      <c r="M361" s="173">
        <v>691.16</v>
      </c>
      <c r="N361" s="173">
        <v>757</v>
      </c>
      <c r="O361" s="173">
        <v>798.48</v>
      </c>
      <c r="P361" s="173">
        <v>899.89</v>
      </c>
      <c r="Q361" s="173">
        <v>989.56</v>
      </c>
      <c r="R361" s="173">
        <v>1046.82</v>
      </c>
      <c r="S361" s="173">
        <v>1143.9000000000001</v>
      </c>
      <c r="T361" s="173">
        <v>1195.82</v>
      </c>
      <c r="U361" s="173">
        <v>1252.55</v>
      </c>
      <c r="V361" s="13">
        <v>1295.6300000000001</v>
      </c>
      <c r="W361" s="13">
        <v>1351.64</v>
      </c>
      <c r="X361" s="13">
        <v>1390.71</v>
      </c>
      <c r="Y361" s="13">
        <v>1418.92</v>
      </c>
      <c r="Z361" s="13">
        <v>1418.6</v>
      </c>
      <c r="AA361" s="13">
        <v>1451.17</v>
      </c>
      <c r="AB361" s="13">
        <v>1477.23</v>
      </c>
      <c r="AC361" s="13">
        <v>1485.6</v>
      </c>
      <c r="AD361" s="13">
        <v>1491.84</v>
      </c>
      <c r="AE361" s="175">
        <v>1542.1299999999999</v>
      </c>
      <c r="AF361" s="13">
        <v>1588.57</v>
      </c>
      <c r="AG361" s="13">
        <v>1639.7299999999998</v>
      </c>
      <c r="AH361" s="175">
        <v>1703.97</v>
      </c>
      <c r="AI361" s="173">
        <v>1773.17</v>
      </c>
      <c r="AJ361" s="173">
        <v>1861.54</v>
      </c>
    </row>
    <row r="362" spans="1:36" x14ac:dyDescent="0.2">
      <c r="A362" s="5" t="s">
        <v>1602</v>
      </c>
      <c r="B362" s="5" t="s">
        <v>725</v>
      </c>
      <c r="D362" s="3" t="s">
        <v>726</v>
      </c>
      <c r="E362" s="38" t="s">
        <v>1088</v>
      </c>
      <c r="F362" s="3" t="s">
        <v>1076</v>
      </c>
      <c r="G362" s="3" t="s">
        <v>1061</v>
      </c>
      <c r="H362" s="1">
        <v>531</v>
      </c>
      <c r="I362" s="1">
        <v>536.63</v>
      </c>
      <c r="J362" s="1">
        <v>564.75</v>
      </c>
      <c r="K362" s="1">
        <v>596.79999999999995</v>
      </c>
      <c r="L362" s="173">
        <v>634.57000000000005</v>
      </c>
      <c r="M362" s="173">
        <v>722.28</v>
      </c>
      <c r="N362" s="173">
        <v>769.4</v>
      </c>
      <c r="O362" s="173">
        <v>825.42</v>
      </c>
      <c r="P362" s="173">
        <v>885.12</v>
      </c>
      <c r="Q362" s="173">
        <v>970.43</v>
      </c>
      <c r="R362" s="173">
        <v>1118.33</v>
      </c>
      <c r="S362" s="173">
        <v>1188.51</v>
      </c>
      <c r="T362" s="173">
        <v>1226.5</v>
      </c>
      <c r="U362" s="173">
        <v>1285.71</v>
      </c>
      <c r="V362" s="13">
        <v>1344.09</v>
      </c>
      <c r="W362" s="13">
        <v>1402.83</v>
      </c>
      <c r="X362" s="13">
        <v>1436.47</v>
      </c>
      <c r="Y362" s="13">
        <v>1462.85</v>
      </c>
      <c r="Z362" s="13">
        <v>1462.2</v>
      </c>
      <c r="AA362" s="13">
        <v>1467.28</v>
      </c>
      <c r="AB362" s="13">
        <v>1472.59</v>
      </c>
      <c r="AC362" s="13">
        <v>1475.62</v>
      </c>
      <c r="AD362" s="13">
        <v>1478.66</v>
      </c>
      <c r="AE362" s="175">
        <v>1534.6000000000001</v>
      </c>
      <c r="AF362" s="13">
        <v>1582.3</v>
      </c>
      <c r="AG362" s="13">
        <v>1660.1100000000001</v>
      </c>
      <c r="AH362" s="175">
        <v>1742.9800000000002</v>
      </c>
      <c r="AI362" s="173">
        <v>1808.5400000000002</v>
      </c>
      <c r="AJ362" s="173">
        <v>1844.34</v>
      </c>
    </row>
    <row r="363" spans="1:36" x14ac:dyDescent="0.2">
      <c r="A363" s="5" t="s">
        <v>1603</v>
      </c>
      <c r="B363" s="5" t="s">
        <v>727</v>
      </c>
      <c r="D363" s="3" t="s">
        <v>728</v>
      </c>
      <c r="E363" s="38" t="s">
        <v>1088</v>
      </c>
      <c r="F363" s="3" t="s">
        <v>1076</v>
      </c>
      <c r="G363" s="3" t="s">
        <v>1057</v>
      </c>
      <c r="H363" s="1">
        <v>444.38</v>
      </c>
      <c r="I363" s="1">
        <v>492.75</v>
      </c>
      <c r="J363" s="1">
        <v>551.25</v>
      </c>
      <c r="K363" s="1">
        <v>573.61</v>
      </c>
      <c r="L363" s="173">
        <v>636.91999999999996</v>
      </c>
      <c r="M363" s="173">
        <v>696.74</v>
      </c>
      <c r="N363" s="173">
        <v>755.56</v>
      </c>
      <c r="O363" s="173">
        <v>794.55</v>
      </c>
      <c r="P363" s="173">
        <v>837</v>
      </c>
      <c r="Q363" s="173">
        <v>914.34</v>
      </c>
      <c r="R363" s="173">
        <v>1052.3499999999999</v>
      </c>
      <c r="S363" s="173">
        <v>1118.56</v>
      </c>
      <c r="T363" s="173">
        <v>1158</v>
      </c>
      <c r="U363" s="173">
        <v>1211.8</v>
      </c>
      <c r="V363" s="13">
        <v>1270.47</v>
      </c>
      <c r="W363" s="13">
        <v>1332.15</v>
      </c>
      <c r="X363" s="13">
        <v>1366.02</v>
      </c>
      <c r="Y363" s="13">
        <v>1397.62</v>
      </c>
      <c r="Z363" s="13">
        <v>1397.14</v>
      </c>
      <c r="AA363" s="13">
        <v>1397.27</v>
      </c>
      <c r="AB363" s="13">
        <v>1407.52</v>
      </c>
      <c r="AC363" s="13">
        <v>1411.43</v>
      </c>
      <c r="AD363" s="13">
        <v>1415.1</v>
      </c>
      <c r="AE363" s="175">
        <v>1469.1699999999998</v>
      </c>
      <c r="AF363" s="13">
        <v>1534.6599999999999</v>
      </c>
      <c r="AG363" s="13">
        <v>1623.1200000000001</v>
      </c>
      <c r="AH363" s="175">
        <v>1687.1599999999999</v>
      </c>
      <c r="AI363" s="173">
        <v>1754.56</v>
      </c>
      <c r="AJ363" s="173">
        <v>1837.92</v>
      </c>
    </row>
    <row r="364" spans="1:36" x14ac:dyDescent="0.2">
      <c r="A364" s="5" t="s">
        <v>1604</v>
      </c>
      <c r="B364" s="5" t="s">
        <v>729</v>
      </c>
      <c r="D364" s="3" t="s">
        <v>730</v>
      </c>
      <c r="E364" s="38" t="s">
        <v>1088</v>
      </c>
      <c r="F364" s="3" t="s">
        <v>1076</v>
      </c>
      <c r="G364" s="3" t="s">
        <v>1064</v>
      </c>
      <c r="H364" s="1">
        <v>419.63</v>
      </c>
      <c r="I364" s="1">
        <v>447.75</v>
      </c>
      <c r="J364" s="1">
        <v>506.25</v>
      </c>
      <c r="K364" s="1">
        <v>519.65</v>
      </c>
      <c r="L364" s="173">
        <v>571.89</v>
      </c>
      <c r="M364" s="173">
        <v>648.26</v>
      </c>
      <c r="N364" s="173">
        <v>725.93</v>
      </c>
      <c r="O364" s="173">
        <v>796.83</v>
      </c>
      <c r="P364" s="173">
        <v>851.79</v>
      </c>
      <c r="Q364" s="173">
        <v>941.36</v>
      </c>
      <c r="R364" s="173">
        <v>1088.8599999999999</v>
      </c>
      <c r="S364" s="173">
        <v>1150.17</v>
      </c>
      <c r="T364" s="173">
        <v>1195.8900000000001</v>
      </c>
      <c r="U364" s="173">
        <v>1240.9100000000001</v>
      </c>
      <c r="V364" s="13">
        <v>1288.3800000000001</v>
      </c>
      <c r="W364" s="13">
        <v>1353.93</v>
      </c>
      <c r="X364" s="13">
        <v>1395.88</v>
      </c>
      <c r="Y364" s="13">
        <v>1431.18</v>
      </c>
      <c r="Z364" s="13">
        <v>1433.74</v>
      </c>
      <c r="AA364" s="13">
        <v>1435.99</v>
      </c>
      <c r="AB364" s="13">
        <v>1442.54</v>
      </c>
      <c r="AC364" s="13">
        <v>1448.2</v>
      </c>
      <c r="AD364" s="13">
        <v>1451.5</v>
      </c>
      <c r="AE364" s="175">
        <v>1502.19</v>
      </c>
      <c r="AF364" s="13">
        <v>1558.71</v>
      </c>
      <c r="AG364" s="13">
        <v>1630.3100000000002</v>
      </c>
      <c r="AH364" s="175">
        <v>1723.48</v>
      </c>
      <c r="AI364" s="173">
        <v>1787.6299999999999</v>
      </c>
      <c r="AJ364" s="173">
        <v>1871.99</v>
      </c>
    </row>
    <row r="365" spans="1:36" x14ac:dyDescent="0.2">
      <c r="A365" s="5" t="s">
        <v>886</v>
      </c>
      <c r="B365" s="5" t="s">
        <v>938</v>
      </c>
      <c r="D365" s="3" t="s">
        <v>882</v>
      </c>
      <c r="E365" s="38" t="s">
        <v>1089</v>
      </c>
      <c r="F365" s="3" t="s">
        <v>1076</v>
      </c>
      <c r="G365" s="3" t="s">
        <v>1064</v>
      </c>
      <c r="H365" s="1">
        <v>553.5</v>
      </c>
      <c r="I365" s="1">
        <v>588.38</v>
      </c>
      <c r="J365" s="1">
        <v>608.63</v>
      </c>
      <c r="K365" s="1">
        <v>619.73</v>
      </c>
      <c r="L365" s="173" t="s">
        <v>886</v>
      </c>
      <c r="M365" s="173" t="s">
        <v>886</v>
      </c>
      <c r="N365" s="173" t="s">
        <v>886</v>
      </c>
      <c r="O365" s="173" t="s">
        <v>886</v>
      </c>
      <c r="P365" s="173" t="s">
        <v>886</v>
      </c>
      <c r="Q365" s="173" t="s">
        <v>886</v>
      </c>
      <c r="R365" s="173" t="s">
        <v>886</v>
      </c>
      <c r="S365" s="173" t="s">
        <v>886</v>
      </c>
      <c r="T365" s="173" t="s">
        <v>886</v>
      </c>
      <c r="U365" s="173" t="s">
        <v>886</v>
      </c>
      <c r="V365" s="13" t="s">
        <v>886</v>
      </c>
      <c r="W365" s="13" t="s">
        <v>886</v>
      </c>
      <c r="X365" s="13" t="s">
        <v>886</v>
      </c>
      <c r="Y365" s="13" t="s">
        <v>886</v>
      </c>
      <c r="Z365" s="13" t="s">
        <v>886</v>
      </c>
      <c r="AA365" s="13" t="s">
        <v>886</v>
      </c>
      <c r="AB365" s="13" t="s">
        <v>886</v>
      </c>
      <c r="AC365" s="13" t="s">
        <v>886</v>
      </c>
      <c r="AD365" s="13" t="s">
        <v>886</v>
      </c>
      <c r="AE365" s="175" t="s">
        <v>886</v>
      </c>
      <c r="AF365" s="13" t="s">
        <v>886</v>
      </c>
      <c r="AG365" s="13" t="s">
        <v>886</v>
      </c>
      <c r="AH365" s="175" t="s">
        <v>886</v>
      </c>
      <c r="AI365" s="173" t="s">
        <v>886</v>
      </c>
      <c r="AJ365" s="173" t="s">
        <v>886</v>
      </c>
    </row>
    <row r="366" spans="1:36" x14ac:dyDescent="0.2">
      <c r="A366" s="5" t="s">
        <v>1606</v>
      </c>
      <c r="B366" s="5" t="s">
        <v>733</v>
      </c>
      <c r="D366" s="3" t="s">
        <v>734</v>
      </c>
      <c r="E366" s="38" t="s">
        <v>1088</v>
      </c>
      <c r="F366" s="3" t="s">
        <v>1076</v>
      </c>
      <c r="G366" s="3" t="s">
        <v>1057</v>
      </c>
      <c r="H366" s="1">
        <v>528.75</v>
      </c>
      <c r="I366" s="1">
        <v>583.88</v>
      </c>
      <c r="J366" s="1">
        <v>612</v>
      </c>
      <c r="K366" s="1">
        <v>639.57000000000005</v>
      </c>
      <c r="L366" s="173">
        <v>653.39</v>
      </c>
      <c r="M366" s="173">
        <v>717.37</v>
      </c>
      <c r="N366" s="173">
        <v>776.13</v>
      </c>
      <c r="O366" s="173">
        <v>841.03</v>
      </c>
      <c r="P366" s="173">
        <v>891.87</v>
      </c>
      <c r="Q366" s="173">
        <v>983.83</v>
      </c>
      <c r="R366" s="173">
        <v>1106.6400000000001</v>
      </c>
      <c r="S366" s="173">
        <v>1181.6600000000001</v>
      </c>
      <c r="T366" s="173">
        <v>1228.04</v>
      </c>
      <c r="U366" s="173">
        <v>1285.49</v>
      </c>
      <c r="V366" s="13">
        <v>1347.54</v>
      </c>
      <c r="W366" s="13">
        <v>1402.39</v>
      </c>
      <c r="X366" s="13">
        <v>1445.49</v>
      </c>
      <c r="Y366" s="13">
        <v>1480.61</v>
      </c>
      <c r="Z366" s="13">
        <v>1480.21</v>
      </c>
      <c r="AA366" s="13">
        <v>1481.59</v>
      </c>
      <c r="AB366" s="13">
        <v>1485.54</v>
      </c>
      <c r="AC366" s="13">
        <v>1512.13</v>
      </c>
      <c r="AD366" s="13">
        <v>1539.12</v>
      </c>
      <c r="AE366" s="175">
        <v>1600.79</v>
      </c>
      <c r="AF366" s="13">
        <v>1662.07</v>
      </c>
      <c r="AG366" s="13">
        <v>1749.24</v>
      </c>
      <c r="AH366" s="175">
        <v>1845.72</v>
      </c>
      <c r="AI366" s="173">
        <v>1920.5</v>
      </c>
      <c r="AJ366" s="173">
        <v>2009.54</v>
      </c>
    </row>
    <row r="367" spans="1:36" x14ac:dyDescent="0.2">
      <c r="A367" s="5" t="s">
        <v>886</v>
      </c>
      <c r="B367" s="5" t="s">
        <v>939</v>
      </c>
      <c r="D367" s="3" t="s">
        <v>883</v>
      </c>
      <c r="E367" s="38" t="s">
        <v>1089</v>
      </c>
      <c r="F367" s="3" t="s">
        <v>1076</v>
      </c>
      <c r="G367" s="3" t="s">
        <v>1065</v>
      </c>
      <c r="H367" s="1">
        <v>644.63</v>
      </c>
      <c r="I367" s="1">
        <v>642.38</v>
      </c>
      <c r="J367" s="1">
        <v>702</v>
      </c>
      <c r="K367" s="1">
        <v>672.43</v>
      </c>
      <c r="L367" s="173">
        <v>697.48</v>
      </c>
      <c r="M367" s="173" t="s">
        <v>886</v>
      </c>
      <c r="N367" s="173" t="s">
        <v>886</v>
      </c>
      <c r="O367" s="173" t="s">
        <v>886</v>
      </c>
      <c r="P367" s="173" t="s">
        <v>886</v>
      </c>
      <c r="Q367" s="173" t="s">
        <v>886</v>
      </c>
      <c r="R367" s="173" t="s">
        <v>886</v>
      </c>
      <c r="S367" s="173" t="s">
        <v>886</v>
      </c>
      <c r="T367" s="173" t="s">
        <v>886</v>
      </c>
      <c r="U367" s="173" t="s">
        <v>886</v>
      </c>
      <c r="V367" s="13" t="s">
        <v>886</v>
      </c>
      <c r="W367" s="13" t="s">
        <v>886</v>
      </c>
      <c r="X367" s="13" t="s">
        <v>886</v>
      </c>
      <c r="Y367" s="13" t="s">
        <v>886</v>
      </c>
      <c r="Z367" s="13" t="s">
        <v>886</v>
      </c>
      <c r="AA367" s="13" t="s">
        <v>886</v>
      </c>
      <c r="AB367" s="13" t="s">
        <v>886</v>
      </c>
      <c r="AC367" s="13" t="s">
        <v>886</v>
      </c>
      <c r="AD367" s="13" t="s">
        <v>886</v>
      </c>
      <c r="AE367" s="175" t="s">
        <v>886</v>
      </c>
      <c r="AF367" s="13" t="s">
        <v>886</v>
      </c>
      <c r="AG367" s="13" t="s">
        <v>886</v>
      </c>
      <c r="AH367" s="175" t="s">
        <v>886</v>
      </c>
      <c r="AI367" s="173" t="s">
        <v>886</v>
      </c>
      <c r="AJ367" s="173" t="s">
        <v>886</v>
      </c>
    </row>
    <row r="368" spans="1:36" x14ac:dyDescent="0.2">
      <c r="A368" s="5" t="s">
        <v>1608</v>
      </c>
      <c r="B368" s="5" t="s">
        <v>736</v>
      </c>
      <c r="D368" s="3" t="s">
        <v>737</v>
      </c>
      <c r="E368" s="38" t="s">
        <v>1088</v>
      </c>
      <c r="F368" s="3" t="s">
        <v>1076</v>
      </c>
      <c r="G368" s="3" t="s">
        <v>1061</v>
      </c>
      <c r="H368" s="1">
        <v>571.5</v>
      </c>
      <c r="I368" s="1">
        <v>560.25</v>
      </c>
      <c r="J368" s="1">
        <v>569.25</v>
      </c>
      <c r="K368" s="6">
        <v>609.9</v>
      </c>
      <c r="L368" s="173">
        <v>641.82000000000005</v>
      </c>
      <c r="M368" s="173">
        <v>707.45</v>
      </c>
      <c r="N368" s="173">
        <v>767.4</v>
      </c>
      <c r="O368" s="173">
        <v>815.46</v>
      </c>
      <c r="P368" s="173">
        <v>864.58</v>
      </c>
      <c r="Q368" s="173">
        <v>947.68</v>
      </c>
      <c r="R368" s="173">
        <v>1117.4100000000001</v>
      </c>
      <c r="S368" s="173">
        <v>1181.23</v>
      </c>
      <c r="T368" s="173">
        <v>1234.8699999999999</v>
      </c>
      <c r="U368" s="173">
        <v>1292.4100000000001</v>
      </c>
      <c r="V368" s="13">
        <v>1353.1</v>
      </c>
      <c r="W368" s="13">
        <v>1406.59</v>
      </c>
      <c r="X368" s="13">
        <v>1454.77</v>
      </c>
      <c r="Y368" s="13">
        <v>1459.43</v>
      </c>
      <c r="Z368" s="13">
        <v>1458.97</v>
      </c>
      <c r="AA368" s="13">
        <v>1458.35</v>
      </c>
      <c r="AB368" s="13">
        <v>1461.15</v>
      </c>
      <c r="AC368" s="13">
        <v>1463.04</v>
      </c>
      <c r="AD368" s="13">
        <v>1485.96</v>
      </c>
      <c r="AE368" s="175">
        <v>1537.2099999999998</v>
      </c>
      <c r="AF368" s="13">
        <v>1609.98</v>
      </c>
      <c r="AG368" s="13">
        <v>1703.6</v>
      </c>
      <c r="AH368" s="175">
        <v>1772.04</v>
      </c>
      <c r="AI368" s="173">
        <v>1843.73</v>
      </c>
      <c r="AJ368" s="173">
        <v>1922.07</v>
      </c>
    </row>
    <row r="369" spans="1:36" x14ac:dyDescent="0.2">
      <c r="A369" s="5" t="s">
        <v>886</v>
      </c>
      <c r="B369" s="5" t="s">
        <v>1012</v>
      </c>
      <c r="D369" s="3" t="s">
        <v>1013</v>
      </c>
      <c r="E369" s="38" t="s">
        <v>1089</v>
      </c>
      <c r="F369" s="3" t="s">
        <v>1076</v>
      </c>
      <c r="G369" s="3" t="s">
        <v>1061</v>
      </c>
      <c r="H369" s="1">
        <v>549</v>
      </c>
      <c r="I369" s="1">
        <v>553.5</v>
      </c>
      <c r="J369" s="1">
        <v>563.63</v>
      </c>
      <c r="K369" s="6">
        <v>605.34</v>
      </c>
      <c r="L369" s="173">
        <v>641.88</v>
      </c>
      <c r="M369" s="173" t="s">
        <v>886</v>
      </c>
      <c r="N369" s="173" t="s">
        <v>886</v>
      </c>
      <c r="O369" s="173" t="s">
        <v>886</v>
      </c>
      <c r="P369" s="173" t="s">
        <v>886</v>
      </c>
      <c r="Q369" s="173" t="s">
        <v>886</v>
      </c>
      <c r="R369" s="173" t="s">
        <v>886</v>
      </c>
      <c r="S369" s="173" t="s">
        <v>886</v>
      </c>
      <c r="T369" s="173" t="s">
        <v>886</v>
      </c>
      <c r="U369" s="173" t="s">
        <v>886</v>
      </c>
      <c r="V369" s="13" t="s">
        <v>886</v>
      </c>
      <c r="W369" s="13" t="s">
        <v>886</v>
      </c>
      <c r="X369" s="13" t="s">
        <v>886</v>
      </c>
      <c r="Y369" s="13" t="s">
        <v>886</v>
      </c>
      <c r="Z369" s="13" t="s">
        <v>886</v>
      </c>
      <c r="AA369" s="13" t="s">
        <v>886</v>
      </c>
      <c r="AB369" s="13" t="s">
        <v>886</v>
      </c>
      <c r="AC369" s="13" t="s">
        <v>886</v>
      </c>
      <c r="AD369" s="13" t="s">
        <v>886</v>
      </c>
      <c r="AE369" s="175" t="s">
        <v>886</v>
      </c>
      <c r="AF369" s="13" t="s">
        <v>886</v>
      </c>
      <c r="AG369" s="13" t="s">
        <v>886</v>
      </c>
      <c r="AH369" s="175" t="s">
        <v>886</v>
      </c>
      <c r="AI369" s="173" t="s">
        <v>886</v>
      </c>
      <c r="AJ369" s="173" t="s">
        <v>886</v>
      </c>
    </row>
    <row r="370" spans="1:36" x14ac:dyDescent="0.2">
      <c r="A370" s="5" t="s">
        <v>1609</v>
      </c>
      <c r="B370" s="5" t="s">
        <v>738</v>
      </c>
      <c r="D370" s="3" t="s">
        <v>739</v>
      </c>
      <c r="E370" s="38" t="s">
        <v>1088</v>
      </c>
      <c r="F370" s="3" t="s">
        <v>1082</v>
      </c>
      <c r="G370" s="3" t="s">
        <v>1061</v>
      </c>
      <c r="H370" s="1">
        <v>549</v>
      </c>
      <c r="I370" s="1">
        <v>553.5</v>
      </c>
      <c r="J370" s="1">
        <v>563.63</v>
      </c>
      <c r="K370" s="6">
        <v>605.34</v>
      </c>
      <c r="L370" s="173">
        <v>641.88</v>
      </c>
      <c r="M370" s="173">
        <v>630.27</v>
      </c>
      <c r="N370" s="173">
        <v>672.48</v>
      </c>
      <c r="O370" s="173">
        <v>716.4</v>
      </c>
      <c r="P370" s="173">
        <v>769.41</v>
      </c>
      <c r="Q370" s="173">
        <v>843.84</v>
      </c>
      <c r="R370" s="173">
        <v>1009.53</v>
      </c>
      <c r="S370" s="173">
        <v>1059.75</v>
      </c>
      <c r="T370" s="173">
        <v>1098.99</v>
      </c>
      <c r="U370" s="173">
        <v>1143.45</v>
      </c>
      <c r="V370" s="13">
        <v>1188.18</v>
      </c>
      <c r="W370" s="13">
        <v>1221.57</v>
      </c>
      <c r="X370" s="13">
        <v>1266.3</v>
      </c>
      <c r="Y370" s="13">
        <v>1304.0999999999999</v>
      </c>
      <c r="Z370" s="13">
        <v>1301.31</v>
      </c>
      <c r="AA370" s="13">
        <v>1305.9000000000001</v>
      </c>
      <c r="AB370" s="13">
        <v>1332.54</v>
      </c>
      <c r="AC370" s="13">
        <v>1335.3300000000002</v>
      </c>
      <c r="AD370" s="13">
        <v>1338.21</v>
      </c>
      <c r="AE370" s="175">
        <v>1389.24</v>
      </c>
      <c r="AF370" s="13">
        <v>1452.6899999999998</v>
      </c>
      <c r="AG370" s="13">
        <v>1527.21</v>
      </c>
      <c r="AH370" s="175">
        <v>1553.22</v>
      </c>
      <c r="AI370" s="173">
        <v>1605.3300000000002</v>
      </c>
      <c r="AJ370" s="173">
        <v>1681.74</v>
      </c>
    </row>
    <row r="371" spans="1:36" x14ac:dyDescent="0.2">
      <c r="A371" s="5" t="s">
        <v>1610</v>
      </c>
      <c r="B371" s="5" t="s">
        <v>740</v>
      </c>
      <c r="D371" s="3" t="s">
        <v>741</v>
      </c>
      <c r="E371" s="38" t="s">
        <v>1088</v>
      </c>
      <c r="F371" s="3" t="s">
        <v>1076</v>
      </c>
      <c r="G371" s="3" t="s">
        <v>1057</v>
      </c>
      <c r="H371" s="1">
        <v>528.75</v>
      </c>
      <c r="I371" s="1">
        <v>543.38</v>
      </c>
      <c r="J371" s="1">
        <v>569.25</v>
      </c>
      <c r="K371" s="6">
        <v>611.62</v>
      </c>
      <c r="L371" s="173">
        <v>644.99</v>
      </c>
      <c r="M371" s="173">
        <v>714.66</v>
      </c>
      <c r="N371" s="173">
        <v>771.2</v>
      </c>
      <c r="O371" s="173">
        <v>828.6</v>
      </c>
      <c r="P371" s="173">
        <v>880.03</v>
      </c>
      <c r="Q371" s="173">
        <v>974.02</v>
      </c>
      <c r="R371" s="173">
        <v>1100.9000000000001</v>
      </c>
      <c r="S371" s="173">
        <v>1167.45</v>
      </c>
      <c r="T371" s="173">
        <v>1213.1099999999999</v>
      </c>
      <c r="U371" s="173">
        <v>1270.1400000000001</v>
      </c>
      <c r="V371" s="13">
        <v>1332.02</v>
      </c>
      <c r="W371" s="13">
        <v>1387.09</v>
      </c>
      <c r="X371" s="13">
        <v>1429.6</v>
      </c>
      <c r="Y371" s="13">
        <v>1463.32</v>
      </c>
      <c r="Z371" s="13">
        <v>1466.07</v>
      </c>
      <c r="AA371" s="13">
        <v>1470.75</v>
      </c>
      <c r="AB371" s="13">
        <v>1479.25</v>
      </c>
      <c r="AC371" s="13">
        <v>1508.9</v>
      </c>
      <c r="AD371" s="13">
        <v>1538.86</v>
      </c>
      <c r="AE371" s="175">
        <v>1597.03</v>
      </c>
      <c r="AF371" s="13">
        <v>1661.36</v>
      </c>
      <c r="AG371" s="13">
        <v>1741.4400000000003</v>
      </c>
      <c r="AH371" s="175">
        <v>1837.3500000000001</v>
      </c>
      <c r="AI371" s="173">
        <v>1909.14</v>
      </c>
      <c r="AJ371" s="173">
        <v>2001.99</v>
      </c>
    </row>
    <row r="372" spans="1:36" x14ac:dyDescent="0.2">
      <c r="A372" s="5" t="s">
        <v>886</v>
      </c>
      <c r="B372" s="5" t="s">
        <v>1014</v>
      </c>
      <c r="D372" s="3" t="s">
        <v>1015</v>
      </c>
      <c r="E372" s="38" t="s">
        <v>1089</v>
      </c>
      <c r="F372" s="3" t="s">
        <v>1076</v>
      </c>
      <c r="G372" s="3" t="s">
        <v>1064</v>
      </c>
      <c r="H372" s="1">
        <v>536.63</v>
      </c>
      <c r="I372" s="1">
        <v>552.38</v>
      </c>
      <c r="J372" s="1">
        <v>562.5</v>
      </c>
      <c r="K372" s="6">
        <v>567.86</v>
      </c>
      <c r="L372" s="173">
        <v>600.63</v>
      </c>
      <c r="M372" s="173" t="s">
        <v>886</v>
      </c>
      <c r="N372" s="173" t="s">
        <v>886</v>
      </c>
      <c r="O372" s="173" t="s">
        <v>886</v>
      </c>
      <c r="P372" s="173" t="s">
        <v>886</v>
      </c>
      <c r="Q372" s="173" t="s">
        <v>886</v>
      </c>
      <c r="R372" s="173" t="s">
        <v>886</v>
      </c>
      <c r="S372" s="173" t="s">
        <v>886</v>
      </c>
      <c r="T372" s="173" t="s">
        <v>886</v>
      </c>
      <c r="U372" s="173" t="s">
        <v>886</v>
      </c>
      <c r="V372" s="13" t="s">
        <v>886</v>
      </c>
      <c r="W372" s="13" t="s">
        <v>886</v>
      </c>
      <c r="X372" s="13" t="s">
        <v>886</v>
      </c>
      <c r="Y372" s="13" t="s">
        <v>886</v>
      </c>
      <c r="Z372" s="13" t="s">
        <v>886</v>
      </c>
      <c r="AA372" s="13" t="s">
        <v>886</v>
      </c>
      <c r="AB372" s="13" t="s">
        <v>886</v>
      </c>
      <c r="AC372" s="13" t="s">
        <v>886</v>
      </c>
      <c r="AD372" s="13" t="s">
        <v>886</v>
      </c>
      <c r="AE372" s="175" t="s">
        <v>886</v>
      </c>
      <c r="AF372" s="13" t="s">
        <v>886</v>
      </c>
      <c r="AG372" s="13" t="s">
        <v>886</v>
      </c>
      <c r="AH372" s="175" t="s">
        <v>886</v>
      </c>
      <c r="AI372" s="173" t="s">
        <v>886</v>
      </c>
      <c r="AJ372" s="173" t="s">
        <v>886</v>
      </c>
    </row>
    <row r="373" spans="1:36" x14ac:dyDescent="0.2">
      <c r="A373" s="5" t="s">
        <v>1611</v>
      </c>
      <c r="B373" s="5" t="s">
        <v>742</v>
      </c>
      <c r="D373" s="3" t="s">
        <v>743</v>
      </c>
      <c r="E373" s="38" t="s">
        <v>1088</v>
      </c>
      <c r="F373" s="3" t="s">
        <v>1082</v>
      </c>
      <c r="G373" s="3" t="s">
        <v>1064</v>
      </c>
      <c r="H373" s="1">
        <v>536.63</v>
      </c>
      <c r="I373" s="1">
        <v>552.38</v>
      </c>
      <c r="J373" s="1">
        <v>562.5</v>
      </c>
      <c r="K373" s="6">
        <v>567.86</v>
      </c>
      <c r="L373" s="173">
        <v>600.63</v>
      </c>
      <c r="M373" s="173">
        <v>645.26</v>
      </c>
      <c r="N373" s="173">
        <v>751.96</v>
      </c>
      <c r="O373" s="173">
        <v>791.54</v>
      </c>
      <c r="P373" s="173">
        <v>848.84</v>
      </c>
      <c r="Q373" s="173">
        <v>946.98</v>
      </c>
      <c r="R373" s="173">
        <v>1060.9000000000001</v>
      </c>
      <c r="S373" s="173">
        <v>1154.92</v>
      </c>
      <c r="T373" s="173">
        <v>1211.8499999999999</v>
      </c>
      <c r="U373" s="173">
        <v>1270.78</v>
      </c>
      <c r="V373" s="13">
        <v>1332.35</v>
      </c>
      <c r="W373" s="13">
        <v>1393.02</v>
      </c>
      <c r="X373" s="13">
        <v>1449.56</v>
      </c>
      <c r="Y373" s="13">
        <v>1493.38</v>
      </c>
      <c r="Z373" s="13">
        <v>1493.36</v>
      </c>
      <c r="AA373" s="13">
        <v>1498.76</v>
      </c>
      <c r="AB373" s="13">
        <v>1503.21</v>
      </c>
      <c r="AC373" s="13">
        <v>1508.88</v>
      </c>
      <c r="AD373" s="13">
        <v>1514.32</v>
      </c>
      <c r="AE373" s="175">
        <v>1569.73</v>
      </c>
      <c r="AF373" s="13">
        <v>1640.54</v>
      </c>
      <c r="AG373" s="13">
        <v>1737.95</v>
      </c>
      <c r="AH373" s="175">
        <v>1808.78</v>
      </c>
      <c r="AI373" s="173">
        <v>1880.5600000000002</v>
      </c>
      <c r="AJ373" s="173">
        <v>1975.37</v>
      </c>
    </row>
    <row r="374" spans="1:36" x14ac:dyDescent="0.2">
      <c r="A374" s="5" t="s">
        <v>1612</v>
      </c>
      <c r="B374" s="5" t="s">
        <v>744</v>
      </c>
      <c r="D374" s="3" t="s">
        <v>745</v>
      </c>
      <c r="E374" s="38" t="s">
        <v>1088</v>
      </c>
      <c r="F374" s="3" t="s">
        <v>1076</v>
      </c>
      <c r="G374" s="3" t="s">
        <v>1064</v>
      </c>
      <c r="H374" s="1">
        <v>524.25</v>
      </c>
      <c r="I374" s="1">
        <v>535.5</v>
      </c>
      <c r="J374" s="1">
        <v>526.5</v>
      </c>
      <c r="K374" s="6">
        <v>546.26</v>
      </c>
      <c r="L374" s="173">
        <v>613.23</v>
      </c>
      <c r="M374" s="173">
        <v>714.53</v>
      </c>
      <c r="N374" s="173">
        <v>773.12</v>
      </c>
      <c r="O374" s="173">
        <v>817.31</v>
      </c>
      <c r="P374" s="173">
        <v>873.49</v>
      </c>
      <c r="Q374" s="173">
        <v>959.29</v>
      </c>
      <c r="R374" s="173">
        <v>1133.29</v>
      </c>
      <c r="S374" s="173">
        <v>1202.96</v>
      </c>
      <c r="T374" s="173">
        <v>1251.5999999999999</v>
      </c>
      <c r="U374" s="173">
        <v>1316.9</v>
      </c>
      <c r="V374" s="13">
        <v>1385.09</v>
      </c>
      <c r="W374" s="13">
        <v>1446.47</v>
      </c>
      <c r="X374" s="13">
        <v>1487.04</v>
      </c>
      <c r="Y374" s="13">
        <v>1523.19</v>
      </c>
      <c r="Z374" s="13">
        <v>1524.03</v>
      </c>
      <c r="AA374" s="13">
        <v>1532.06</v>
      </c>
      <c r="AB374" s="13">
        <v>1539.4</v>
      </c>
      <c r="AC374" s="13">
        <v>1572.58</v>
      </c>
      <c r="AD374" s="13">
        <v>1602</v>
      </c>
      <c r="AE374" s="175">
        <v>1659.7699999999998</v>
      </c>
      <c r="AF374" s="13">
        <v>1733.61</v>
      </c>
      <c r="AG374" s="13">
        <v>1821.23</v>
      </c>
      <c r="AH374" s="175">
        <v>1909.56</v>
      </c>
      <c r="AI374" s="173">
        <v>1984.24</v>
      </c>
      <c r="AJ374" s="173">
        <v>2079.36</v>
      </c>
    </row>
    <row r="375" spans="1:36" x14ac:dyDescent="0.2">
      <c r="A375" s="5" t="s">
        <v>1613</v>
      </c>
      <c r="B375" s="5" t="s">
        <v>746</v>
      </c>
      <c r="D375" s="3" t="s">
        <v>747</v>
      </c>
      <c r="E375" s="38" t="s">
        <v>1088</v>
      </c>
      <c r="F375" s="3" t="s">
        <v>1083</v>
      </c>
      <c r="G375" s="3" t="s">
        <v>1062</v>
      </c>
      <c r="H375" s="1">
        <v>533.25</v>
      </c>
      <c r="I375" s="1">
        <v>533.25</v>
      </c>
      <c r="J375" s="1">
        <v>561.38</v>
      </c>
      <c r="K375" s="1">
        <v>645.91</v>
      </c>
      <c r="L375" s="173">
        <v>645.91</v>
      </c>
      <c r="M375" s="173">
        <v>658.78</v>
      </c>
      <c r="N375" s="173">
        <v>674.02</v>
      </c>
      <c r="O375" s="173">
        <v>726.52</v>
      </c>
      <c r="P375" s="173">
        <v>780.56</v>
      </c>
      <c r="Q375" s="173">
        <v>816.15</v>
      </c>
      <c r="R375" s="173">
        <v>956.62</v>
      </c>
      <c r="S375" s="173">
        <v>1008.02</v>
      </c>
      <c r="T375" s="173">
        <v>1051.9000000000001</v>
      </c>
      <c r="U375" s="173">
        <v>1085.8900000000001</v>
      </c>
      <c r="V375" s="13">
        <v>1140.25</v>
      </c>
      <c r="W375" s="13">
        <v>1175.46</v>
      </c>
      <c r="X375" s="13">
        <v>1195.3399999999999</v>
      </c>
      <c r="Y375" s="13">
        <v>1195.3399999999999</v>
      </c>
      <c r="Z375" s="13">
        <v>1195.3399999999999</v>
      </c>
      <c r="AA375" s="13">
        <v>1192.24</v>
      </c>
      <c r="AB375" s="13">
        <v>1188.52</v>
      </c>
      <c r="AC375" s="13">
        <v>1184.52</v>
      </c>
      <c r="AD375" s="13">
        <v>1180.52</v>
      </c>
      <c r="AE375" s="175">
        <v>1196.8499999999999</v>
      </c>
      <c r="AF375" s="13">
        <v>1246.82</v>
      </c>
      <c r="AG375" s="13">
        <v>1280.3699999999999</v>
      </c>
      <c r="AH375" s="175">
        <v>1340.1799999999998</v>
      </c>
      <c r="AI375" s="173">
        <v>1392.4199999999998</v>
      </c>
      <c r="AJ375" s="173">
        <v>1476.92</v>
      </c>
    </row>
    <row r="376" spans="1:36" x14ac:dyDescent="0.2">
      <c r="A376" s="5" t="s">
        <v>1614</v>
      </c>
      <c r="B376" s="5" t="s">
        <v>748</v>
      </c>
      <c r="D376" s="3" t="s">
        <v>749</v>
      </c>
      <c r="E376" s="38" t="s">
        <v>1088</v>
      </c>
      <c r="F376" s="3" t="s">
        <v>1081</v>
      </c>
      <c r="G376" s="3" t="s">
        <v>1058</v>
      </c>
      <c r="H376" s="1">
        <v>513</v>
      </c>
      <c r="I376" s="1">
        <v>544.5</v>
      </c>
      <c r="J376" s="1">
        <v>562.5</v>
      </c>
      <c r="K376" s="1">
        <v>591.66</v>
      </c>
      <c r="L376" s="173">
        <v>620.37</v>
      </c>
      <c r="M376" s="173">
        <v>657</v>
      </c>
      <c r="N376" s="173">
        <v>689.22</v>
      </c>
      <c r="O376" s="173">
        <v>722.97</v>
      </c>
      <c r="P376" s="173">
        <v>771.28</v>
      </c>
      <c r="Q376" s="173">
        <v>816.88</v>
      </c>
      <c r="R376" s="173">
        <v>922.26</v>
      </c>
      <c r="S376" s="173">
        <v>990.34</v>
      </c>
      <c r="T376" s="173">
        <v>1045.92</v>
      </c>
      <c r="U376" s="173">
        <v>1098.48</v>
      </c>
      <c r="V376" s="13">
        <v>1151.69</v>
      </c>
      <c r="W376" s="13">
        <v>1210.8</v>
      </c>
      <c r="X376" s="13">
        <v>1271.57</v>
      </c>
      <c r="Y376" s="13">
        <v>1303.32</v>
      </c>
      <c r="Z376" s="13">
        <v>1303.31</v>
      </c>
      <c r="AA376" s="13">
        <v>1303.31</v>
      </c>
      <c r="AB376" s="13">
        <v>1313</v>
      </c>
      <c r="AC376" s="13">
        <v>1315.97</v>
      </c>
      <c r="AD376" s="13">
        <v>1316</v>
      </c>
      <c r="AE376" s="175">
        <v>1344.3</v>
      </c>
      <c r="AF376" s="13">
        <v>1406.95</v>
      </c>
      <c r="AG376" s="13">
        <v>1485.76</v>
      </c>
      <c r="AH376" s="175">
        <v>1568.34</v>
      </c>
      <c r="AI376" s="173">
        <v>1644.14</v>
      </c>
      <c r="AJ376" s="173">
        <v>1721.32</v>
      </c>
    </row>
    <row r="377" spans="1:36" x14ac:dyDescent="0.2">
      <c r="A377" s="5" t="s">
        <v>1615</v>
      </c>
      <c r="B377" s="5" t="s">
        <v>750</v>
      </c>
      <c r="D377" s="3" t="s">
        <v>751</v>
      </c>
      <c r="E377" s="38" t="s">
        <v>1088</v>
      </c>
      <c r="F377" s="3" t="s">
        <v>1076</v>
      </c>
      <c r="G377" s="3" t="s">
        <v>1057</v>
      </c>
      <c r="H377" s="1">
        <v>518.63</v>
      </c>
      <c r="I377" s="1">
        <v>542.25</v>
      </c>
      <c r="J377" s="1">
        <v>569.25</v>
      </c>
      <c r="K377" s="6">
        <v>598.34</v>
      </c>
      <c r="L377" s="173">
        <v>633.27</v>
      </c>
      <c r="M377" s="173">
        <v>701.29</v>
      </c>
      <c r="N377" s="173">
        <v>758.19</v>
      </c>
      <c r="O377" s="173">
        <v>814.96</v>
      </c>
      <c r="P377" s="173">
        <v>864.73</v>
      </c>
      <c r="Q377" s="173">
        <v>946.88</v>
      </c>
      <c r="R377" s="173">
        <v>1073.8699999999999</v>
      </c>
      <c r="S377" s="173">
        <v>1144.05</v>
      </c>
      <c r="T377" s="173">
        <v>1188.33</v>
      </c>
      <c r="U377" s="173">
        <v>1244.19</v>
      </c>
      <c r="V377" s="13">
        <v>1305.9100000000001</v>
      </c>
      <c r="W377" s="13">
        <v>1359.89</v>
      </c>
      <c r="X377" s="13">
        <v>1400.68</v>
      </c>
      <c r="Y377" s="13">
        <v>1435.17</v>
      </c>
      <c r="Z377" s="13">
        <v>1434.11</v>
      </c>
      <c r="AA377" s="13">
        <v>1440.8</v>
      </c>
      <c r="AB377" s="13">
        <v>1450.98</v>
      </c>
      <c r="AC377" s="13">
        <v>1480.18</v>
      </c>
      <c r="AD377" s="13">
        <v>1512.53</v>
      </c>
      <c r="AE377" s="175">
        <v>1568.91</v>
      </c>
      <c r="AF377" s="13">
        <v>1629.8</v>
      </c>
      <c r="AG377" s="13">
        <v>1709.15</v>
      </c>
      <c r="AH377" s="175">
        <v>1804.5400000000002</v>
      </c>
      <c r="AI377" s="173">
        <v>1875.7</v>
      </c>
      <c r="AJ377" s="173">
        <v>1967.73</v>
      </c>
    </row>
    <row r="378" spans="1:36" x14ac:dyDescent="0.2">
      <c r="A378" s="5" t="s">
        <v>1696</v>
      </c>
      <c r="B378" s="5" t="s">
        <v>754</v>
      </c>
      <c r="D378" s="3" t="s">
        <v>755</v>
      </c>
      <c r="E378" s="38" t="s">
        <v>1089</v>
      </c>
      <c r="F378" s="3" t="s">
        <v>1076</v>
      </c>
      <c r="G378" s="3" t="s">
        <v>1059</v>
      </c>
      <c r="H378" s="1">
        <v>626.63</v>
      </c>
      <c r="I378" s="1">
        <v>576</v>
      </c>
      <c r="J378" s="1">
        <v>642.38</v>
      </c>
      <c r="K378" s="6">
        <v>678.94</v>
      </c>
      <c r="L378" s="173">
        <v>732.85</v>
      </c>
      <c r="M378" s="173">
        <v>833.45</v>
      </c>
      <c r="N378" s="173">
        <v>903.47</v>
      </c>
      <c r="O378" s="173">
        <v>958.4</v>
      </c>
      <c r="P378" s="173">
        <v>1013.82</v>
      </c>
      <c r="Q378" s="173">
        <v>1083.4000000000001</v>
      </c>
      <c r="R378" s="173">
        <v>1213.3</v>
      </c>
      <c r="S378" s="173">
        <v>1268.0999999999999</v>
      </c>
      <c r="T378" s="173">
        <v>1328.54</v>
      </c>
      <c r="U378" s="173">
        <v>1355.24</v>
      </c>
      <c r="V378" s="13">
        <v>1380.6</v>
      </c>
      <c r="W378" s="13">
        <v>1399.3</v>
      </c>
      <c r="X378" s="13" t="s">
        <v>886</v>
      </c>
      <c r="Y378" s="13" t="s">
        <v>886</v>
      </c>
      <c r="Z378" s="13" t="s">
        <v>886</v>
      </c>
      <c r="AA378" s="13" t="s">
        <v>886</v>
      </c>
      <c r="AB378" s="13" t="s">
        <v>886</v>
      </c>
      <c r="AC378" s="13" t="s">
        <v>886</v>
      </c>
      <c r="AD378" s="13" t="s">
        <v>886</v>
      </c>
      <c r="AE378" s="175" t="s">
        <v>886</v>
      </c>
      <c r="AF378" s="13" t="s">
        <v>886</v>
      </c>
      <c r="AG378" s="13" t="s">
        <v>886</v>
      </c>
      <c r="AH378" s="175" t="s">
        <v>886</v>
      </c>
      <c r="AI378" s="173" t="s">
        <v>886</v>
      </c>
      <c r="AJ378" s="173" t="s">
        <v>886</v>
      </c>
    </row>
    <row r="379" spans="1:36" x14ac:dyDescent="0.2">
      <c r="A379" s="5" t="s">
        <v>1617</v>
      </c>
      <c r="B379" s="5" t="s">
        <v>756</v>
      </c>
      <c r="D379" s="3" t="s">
        <v>757</v>
      </c>
      <c r="E379" s="38" t="s">
        <v>1088</v>
      </c>
      <c r="F379" s="3" t="s">
        <v>1076</v>
      </c>
      <c r="G379" s="3" t="s">
        <v>1061</v>
      </c>
      <c r="H379" s="1">
        <v>528.75</v>
      </c>
      <c r="I379" s="1">
        <v>547.88</v>
      </c>
      <c r="J379" s="1">
        <v>560.25</v>
      </c>
      <c r="K379" s="6">
        <v>591.80999999999995</v>
      </c>
      <c r="L379" s="173">
        <v>639.29999999999995</v>
      </c>
      <c r="M379" s="173">
        <v>734.45</v>
      </c>
      <c r="N379" s="173">
        <v>783.12</v>
      </c>
      <c r="O379" s="173">
        <v>841.22</v>
      </c>
      <c r="P379" s="173">
        <v>900.85</v>
      </c>
      <c r="Q379" s="173">
        <v>984.63</v>
      </c>
      <c r="R379" s="173">
        <v>1138.58</v>
      </c>
      <c r="S379" s="173">
        <v>1206.1400000000001</v>
      </c>
      <c r="T379" s="173">
        <v>1250</v>
      </c>
      <c r="U379" s="173">
        <v>1309.99</v>
      </c>
      <c r="V379" s="13">
        <v>1363.48</v>
      </c>
      <c r="W379" s="13">
        <v>1422.51</v>
      </c>
      <c r="X379" s="13">
        <v>1458.86</v>
      </c>
      <c r="Y379" s="13">
        <v>1494.88</v>
      </c>
      <c r="Z379" s="13">
        <v>1495.85</v>
      </c>
      <c r="AA379" s="13">
        <v>1505.42</v>
      </c>
      <c r="AB379" s="13">
        <v>1513.69</v>
      </c>
      <c r="AC379" s="13">
        <v>1513.87</v>
      </c>
      <c r="AD379" s="13">
        <v>1513.25</v>
      </c>
      <c r="AE379" s="175">
        <v>1568.96</v>
      </c>
      <c r="AF379" s="13">
        <v>1614.6399999999999</v>
      </c>
      <c r="AG379" s="13">
        <v>1695.4899999999998</v>
      </c>
      <c r="AH379" s="175">
        <v>1778.9600000000003</v>
      </c>
      <c r="AI379" s="173">
        <v>1847.6699999999998</v>
      </c>
      <c r="AJ379" s="173">
        <v>1884.72</v>
      </c>
    </row>
    <row r="380" spans="1:36" x14ac:dyDescent="0.2">
      <c r="A380" s="5" t="s">
        <v>1618</v>
      </c>
      <c r="B380" s="5" t="s">
        <v>758</v>
      </c>
      <c r="D380" s="3" t="s">
        <v>759</v>
      </c>
      <c r="E380" s="38" t="s">
        <v>1088</v>
      </c>
      <c r="F380" s="3" t="s">
        <v>1076</v>
      </c>
      <c r="G380" s="3" t="s">
        <v>1057</v>
      </c>
      <c r="H380" s="1">
        <v>510.75</v>
      </c>
      <c r="I380" s="1">
        <v>489.38</v>
      </c>
      <c r="J380" s="1">
        <v>517.5</v>
      </c>
      <c r="K380" s="6">
        <v>577.73</v>
      </c>
      <c r="L380" s="173">
        <v>614.17999999999995</v>
      </c>
      <c r="M380" s="173">
        <v>673.81</v>
      </c>
      <c r="N380" s="173">
        <v>748.52</v>
      </c>
      <c r="O380" s="173">
        <v>810.79</v>
      </c>
      <c r="P380" s="173">
        <v>870.29</v>
      </c>
      <c r="Q380" s="173">
        <v>953.87</v>
      </c>
      <c r="R380" s="173">
        <v>1096.9000000000001</v>
      </c>
      <c r="S380" s="173">
        <v>1173.3499999999999</v>
      </c>
      <c r="T380" s="173">
        <v>1226.4000000000001</v>
      </c>
      <c r="U380" s="173">
        <v>1282.68</v>
      </c>
      <c r="V380" s="13">
        <v>1336.15</v>
      </c>
      <c r="W380" s="13">
        <v>1392.07</v>
      </c>
      <c r="X380" s="13">
        <v>1446.87</v>
      </c>
      <c r="Y380" s="13">
        <v>1492.13</v>
      </c>
      <c r="Z380" s="13">
        <v>1493.19</v>
      </c>
      <c r="AA380" s="13">
        <v>1493.04</v>
      </c>
      <c r="AB380" s="13">
        <v>1520.2</v>
      </c>
      <c r="AC380" s="13">
        <v>1548.09</v>
      </c>
      <c r="AD380" s="13">
        <v>1576.48</v>
      </c>
      <c r="AE380" s="175">
        <v>1635.0500000000002</v>
      </c>
      <c r="AF380" s="13">
        <v>1711.24</v>
      </c>
      <c r="AG380" s="13">
        <v>1810.75</v>
      </c>
      <c r="AH380" s="175">
        <v>1883.1499999999999</v>
      </c>
      <c r="AI380" s="173">
        <v>1960.92</v>
      </c>
      <c r="AJ380" s="173">
        <v>2028.73</v>
      </c>
    </row>
    <row r="381" spans="1:36" x14ac:dyDescent="0.2">
      <c r="A381" s="5" t="s">
        <v>1697</v>
      </c>
      <c r="B381" s="5" t="s">
        <v>760</v>
      </c>
      <c r="D381" s="3" t="s">
        <v>761</v>
      </c>
      <c r="E381" s="38" t="s">
        <v>1089</v>
      </c>
      <c r="F381" s="3" t="s">
        <v>1076</v>
      </c>
      <c r="G381" s="3" t="s">
        <v>1058</v>
      </c>
      <c r="H381" s="1">
        <v>628.88</v>
      </c>
      <c r="I381" s="1">
        <v>640.13</v>
      </c>
      <c r="J381" s="1">
        <v>663.75</v>
      </c>
      <c r="K381" s="6">
        <v>690.64</v>
      </c>
      <c r="L381" s="173">
        <v>718.79</v>
      </c>
      <c r="M381" s="173">
        <v>833.71</v>
      </c>
      <c r="N381" s="173">
        <v>871.89</v>
      </c>
      <c r="O381" s="173">
        <v>924.48</v>
      </c>
      <c r="P381" s="173">
        <v>979.49</v>
      </c>
      <c r="Q381" s="173">
        <v>1037.2</v>
      </c>
      <c r="R381" s="173">
        <v>1139.26</v>
      </c>
      <c r="S381" s="173">
        <v>1197.49</v>
      </c>
      <c r="T381" s="173">
        <v>1236.74</v>
      </c>
      <c r="U381" s="173">
        <v>1297.31</v>
      </c>
      <c r="V381" s="13">
        <v>1357.24</v>
      </c>
      <c r="W381" s="13">
        <v>1419.87</v>
      </c>
      <c r="X381" s="13" t="s">
        <v>886</v>
      </c>
      <c r="Y381" s="13" t="s">
        <v>886</v>
      </c>
      <c r="Z381" s="13" t="s">
        <v>886</v>
      </c>
      <c r="AA381" s="13" t="s">
        <v>886</v>
      </c>
      <c r="AB381" s="13" t="s">
        <v>886</v>
      </c>
      <c r="AC381" s="13" t="s">
        <v>886</v>
      </c>
      <c r="AD381" s="13" t="s">
        <v>886</v>
      </c>
      <c r="AE381" s="175" t="s">
        <v>886</v>
      </c>
      <c r="AF381" s="13" t="s">
        <v>886</v>
      </c>
      <c r="AG381" s="13" t="s">
        <v>886</v>
      </c>
      <c r="AH381" s="175" t="s">
        <v>886</v>
      </c>
      <c r="AI381" s="173" t="s">
        <v>886</v>
      </c>
      <c r="AJ381" s="173" t="s">
        <v>886</v>
      </c>
    </row>
    <row r="382" spans="1:36" x14ac:dyDescent="0.2">
      <c r="A382" s="5" t="s">
        <v>1619</v>
      </c>
      <c r="B382" s="5" t="s">
        <v>762</v>
      </c>
      <c r="D382" s="3" t="s">
        <v>763</v>
      </c>
      <c r="E382" s="38" t="s">
        <v>1088</v>
      </c>
      <c r="F382" s="3" t="s">
        <v>1081</v>
      </c>
      <c r="G382" s="3" t="s">
        <v>1063</v>
      </c>
      <c r="H382" s="1">
        <v>648</v>
      </c>
      <c r="I382" s="1">
        <v>555.75</v>
      </c>
      <c r="J382" s="1">
        <v>560.25</v>
      </c>
      <c r="K382" s="1">
        <v>592.6</v>
      </c>
      <c r="L382" s="173">
        <v>649.77</v>
      </c>
      <c r="M382" s="173">
        <v>725.32</v>
      </c>
      <c r="N382" s="173">
        <v>755.63</v>
      </c>
      <c r="O382" s="173">
        <v>797.1</v>
      </c>
      <c r="P382" s="173">
        <v>833.42</v>
      </c>
      <c r="Q382" s="173">
        <v>891.14</v>
      </c>
      <c r="R382" s="173">
        <v>1005.5</v>
      </c>
      <c r="S382" s="173">
        <v>1047.6600000000001</v>
      </c>
      <c r="T382" s="173">
        <v>1089.74</v>
      </c>
      <c r="U382" s="173">
        <v>1129.95</v>
      </c>
      <c r="V382" s="13">
        <v>1171.74</v>
      </c>
      <c r="W382" s="13">
        <v>1229.8699999999999</v>
      </c>
      <c r="X382" s="13">
        <v>1274.49</v>
      </c>
      <c r="Y382" s="13">
        <v>1305.49</v>
      </c>
      <c r="Z382" s="13">
        <v>1305.82</v>
      </c>
      <c r="AA382" s="13">
        <v>1307.53</v>
      </c>
      <c r="AB382" s="13">
        <v>1341.44</v>
      </c>
      <c r="AC382" s="13">
        <v>1366.86</v>
      </c>
      <c r="AD382" s="13">
        <v>1393.37</v>
      </c>
      <c r="AE382" s="175">
        <v>1445.97</v>
      </c>
      <c r="AF382" s="13">
        <v>1512.63</v>
      </c>
      <c r="AG382" s="13">
        <v>1590.01</v>
      </c>
      <c r="AH382" s="175">
        <v>1668.9099999999999</v>
      </c>
      <c r="AI382" s="173">
        <v>1734.73</v>
      </c>
      <c r="AJ382" s="173">
        <v>1808.42</v>
      </c>
    </row>
    <row r="383" spans="1:36" x14ac:dyDescent="0.2">
      <c r="A383" s="5" t="s">
        <v>1620</v>
      </c>
      <c r="B383" s="5" t="s">
        <v>764</v>
      </c>
      <c r="D383" s="3" t="s">
        <v>765</v>
      </c>
      <c r="E383" s="38" t="s">
        <v>1088</v>
      </c>
      <c r="F383" s="3" t="s">
        <v>1081</v>
      </c>
      <c r="G383" s="3" t="s">
        <v>1065</v>
      </c>
      <c r="H383" s="1">
        <v>591.75</v>
      </c>
      <c r="I383" s="1">
        <v>553.5</v>
      </c>
      <c r="J383" s="1">
        <v>541.13</v>
      </c>
      <c r="K383" s="1">
        <v>587.86</v>
      </c>
      <c r="L383" s="173">
        <v>662.17</v>
      </c>
      <c r="M383" s="173">
        <v>741.18</v>
      </c>
      <c r="N383" s="173">
        <v>802.92</v>
      </c>
      <c r="O383" s="173">
        <v>857.84</v>
      </c>
      <c r="P383" s="173">
        <v>923.55</v>
      </c>
      <c r="Q383" s="173">
        <v>997.43</v>
      </c>
      <c r="R383" s="173">
        <v>1189.92</v>
      </c>
      <c r="S383" s="173">
        <v>1233.06</v>
      </c>
      <c r="T383" s="173">
        <v>1281.83</v>
      </c>
      <c r="U383" s="173">
        <v>1330.9</v>
      </c>
      <c r="V383" s="13">
        <v>1382.77</v>
      </c>
      <c r="W383" s="13">
        <v>1423.42</v>
      </c>
      <c r="X383" s="13">
        <v>1477.54</v>
      </c>
      <c r="Y383" s="13">
        <v>1531.92</v>
      </c>
      <c r="Z383" s="13">
        <v>1531.92</v>
      </c>
      <c r="AA383" s="13">
        <v>1531.92</v>
      </c>
      <c r="AB383" s="13">
        <v>1565.51</v>
      </c>
      <c r="AC383" s="13">
        <v>1568.6</v>
      </c>
      <c r="AD383" s="13">
        <v>1599.81</v>
      </c>
      <c r="AE383" s="175">
        <v>1663.29</v>
      </c>
      <c r="AF383" s="13">
        <v>1744.04</v>
      </c>
      <c r="AG383" s="13">
        <v>1836.1</v>
      </c>
      <c r="AH383" s="175">
        <v>1927.6399999999999</v>
      </c>
      <c r="AI383" s="173">
        <v>2007.26</v>
      </c>
      <c r="AJ383" s="173">
        <v>2112.46</v>
      </c>
    </row>
    <row r="384" spans="1:36" x14ac:dyDescent="0.2">
      <c r="A384" s="5" t="s">
        <v>1621</v>
      </c>
      <c r="B384" s="5" t="s">
        <v>766</v>
      </c>
      <c r="D384" s="3" t="s">
        <v>767</v>
      </c>
      <c r="E384" s="38" t="s">
        <v>1088</v>
      </c>
      <c r="F384" s="3" t="s">
        <v>1080</v>
      </c>
      <c r="G384" s="3" t="s">
        <v>1062</v>
      </c>
      <c r="H384" s="1">
        <v>589.5</v>
      </c>
      <c r="I384" s="1">
        <v>587.25</v>
      </c>
      <c r="J384" s="1">
        <v>671.63</v>
      </c>
      <c r="K384" s="1">
        <v>737.83</v>
      </c>
      <c r="L384" s="173">
        <v>826.65</v>
      </c>
      <c r="M384" s="173">
        <v>813.66</v>
      </c>
      <c r="N384" s="173">
        <v>840.29</v>
      </c>
      <c r="O384" s="173">
        <v>877.59</v>
      </c>
      <c r="P384" s="173">
        <v>928.1</v>
      </c>
      <c r="Q384" s="173">
        <v>978.97</v>
      </c>
      <c r="R384" s="173">
        <v>1170.54</v>
      </c>
      <c r="S384" s="173">
        <v>1244.7</v>
      </c>
      <c r="T384" s="173">
        <v>1304.6199999999999</v>
      </c>
      <c r="U384" s="173">
        <v>1364.86</v>
      </c>
      <c r="V384" s="13">
        <v>1407.04</v>
      </c>
      <c r="W384" s="13">
        <v>1440.55</v>
      </c>
      <c r="X384" s="13">
        <v>1462.03</v>
      </c>
      <c r="Y384" s="13">
        <v>1462.03</v>
      </c>
      <c r="Z384" s="13">
        <v>1462.03</v>
      </c>
      <c r="AA384" s="13">
        <v>1458.93</v>
      </c>
      <c r="AB384" s="13">
        <v>1455.21</v>
      </c>
      <c r="AC384" s="13">
        <v>1451.21</v>
      </c>
      <c r="AD384" s="13">
        <v>1447.21</v>
      </c>
      <c r="AE384" s="175">
        <v>1474.18</v>
      </c>
      <c r="AF384" s="13">
        <v>1537.99</v>
      </c>
      <c r="AG384" s="13">
        <v>1614.97</v>
      </c>
      <c r="AH384" s="175">
        <v>1693.95</v>
      </c>
      <c r="AI384" s="173">
        <v>1760.31</v>
      </c>
      <c r="AJ384" s="173">
        <v>1863.17</v>
      </c>
    </row>
    <row r="385" spans="1:36" x14ac:dyDescent="0.2">
      <c r="A385" s="5" t="s">
        <v>1622</v>
      </c>
      <c r="B385" s="5" t="s">
        <v>768</v>
      </c>
      <c r="D385" s="3" t="s">
        <v>769</v>
      </c>
      <c r="E385" s="38" t="s">
        <v>1088</v>
      </c>
      <c r="F385" s="3" t="s">
        <v>1083</v>
      </c>
      <c r="G385" s="3" t="s">
        <v>1062</v>
      </c>
      <c r="H385" s="1">
        <v>448.88</v>
      </c>
      <c r="I385" s="1">
        <v>344.25</v>
      </c>
      <c r="J385" s="1">
        <v>435.38</v>
      </c>
      <c r="K385" s="1">
        <v>434.32</v>
      </c>
      <c r="L385" s="173">
        <v>422.61</v>
      </c>
      <c r="M385" s="173">
        <v>322.02999999999997</v>
      </c>
      <c r="N385" s="173">
        <v>373.38</v>
      </c>
      <c r="O385" s="173">
        <v>401.13</v>
      </c>
      <c r="P385" s="173">
        <v>455.8</v>
      </c>
      <c r="Q385" s="173">
        <v>402.56</v>
      </c>
      <c r="R385" s="173">
        <v>584.03</v>
      </c>
      <c r="S385" s="173">
        <v>600.96</v>
      </c>
      <c r="T385" s="173">
        <v>614.25</v>
      </c>
      <c r="U385" s="173">
        <v>648.24</v>
      </c>
      <c r="V385" s="13">
        <v>681.13</v>
      </c>
      <c r="W385" s="13">
        <v>687.07</v>
      </c>
      <c r="X385" s="13">
        <v>687.07</v>
      </c>
      <c r="Y385" s="13">
        <v>686.88</v>
      </c>
      <c r="Z385" s="13">
        <v>686.88</v>
      </c>
      <c r="AA385" s="13">
        <v>683.72</v>
      </c>
      <c r="AB385" s="13">
        <v>691.54</v>
      </c>
      <c r="AC385" s="13">
        <v>687.42</v>
      </c>
      <c r="AD385" s="13">
        <v>683.42</v>
      </c>
      <c r="AE385" s="175">
        <v>679.91000000000008</v>
      </c>
      <c r="AF385" s="13">
        <v>700.04</v>
      </c>
      <c r="AG385" s="13">
        <v>722.65000000000009</v>
      </c>
      <c r="AH385" s="175">
        <v>770.31</v>
      </c>
      <c r="AI385" s="173">
        <v>799.81999999999994</v>
      </c>
      <c r="AJ385" s="173">
        <v>845.44</v>
      </c>
    </row>
    <row r="386" spans="1:36" x14ac:dyDescent="0.2">
      <c r="A386" s="5" t="s">
        <v>1698</v>
      </c>
      <c r="B386" s="5" t="s">
        <v>770</v>
      </c>
      <c r="D386" s="3" t="s">
        <v>771</v>
      </c>
      <c r="E386" s="38" t="s">
        <v>1089</v>
      </c>
      <c r="F386" s="3" t="s">
        <v>1076</v>
      </c>
      <c r="G386" s="3" t="s">
        <v>1059</v>
      </c>
      <c r="H386" s="1">
        <v>691.88</v>
      </c>
      <c r="I386" s="1">
        <v>591.75</v>
      </c>
      <c r="J386" s="1">
        <v>633.38</v>
      </c>
      <c r="K386" s="6">
        <v>690.9</v>
      </c>
      <c r="L386" s="173">
        <v>764.74</v>
      </c>
      <c r="M386" s="173">
        <v>832</v>
      </c>
      <c r="N386" s="173">
        <v>901.98</v>
      </c>
      <c r="O386" s="173">
        <v>956.99</v>
      </c>
      <c r="P386" s="173">
        <v>1016.25</v>
      </c>
      <c r="Q386" s="173">
        <v>1076.95</v>
      </c>
      <c r="R386" s="173">
        <v>1193.48</v>
      </c>
      <c r="S386" s="173">
        <v>1248.6300000000001</v>
      </c>
      <c r="T386" s="173">
        <v>1305.8599999999999</v>
      </c>
      <c r="U386" s="173">
        <v>1329.37</v>
      </c>
      <c r="V386" s="13">
        <v>1356</v>
      </c>
      <c r="W386" s="13">
        <v>1370.77</v>
      </c>
      <c r="X386" s="13" t="s">
        <v>886</v>
      </c>
      <c r="Y386" s="13" t="s">
        <v>886</v>
      </c>
      <c r="Z386" s="13" t="s">
        <v>886</v>
      </c>
      <c r="AA386" s="13" t="s">
        <v>886</v>
      </c>
      <c r="AB386" s="13" t="s">
        <v>886</v>
      </c>
      <c r="AC386" s="13" t="s">
        <v>886</v>
      </c>
      <c r="AD386" s="13" t="s">
        <v>886</v>
      </c>
      <c r="AE386" s="175" t="s">
        <v>886</v>
      </c>
      <c r="AF386" s="13" t="s">
        <v>886</v>
      </c>
      <c r="AG386" s="13" t="s">
        <v>886</v>
      </c>
      <c r="AH386" s="175" t="s">
        <v>886</v>
      </c>
      <c r="AI386" s="173" t="s">
        <v>886</v>
      </c>
      <c r="AJ386" s="173" t="s">
        <v>886</v>
      </c>
    </row>
    <row r="387" spans="1:36" x14ac:dyDescent="0.2">
      <c r="A387" s="5" t="s">
        <v>886</v>
      </c>
      <c r="B387" s="5" t="s">
        <v>940</v>
      </c>
      <c r="D387" s="3" t="s">
        <v>884</v>
      </c>
      <c r="E387" s="38" t="s">
        <v>1089</v>
      </c>
      <c r="F387" s="3" t="s">
        <v>1076</v>
      </c>
      <c r="G387" s="3" t="s">
        <v>1064</v>
      </c>
      <c r="H387" s="1">
        <v>616.5</v>
      </c>
      <c r="I387" s="1">
        <v>653.63</v>
      </c>
      <c r="J387" s="1">
        <v>675</v>
      </c>
      <c r="K387" s="6" t="s">
        <v>886</v>
      </c>
      <c r="L387" s="173" t="s">
        <v>886</v>
      </c>
      <c r="M387" s="173" t="s">
        <v>886</v>
      </c>
      <c r="N387" s="173" t="s">
        <v>886</v>
      </c>
      <c r="O387" s="173" t="s">
        <v>886</v>
      </c>
      <c r="P387" s="173" t="s">
        <v>886</v>
      </c>
      <c r="Q387" s="173" t="s">
        <v>886</v>
      </c>
      <c r="R387" s="173" t="s">
        <v>886</v>
      </c>
      <c r="S387" s="173" t="s">
        <v>886</v>
      </c>
      <c r="T387" s="173" t="s">
        <v>886</v>
      </c>
      <c r="U387" s="173" t="s">
        <v>886</v>
      </c>
      <c r="V387" s="13" t="s">
        <v>886</v>
      </c>
      <c r="W387" s="13" t="s">
        <v>886</v>
      </c>
      <c r="X387" s="13" t="s">
        <v>886</v>
      </c>
      <c r="Y387" s="13" t="s">
        <v>886</v>
      </c>
      <c r="Z387" s="13" t="s">
        <v>886</v>
      </c>
      <c r="AA387" s="13" t="s">
        <v>886</v>
      </c>
      <c r="AB387" s="13" t="s">
        <v>886</v>
      </c>
      <c r="AC387" s="13" t="s">
        <v>886</v>
      </c>
      <c r="AD387" s="13" t="s">
        <v>886</v>
      </c>
      <c r="AE387" s="175" t="s">
        <v>886</v>
      </c>
      <c r="AF387" s="13" t="s">
        <v>886</v>
      </c>
      <c r="AG387" s="13" t="s">
        <v>886</v>
      </c>
      <c r="AH387" s="175" t="s">
        <v>886</v>
      </c>
      <c r="AI387" s="173" t="s">
        <v>886</v>
      </c>
      <c r="AJ387" s="173" t="s">
        <v>886</v>
      </c>
    </row>
    <row r="388" spans="1:36" x14ac:dyDescent="0.2">
      <c r="A388" s="5" t="s">
        <v>886</v>
      </c>
      <c r="B388" s="5" t="s">
        <v>1016</v>
      </c>
      <c r="D388" s="3" t="s">
        <v>1017</v>
      </c>
      <c r="E388" s="38" t="s">
        <v>1089</v>
      </c>
      <c r="F388" s="3" t="s">
        <v>1076</v>
      </c>
      <c r="G388" s="3" t="s">
        <v>1058</v>
      </c>
      <c r="H388" s="1">
        <v>585</v>
      </c>
      <c r="I388" s="1">
        <v>608.63</v>
      </c>
      <c r="J388" s="1">
        <v>645.75</v>
      </c>
      <c r="K388" s="6">
        <v>691.78</v>
      </c>
      <c r="L388" s="173">
        <v>721.51</v>
      </c>
      <c r="M388" s="173" t="s">
        <v>886</v>
      </c>
      <c r="N388" s="173" t="s">
        <v>886</v>
      </c>
      <c r="O388" s="173" t="s">
        <v>886</v>
      </c>
      <c r="P388" s="173" t="s">
        <v>886</v>
      </c>
      <c r="Q388" s="173" t="s">
        <v>886</v>
      </c>
      <c r="R388" s="173" t="s">
        <v>886</v>
      </c>
      <c r="S388" s="173" t="s">
        <v>886</v>
      </c>
      <c r="T388" s="173" t="s">
        <v>886</v>
      </c>
      <c r="U388" s="173" t="s">
        <v>886</v>
      </c>
      <c r="V388" s="13" t="s">
        <v>886</v>
      </c>
      <c r="W388" s="13" t="s">
        <v>886</v>
      </c>
      <c r="X388" s="13" t="s">
        <v>886</v>
      </c>
      <c r="Y388" s="13" t="s">
        <v>886</v>
      </c>
      <c r="Z388" s="13" t="s">
        <v>886</v>
      </c>
      <c r="AA388" s="13" t="s">
        <v>886</v>
      </c>
      <c r="AB388" s="13" t="s">
        <v>886</v>
      </c>
      <c r="AC388" s="13" t="s">
        <v>886</v>
      </c>
      <c r="AD388" s="13" t="s">
        <v>886</v>
      </c>
      <c r="AE388" s="175" t="s">
        <v>886</v>
      </c>
      <c r="AF388" s="13" t="s">
        <v>886</v>
      </c>
      <c r="AG388" s="13" t="s">
        <v>886</v>
      </c>
      <c r="AH388" s="175" t="s">
        <v>886</v>
      </c>
      <c r="AI388" s="173" t="s">
        <v>886</v>
      </c>
      <c r="AJ388" s="173" t="s">
        <v>886</v>
      </c>
    </row>
    <row r="389" spans="1:36" x14ac:dyDescent="0.2">
      <c r="A389" s="5" t="s">
        <v>1759</v>
      </c>
      <c r="B389" s="5" t="s">
        <v>772</v>
      </c>
      <c r="D389" s="3" t="s">
        <v>773</v>
      </c>
      <c r="E389" s="38" t="s">
        <v>1088</v>
      </c>
      <c r="F389" s="3" t="s">
        <v>1082</v>
      </c>
      <c r="G389" s="3" t="s">
        <v>1058</v>
      </c>
      <c r="H389" s="1">
        <v>585</v>
      </c>
      <c r="I389" s="1">
        <v>608.63</v>
      </c>
      <c r="J389" s="1">
        <v>645.75</v>
      </c>
      <c r="K389" s="6">
        <v>691.78</v>
      </c>
      <c r="L389" s="173">
        <v>721.51</v>
      </c>
      <c r="M389" s="173">
        <v>700.33</v>
      </c>
      <c r="N389" s="173">
        <v>730.3</v>
      </c>
      <c r="O389" s="173">
        <v>775.28</v>
      </c>
      <c r="P389" s="173">
        <v>823.03</v>
      </c>
      <c r="Q389" s="173">
        <v>891.59</v>
      </c>
      <c r="R389" s="173">
        <v>994.56</v>
      </c>
      <c r="S389" s="173">
        <v>1053.3800000000001</v>
      </c>
      <c r="T389" s="173">
        <v>1105.6300000000001</v>
      </c>
      <c r="U389" s="173">
        <v>1159.6099999999999</v>
      </c>
      <c r="V389" s="13">
        <v>1216.8399999999999</v>
      </c>
      <c r="W389" s="13">
        <v>1286.48</v>
      </c>
      <c r="X389" s="13">
        <v>1336.37</v>
      </c>
      <c r="Y389" s="13">
        <v>1369.28</v>
      </c>
      <c r="Z389" s="13">
        <v>1369.28</v>
      </c>
      <c r="AA389" s="13">
        <v>1375.15</v>
      </c>
      <c r="AB389" s="13">
        <v>1402.02</v>
      </c>
      <c r="AC389" s="13">
        <v>1427.18</v>
      </c>
      <c r="AD389" s="13">
        <v>1455.7</v>
      </c>
      <c r="AE389" s="175">
        <v>1510.29</v>
      </c>
      <c r="AF389" s="13">
        <v>1580.51</v>
      </c>
      <c r="AG389" s="13">
        <v>1674.88</v>
      </c>
      <c r="AH389" s="175">
        <v>1747.25</v>
      </c>
      <c r="AI389" s="173">
        <v>1817.1100000000001</v>
      </c>
      <c r="AJ389" s="173">
        <v>1909.13</v>
      </c>
    </row>
    <row r="390" spans="1:36" x14ac:dyDescent="0.2">
      <c r="A390" s="5" t="s">
        <v>1623</v>
      </c>
      <c r="B390" s="5" t="s">
        <v>774</v>
      </c>
      <c r="C390" s="122"/>
      <c r="D390" s="3" t="s">
        <v>775</v>
      </c>
      <c r="E390" s="38" t="s">
        <v>1088</v>
      </c>
      <c r="F390" s="3" t="s">
        <v>1076</v>
      </c>
      <c r="G390" s="3" t="s">
        <v>1065</v>
      </c>
      <c r="H390" s="1">
        <v>577.13</v>
      </c>
      <c r="I390" s="1">
        <v>599.63</v>
      </c>
      <c r="J390" s="1">
        <v>615.38</v>
      </c>
      <c r="K390" s="6">
        <v>654.20000000000005</v>
      </c>
      <c r="L390" s="173">
        <v>694.83</v>
      </c>
      <c r="M390" s="173">
        <v>754.33</v>
      </c>
      <c r="N390" s="173">
        <v>803.71</v>
      </c>
      <c r="O390" s="173">
        <v>849.35</v>
      </c>
      <c r="P390" s="173">
        <v>900.07</v>
      </c>
      <c r="Q390" s="173">
        <v>1015.6</v>
      </c>
      <c r="R390" s="173">
        <v>1101.79</v>
      </c>
      <c r="S390" s="173">
        <v>1178.2</v>
      </c>
      <c r="T390" s="173">
        <v>1218.22</v>
      </c>
      <c r="U390" s="173">
        <v>1279.1400000000001</v>
      </c>
      <c r="V390" s="13">
        <v>1342.17</v>
      </c>
      <c r="W390" s="13">
        <v>1408.23</v>
      </c>
      <c r="X390" s="13">
        <v>1462.52</v>
      </c>
      <c r="Y390" s="13">
        <v>1496.6</v>
      </c>
      <c r="Z390" s="13">
        <v>1497.17</v>
      </c>
      <c r="AA390" s="13">
        <v>1504.96</v>
      </c>
      <c r="AB390" s="13">
        <v>1506.2</v>
      </c>
      <c r="AC390" s="13">
        <v>1533.84</v>
      </c>
      <c r="AD390" s="13">
        <v>1560.49</v>
      </c>
      <c r="AE390" s="175">
        <v>1618.03</v>
      </c>
      <c r="AF390" s="13">
        <v>1674.5200000000002</v>
      </c>
      <c r="AG390" s="13">
        <v>1758.04</v>
      </c>
      <c r="AH390" s="175">
        <v>1855.79</v>
      </c>
      <c r="AI390" s="173">
        <v>1929.57</v>
      </c>
      <c r="AJ390" s="173">
        <v>1996.18</v>
      </c>
    </row>
    <row r="391" spans="1:36" x14ac:dyDescent="0.2">
      <c r="A391" s="5" t="s">
        <v>1625</v>
      </c>
      <c r="B391" s="5" t="s">
        <v>780</v>
      </c>
      <c r="D391" s="3" t="s">
        <v>781</v>
      </c>
      <c r="E391" s="38" t="s">
        <v>1088</v>
      </c>
      <c r="F391" s="3" t="s">
        <v>1076</v>
      </c>
      <c r="G391" s="3" t="s">
        <v>1061</v>
      </c>
      <c r="H391" s="1">
        <v>570.38</v>
      </c>
      <c r="I391" s="1">
        <v>609.75</v>
      </c>
      <c r="J391" s="1">
        <v>625.5</v>
      </c>
      <c r="K391" s="6">
        <v>666.47</v>
      </c>
      <c r="L391" s="173">
        <v>700.73</v>
      </c>
      <c r="M391" s="173">
        <v>768.3</v>
      </c>
      <c r="N391" s="173">
        <v>831.51</v>
      </c>
      <c r="O391" s="173">
        <v>873.75</v>
      </c>
      <c r="P391" s="173">
        <v>926.49</v>
      </c>
      <c r="Q391" s="173">
        <v>1017.08</v>
      </c>
      <c r="R391" s="173">
        <v>1173.92</v>
      </c>
      <c r="S391" s="173">
        <v>1239.03</v>
      </c>
      <c r="T391" s="173">
        <v>1292.9100000000001</v>
      </c>
      <c r="U391" s="173">
        <v>1347.63</v>
      </c>
      <c r="V391" s="13">
        <v>1409.2</v>
      </c>
      <c r="W391" s="13">
        <v>1468.79</v>
      </c>
      <c r="X391" s="13">
        <v>1515.15</v>
      </c>
      <c r="Y391" s="13">
        <v>1516.49</v>
      </c>
      <c r="Z391" s="13">
        <v>1516.49</v>
      </c>
      <c r="AA391" s="13">
        <v>1516.49</v>
      </c>
      <c r="AB391" s="13">
        <v>1516.49</v>
      </c>
      <c r="AC391" s="13">
        <v>1516.49</v>
      </c>
      <c r="AD391" s="13">
        <v>1538.75</v>
      </c>
      <c r="AE391" s="175">
        <v>1583.4599999999998</v>
      </c>
      <c r="AF391" s="13">
        <v>1652.6699999999998</v>
      </c>
      <c r="AG391" s="13">
        <v>1746.92</v>
      </c>
      <c r="AH391" s="175">
        <v>1816.17</v>
      </c>
      <c r="AI391" s="173">
        <v>1885.79</v>
      </c>
      <c r="AJ391" s="173">
        <v>1961.87</v>
      </c>
    </row>
    <row r="392" spans="1:36" x14ac:dyDescent="0.2">
      <c r="A392" s="5" t="s">
        <v>1699</v>
      </c>
      <c r="B392" s="5" t="s">
        <v>782</v>
      </c>
      <c r="D392" s="3" t="s">
        <v>783</v>
      </c>
      <c r="E392" s="38" t="s">
        <v>1089</v>
      </c>
      <c r="F392" s="3" t="s">
        <v>1076</v>
      </c>
      <c r="G392" s="3" t="s">
        <v>1061</v>
      </c>
      <c r="H392" s="1">
        <v>492.75</v>
      </c>
      <c r="I392" s="1">
        <v>545.63</v>
      </c>
      <c r="J392" s="1">
        <v>574.88</v>
      </c>
      <c r="K392" s="6">
        <v>593.78</v>
      </c>
      <c r="L392" s="173">
        <v>623.01</v>
      </c>
      <c r="M392" s="173">
        <v>675.08</v>
      </c>
      <c r="N392" s="173">
        <v>729.88</v>
      </c>
      <c r="O392" s="173">
        <v>784.25</v>
      </c>
      <c r="P392" s="173">
        <v>838.5</v>
      </c>
      <c r="Q392" s="173">
        <v>939.54</v>
      </c>
      <c r="R392" s="173">
        <v>1121.9100000000001</v>
      </c>
      <c r="S392" s="173">
        <v>1172.8599999999999</v>
      </c>
      <c r="T392" s="173">
        <v>1207.2</v>
      </c>
      <c r="U392" s="173">
        <v>1263.52</v>
      </c>
      <c r="V392" s="13">
        <v>1317.37</v>
      </c>
      <c r="W392" s="13">
        <v>1371.85</v>
      </c>
      <c r="X392" s="13">
        <v>1410.34</v>
      </c>
      <c r="Y392" s="13">
        <v>1446.25</v>
      </c>
      <c r="Z392" s="13">
        <v>1447.83</v>
      </c>
      <c r="AA392" s="13">
        <v>1454.01</v>
      </c>
      <c r="AB392" s="13">
        <v>1456.97</v>
      </c>
      <c r="AC392" s="13">
        <v>1457.15</v>
      </c>
      <c r="AD392" s="13">
        <v>1460.98</v>
      </c>
      <c r="AE392" s="175">
        <v>1495.67</v>
      </c>
      <c r="AF392" s="13">
        <v>1582.51</v>
      </c>
      <c r="AG392" s="13">
        <v>1664.36</v>
      </c>
      <c r="AH392" s="175" t="s">
        <v>886</v>
      </c>
      <c r="AI392" s="173" t="s">
        <v>886</v>
      </c>
      <c r="AJ392" s="173" t="s">
        <v>886</v>
      </c>
    </row>
    <row r="393" spans="1:36" x14ac:dyDescent="0.2">
      <c r="A393" s="5" t="s">
        <v>1626</v>
      </c>
      <c r="B393" s="5" t="s">
        <v>784</v>
      </c>
      <c r="D393" s="3" t="s">
        <v>785</v>
      </c>
      <c r="E393" s="38" t="s">
        <v>1088</v>
      </c>
      <c r="F393" s="3" t="s">
        <v>1076</v>
      </c>
      <c r="G393" s="3" t="s">
        <v>1057</v>
      </c>
      <c r="H393" s="1">
        <v>537.75</v>
      </c>
      <c r="I393" s="1">
        <v>551.25</v>
      </c>
      <c r="J393" s="1">
        <v>563.63</v>
      </c>
      <c r="K393" s="6">
        <v>603.61</v>
      </c>
      <c r="L393" s="173">
        <v>639.99</v>
      </c>
      <c r="M393" s="173">
        <v>723.77</v>
      </c>
      <c r="N393" s="173">
        <v>782.28</v>
      </c>
      <c r="O393" s="173">
        <v>828.14</v>
      </c>
      <c r="P393" s="173">
        <v>865.81</v>
      </c>
      <c r="Q393" s="173">
        <v>962.38</v>
      </c>
      <c r="R393" s="173">
        <v>1143.47</v>
      </c>
      <c r="S393" s="173">
        <v>1201.8399999999999</v>
      </c>
      <c r="T393" s="173">
        <v>1248.33</v>
      </c>
      <c r="U393" s="173">
        <v>1309.3399999999999</v>
      </c>
      <c r="V393" s="13">
        <v>1364.83</v>
      </c>
      <c r="W393" s="13">
        <v>1437.98</v>
      </c>
      <c r="X393" s="13">
        <v>1482.22</v>
      </c>
      <c r="Y393" s="13">
        <v>1519.02</v>
      </c>
      <c r="Z393" s="13">
        <v>1519.38</v>
      </c>
      <c r="AA393" s="13">
        <v>1559.31</v>
      </c>
      <c r="AB393" s="13">
        <v>1588.71</v>
      </c>
      <c r="AC393" s="13">
        <v>1617.22</v>
      </c>
      <c r="AD393" s="13">
        <v>1646.28</v>
      </c>
      <c r="AE393" s="175">
        <v>1706.8700000000001</v>
      </c>
      <c r="AF393" s="13">
        <v>1782.3</v>
      </c>
      <c r="AG393" s="13">
        <v>1882.6499999999999</v>
      </c>
      <c r="AH393" s="175">
        <v>1956.1599999999999</v>
      </c>
      <c r="AI393" s="173">
        <v>2031.46</v>
      </c>
      <c r="AJ393" s="173">
        <v>2091.4499999999998</v>
      </c>
    </row>
    <row r="394" spans="1:36" x14ac:dyDescent="0.2">
      <c r="A394" s="5" t="s">
        <v>1627</v>
      </c>
      <c r="B394" s="5" t="s">
        <v>786</v>
      </c>
      <c r="D394" s="3" t="s">
        <v>787</v>
      </c>
      <c r="E394" s="38" t="s">
        <v>1088</v>
      </c>
      <c r="F394" s="3" t="s">
        <v>1076</v>
      </c>
      <c r="G394" s="3" t="s">
        <v>1057</v>
      </c>
      <c r="H394" s="1">
        <v>549</v>
      </c>
      <c r="I394" s="1">
        <v>597.38</v>
      </c>
      <c r="J394" s="1">
        <v>598.5</v>
      </c>
      <c r="K394" s="6">
        <v>647.46</v>
      </c>
      <c r="L394" s="173">
        <v>703.6</v>
      </c>
      <c r="M394" s="173">
        <v>763.05</v>
      </c>
      <c r="N394" s="173">
        <v>821.9</v>
      </c>
      <c r="O394" s="173">
        <v>886.05</v>
      </c>
      <c r="P394" s="173">
        <v>963.79</v>
      </c>
      <c r="Q394" s="173">
        <v>1025.83</v>
      </c>
      <c r="R394" s="173">
        <v>1214.4100000000001</v>
      </c>
      <c r="S394" s="173">
        <v>1286.3499999999999</v>
      </c>
      <c r="T394" s="173">
        <v>1342.67</v>
      </c>
      <c r="U394" s="173">
        <v>1406.66</v>
      </c>
      <c r="V394" s="13">
        <v>1469.87</v>
      </c>
      <c r="W394" s="13">
        <v>1532.3</v>
      </c>
      <c r="X394" s="13">
        <v>1586.51</v>
      </c>
      <c r="Y394" s="13">
        <v>1628.71</v>
      </c>
      <c r="Z394" s="13">
        <v>1631.4</v>
      </c>
      <c r="AA394" s="13">
        <v>1632.48</v>
      </c>
      <c r="AB394" s="13">
        <v>1634.61</v>
      </c>
      <c r="AC394" s="13">
        <v>1664.29</v>
      </c>
      <c r="AD394" s="13">
        <v>1697.66</v>
      </c>
      <c r="AE394" s="175">
        <v>1758.1900000000003</v>
      </c>
      <c r="AF394" s="13">
        <v>1833.5900000000001</v>
      </c>
      <c r="AG394" s="13">
        <v>1934.98</v>
      </c>
      <c r="AH394" s="175">
        <v>2011.51</v>
      </c>
      <c r="AI394" s="173">
        <v>2091.34</v>
      </c>
      <c r="AJ394" s="173">
        <v>2162.69</v>
      </c>
    </row>
    <row r="395" spans="1:36" x14ac:dyDescent="0.2">
      <c r="A395" s="5" t="s">
        <v>1700</v>
      </c>
      <c r="B395" s="5" t="s">
        <v>788</v>
      </c>
      <c r="D395" s="3" t="s">
        <v>789</v>
      </c>
      <c r="E395" s="38" t="s">
        <v>1089</v>
      </c>
      <c r="F395" s="3" t="s">
        <v>1076</v>
      </c>
      <c r="G395" s="3" t="s">
        <v>1059</v>
      </c>
      <c r="H395" s="1">
        <v>628.88</v>
      </c>
      <c r="I395" s="1">
        <v>594</v>
      </c>
      <c r="J395" s="1">
        <v>671.63</v>
      </c>
      <c r="K395" s="6">
        <v>715.04</v>
      </c>
      <c r="L395" s="173">
        <v>791.06</v>
      </c>
      <c r="M395" s="173">
        <v>834.05</v>
      </c>
      <c r="N395" s="173">
        <v>868.91</v>
      </c>
      <c r="O395" s="173">
        <v>906.25</v>
      </c>
      <c r="P395" s="173">
        <v>945.4</v>
      </c>
      <c r="Q395" s="173">
        <v>1075.1400000000001</v>
      </c>
      <c r="R395" s="173">
        <v>1166.8800000000001</v>
      </c>
      <c r="S395" s="173">
        <v>1237.6600000000001</v>
      </c>
      <c r="T395" s="173">
        <v>1290.04</v>
      </c>
      <c r="U395" s="173">
        <v>1346.67</v>
      </c>
      <c r="V395" s="13">
        <v>1423.08</v>
      </c>
      <c r="W395" s="13">
        <v>1463.88</v>
      </c>
      <c r="X395" s="13" t="s">
        <v>886</v>
      </c>
      <c r="Y395" s="13" t="s">
        <v>886</v>
      </c>
      <c r="Z395" s="13" t="s">
        <v>886</v>
      </c>
      <c r="AA395" s="13" t="s">
        <v>886</v>
      </c>
      <c r="AB395" s="13" t="s">
        <v>886</v>
      </c>
      <c r="AC395" s="13" t="s">
        <v>886</v>
      </c>
      <c r="AD395" s="13" t="s">
        <v>886</v>
      </c>
      <c r="AE395" s="175" t="s">
        <v>886</v>
      </c>
      <c r="AF395" s="13" t="s">
        <v>886</v>
      </c>
      <c r="AG395" s="13" t="s">
        <v>886</v>
      </c>
      <c r="AH395" s="175" t="s">
        <v>886</v>
      </c>
      <c r="AI395" s="173" t="s">
        <v>886</v>
      </c>
      <c r="AJ395" s="173" t="s">
        <v>886</v>
      </c>
    </row>
    <row r="396" spans="1:36" x14ac:dyDescent="0.2">
      <c r="A396" s="5" t="s">
        <v>1628</v>
      </c>
      <c r="B396" s="5" t="s">
        <v>790</v>
      </c>
      <c r="D396" s="3" t="s">
        <v>791</v>
      </c>
      <c r="E396" s="38" t="s">
        <v>1089</v>
      </c>
      <c r="F396" s="3" t="s">
        <v>1076</v>
      </c>
      <c r="G396" s="3" t="s">
        <v>1060</v>
      </c>
      <c r="H396" s="1">
        <v>245.25</v>
      </c>
      <c r="I396" s="1">
        <v>293.63</v>
      </c>
      <c r="J396" s="1">
        <v>315</v>
      </c>
      <c r="K396" s="6">
        <v>499.5</v>
      </c>
      <c r="L396" s="173">
        <v>584.82000000000005</v>
      </c>
      <c r="M396" s="173">
        <v>628.42999999999995</v>
      </c>
      <c r="N396" s="173">
        <v>682.46</v>
      </c>
      <c r="O396" s="173">
        <v>746.5</v>
      </c>
      <c r="P396" s="173">
        <v>805.66</v>
      </c>
      <c r="Q396" s="173">
        <v>949.12</v>
      </c>
      <c r="R396" s="173">
        <v>1037.42</v>
      </c>
      <c r="S396" s="173">
        <v>1104.45</v>
      </c>
      <c r="T396" s="173">
        <v>1139.06</v>
      </c>
      <c r="U396" s="173">
        <v>1178.43</v>
      </c>
      <c r="V396" s="13">
        <v>1227.1600000000001</v>
      </c>
      <c r="W396" s="13">
        <v>1279.22</v>
      </c>
      <c r="X396" s="13">
        <v>1324.26</v>
      </c>
      <c r="Y396" s="13">
        <v>1369.56</v>
      </c>
      <c r="Z396" s="13">
        <v>1369.48</v>
      </c>
      <c r="AA396" s="13">
        <v>1369.14</v>
      </c>
      <c r="AB396" s="13">
        <v>1369.72</v>
      </c>
      <c r="AC396" s="13">
        <v>1397.02</v>
      </c>
      <c r="AD396" s="13">
        <v>1420.97</v>
      </c>
      <c r="AE396" s="175">
        <v>1472.8700000000001</v>
      </c>
      <c r="AF396" s="13">
        <v>1537.7299999999998</v>
      </c>
      <c r="AG396" s="13">
        <v>1625.82</v>
      </c>
      <c r="AH396" s="175">
        <v>1715.87</v>
      </c>
      <c r="AI396" s="173">
        <v>1785.5900000000001</v>
      </c>
      <c r="AJ396" s="173" t="s">
        <v>886</v>
      </c>
    </row>
    <row r="397" spans="1:36" x14ac:dyDescent="0.2">
      <c r="A397" s="5" t="s">
        <v>1629</v>
      </c>
      <c r="B397" s="5" t="s">
        <v>792</v>
      </c>
      <c r="D397" s="3" t="s">
        <v>793</v>
      </c>
      <c r="E397" s="38" t="s">
        <v>1088</v>
      </c>
      <c r="F397" s="3" t="s">
        <v>1076</v>
      </c>
      <c r="G397" s="3" t="s">
        <v>1061</v>
      </c>
      <c r="H397" s="1">
        <v>612</v>
      </c>
      <c r="I397" s="1">
        <v>561.38</v>
      </c>
      <c r="J397" s="1">
        <v>582.75</v>
      </c>
      <c r="K397" s="6">
        <v>612.46</v>
      </c>
      <c r="L397" s="173">
        <v>648.21</v>
      </c>
      <c r="M397" s="173">
        <v>718.36</v>
      </c>
      <c r="N397" s="173">
        <v>781.02</v>
      </c>
      <c r="O397" s="173">
        <v>829.87</v>
      </c>
      <c r="P397" s="173">
        <v>878.82</v>
      </c>
      <c r="Q397" s="173">
        <v>957.86</v>
      </c>
      <c r="R397" s="173">
        <v>1130.52</v>
      </c>
      <c r="S397" s="173">
        <v>1201.0899999999999</v>
      </c>
      <c r="T397" s="173">
        <v>1259.82</v>
      </c>
      <c r="U397" s="173">
        <v>1321.63</v>
      </c>
      <c r="V397" s="13">
        <v>1382.57</v>
      </c>
      <c r="W397" s="13">
        <v>1441.48</v>
      </c>
      <c r="X397" s="13">
        <v>1491.89</v>
      </c>
      <c r="Y397" s="13">
        <v>1498.28</v>
      </c>
      <c r="Z397" s="13">
        <v>1498.33</v>
      </c>
      <c r="AA397" s="13">
        <v>1499.62</v>
      </c>
      <c r="AB397" s="13">
        <v>1500.82</v>
      </c>
      <c r="AC397" s="13">
        <v>1501.66</v>
      </c>
      <c r="AD397" s="13">
        <v>1524.05</v>
      </c>
      <c r="AE397" s="175">
        <v>1569.35</v>
      </c>
      <c r="AF397" s="13">
        <v>1639.9199999999998</v>
      </c>
      <c r="AG397" s="13">
        <v>1730.42</v>
      </c>
      <c r="AH397" s="175">
        <v>1799.5</v>
      </c>
      <c r="AI397" s="173">
        <v>1867.06</v>
      </c>
      <c r="AJ397" s="173">
        <v>1943.9</v>
      </c>
    </row>
    <row r="398" spans="1:36" x14ac:dyDescent="0.2">
      <c r="A398" s="5" t="s">
        <v>1630</v>
      </c>
      <c r="B398" s="5" t="s">
        <v>794</v>
      </c>
      <c r="D398" s="3" t="s">
        <v>795</v>
      </c>
      <c r="E398" s="38" t="s">
        <v>1088</v>
      </c>
      <c r="F398" s="3" t="s">
        <v>1082</v>
      </c>
      <c r="G398" s="3" t="s">
        <v>1057</v>
      </c>
      <c r="H398" s="1">
        <v>528.75</v>
      </c>
      <c r="I398" s="1">
        <v>551.25</v>
      </c>
      <c r="J398" s="1">
        <v>559.13</v>
      </c>
      <c r="K398" s="1">
        <v>610.94000000000005</v>
      </c>
      <c r="L398" s="173">
        <v>649.4</v>
      </c>
      <c r="M398" s="173">
        <v>825.9</v>
      </c>
      <c r="N398" s="173">
        <v>827.3</v>
      </c>
      <c r="O398" s="173">
        <v>881.37</v>
      </c>
      <c r="P398" s="173">
        <v>939.71</v>
      </c>
      <c r="Q398" s="173">
        <v>1021.97</v>
      </c>
      <c r="R398" s="173">
        <v>1133.6300000000001</v>
      </c>
      <c r="S398" s="173">
        <v>1229.3399999999999</v>
      </c>
      <c r="T398" s="173">
        <v>1280.04</v>
      </c>
      <c r="U398" s="173">
        <v>1321.57</v>
      </c>
      <c r="V398" s="13">
        <v>1362.38</v>
      </c>
      <c r="W398" s="13">
        <v>1416.35</v>
      </c>
      <c r="X398" s="13">
        <v>1472.42</v>
      </c>
      <c r="Y398" s="13">
        <v>1500.67</v>
      </c>
      <c r="Z398" s="13">
        <v>1500.23</v>
      </c>
      <c r="AA398" s="13">
        <v>1503.04</v>
      </c>
      <c r="AB398" s="13">
        <v>1537.6</v>
      </c>
      <c r="AC398" s="13">
        <v>1542.32</v>
      </c>
      <c r="AD398" s="13">
        <v>1546.06</v>
      </c>
      <c r="AE398" s="175">
        <v>1603.73</v>
      </c>
      <c r="AF398" s="13">
        <v>1675.21</v>
      </c>
      <c r="AG398" s="13">
        <v>1772.6699999999998</v>
      </c>
      <c r="AH398" s="175">
        <v>1842.99</v>
      </c>
      <c r="AI398" s="173">
        <v>1916.9899999999998</v>
      </c>
      <c r="AJ398" s="173">
        <v>1965.61</v>
      </c>
    </row>
    <row r="399" spans="1:36" x14ac:dyDescent="0.2">
      <c r="A399" s="5" t="s">
        <v>1631</v>
      </c>
      <c r="B399" s="5" t="s">
        <v>796</v>
      </c>
      <c r="D399" s="3" t="s">
        <v>797</v>
      </c>
      <c r="E399" s="38" t="s">
        <v>1088</v>
      </c>
      <c r="F399" s="3" t="s">
        <v>1076</v>
      </c>
      <c r="G399" s="3" t="s">
        <v>1064</v>
      </c>
      <c r="H399" s="1">
        <v>537.75</v>
      </c>
      <c r="I399" s="1">
        <v>585</v>
      </c>
      <c r="J399" s="1">
        <v>597.38</v>
      </c>
      <c r="K399" s="6">
        <v>603.17999999999995</v>
      </c>
      <c r="L399" s="173">
        <v>639.77</v>
      </c>
      <c r="M399" s="173">
        <v>743.95</v>
      </c>
      <c r="N399" s="173">
        <v>801.87</v>
      </c>
      <c r="O399" s="173">
        <v>875.46</v>
      </c>
      <c r="P399" s="173">
        <v>906.54</v>
      </c>
      <c r="Q399" s="173">
        <v>1002.65</v>
      </c>
      <c r="R399" s="173">
        <v>1177.0899999999999</v>
      </c>
      <c r="S399" s="173">
        <v>1255.02</v>
      </c>
      <c r="T399" s="173">
        <v>1305.3900000000001</v>
      </c>
      <c r="U399" s="173">
        <v>1368.72</v>
      </c>
      <c r="V399" s="13">
        <v>1433.58</v>
      </c>
      <c r="W399" s="13">
        <v>1501.7</v>
      </c>
      <c r="X399" s="13">
        <v>1548.95</v>
      </c>
      <c r="Y399" s="13">
        <v>1585.54</v>
      </c>
      <c r="Z399" s="13">
        <v>1584.14</v>
      </c>
      <c r="AA399" s="13">
        <v>1601.2</v>
      </c>
      <c r="AB399" s="13">
        <v>1610.98</v>
      </c>
      <c r="AC399" s="13">
        <v>1643.45</v>
      </c>
      <c r="AD399" s="13">
        <v>1678.32</v>
      </c>
      <c r="AE399" s="175">
        <v>1736.1299999999999</v>
      </c>
      <c r="AF399" s="13">
        <v>1808.61</v>
      </c>
      <c r="AG399" s="13">
        <v>1896.23</v>
      </c>
      <c r="AH399" s="175">
        <v>1986.74</v>
      </c>
      <c r="AI399" s="173">
        <v>2066.87</v>
      </c>
      <c r="AJ399" s="173">
        <v>2166.58</v>
      </c>
    </row>
    <row r="400" spans="1:36" x14ac:dyDescent="0.2">
      <c r="A400" s="5" t="s">
        <v>1701</v>
      </c>
      <c r="B400" s="5" t="s">
        <v>798</v>
      </c>
      <c r="D400" s="3" t="s">
        <v>799</v>
      </c>
      <c r="E400" s="38" t="s">
        <v>1089</v>
      </c>
      <c r="F400" s="3" t="s">
        <v>1076</v>
      </c>
      <c r="G400" s="3" t="s">
        <v>1064</v>
      </c>
      <c r="H400" s="1">
        <v>504</v>
      </c>
      <c r="I400" s="1">
        <v>535.5</v>
      </c>
      <c r="J400" s="1">
        <v>556.88</v>
      </c>
      <c r="K400" s="6">
        <v>592.32000000000005</v>
      </c>
      <c r="L400" s="173">
        <v>709.42</v>
      </c>
      <c r="M400" s="173">
        <v>769.98</v>
      </c>
      <c r="N400" s="173">
        <v>831.46</v>
      </c>
      <c r="O400" s="173">
        <v>881.54</v>
      </c>
      <c r="P400" s="173">
        <v>934.3</v>
      </c>
      <c r="Q400" s="173">
        <v>1023.48</v>
      </c>
      <c r="R400" s="173">
        <v>1183.47</v>
      </c>
      <c r="S400" s="173">
        <v>1254.47</v>
      </c>
      <c r="T400" s="173">
        <v>1306.53</v>
      </c>
      <c r="U400" s="173">
        <v>1368.59</v>
      </c>
      <c r="V400" s="13">
        <v>1432.21</v>
      </c>
      <c r="W400" s="13">
        <v>1497.67</v>
      </c>
      <c r="X400" s="13">
        <v>1552.13</v>
      </c>
      <c r="Y400" s="13">
        <v>1598.39</v>
      </c>
      <c r="Z400" s="13">
        <v>1599.18</v>
      </c>
      <c r="AA400" s="13">
        <v>1603.58</v>
      </c>
      <c r="AB400" s="13">
        <v>1614.9</v>
      </c>
      <c r="AC400" s="13">
        <v>1649.81</v>
      </c>
      <c r="AD400" s="13">
        <v>1680.44</v>
      </c>
      <c r="AE400" s="175">
        <v>1743.78</v>
      </c>
      <c r="AF400" s="13">
        <v>1822.0999999999997</v>
      </c>
      <c r="AG400" s="13">
        <v>1925.53</v>
      </c>
      <c r="AH400" s="175" t="s">
        <v>886</v>
      </c>
      <c r="AI400" s="173" t="s">
        <v>886</v>
      </c>
      <c r="AJ400" s="173" t="s">
        <v>886</v>
      </c>
    </row>
    <row r="401" spans="1:36" x14ac:dyDescent="0.2">
      <c r="A401" s="5" t="s">
        <v>1632</v>
      </c>
      <c r="B401" s="5" t="s">
        <v>800</v>
      </c>
      <c r="D401" s="3" t="s">
        <v>801</v>
      </c>
      <c r="E401" s="38" t="s">
        <v>1088</v>
      </c>
      <c r="F401" s="3" t="s">
        <v>1076</v>
      </c>
      <c r="G401" s="3" t="s">
        <v>1058</v>
      </c>
      <c r="H401" s="1">
        <v>612</v>
      </c>
      <c r="I401" s="1">
        <v>659.25</v>
      </c>
      <c r="J401" s="1">
        <v>672.75</v>
      </c>
      <c r="K401" s="6">
        <v>713.84</v>
      </c>
      <c r="L401" s="173">
        <v>751.57</v>
      </c>
      <c r="M401" s="173">
        <v>836.81</v>
      </c>
      <c r="N401" s="173">
        <v>911.07</v>
      </c>
      <c r="O401" s="173">
        <v>959.14</v>
      </c>
      <c r="P401" s="173">
        <v>1009.71</v>
      </c>
      <c r="Q401" s="173">
        <v>1086.1099999999999</v>
      </c>
      <c r="R401" s="173">
        <v>1189.8900000000001</v>
      </c>
      <c r="S401" s="173">
        <v>1245.6500000000001</v>
      </c>
      <c r="T401" s="173">
        <v>1283.83</v>
      </c>
      <c r="U401" s="173">
        <v>1343.69</v>
      </c>
      <c r="V401" s="13">
        <v>1416.4</v>
      </c>
      <c r="W401" s="13">
        <v>1466.55</v>
      </c>
      <c r="X401" s="13">
        <v>1509.55</v>
      </c>
      <c r="Y401" s="13">
        <v>1515.08</v>
      </c>
      <c r="Z401" s="13">
        <v>1515.12</v>
      </c>
      <c r="AA401" s="13">
        <v>1518.81</v>
      </c>
      <c r="AB401" s="13">
        <v>1500.41</v>
      </c>
      <c r="AC401" s="13">
        <v>1525.28</v>
      </c>
      <c r="AD401" s="13">
        <v>1551.79</v>
      </c>
      <c r="AE401" s="175">
        <v>1605.49</v>
      </c>
      <c r="AF401" s="13">
        <v>1661.18</v>
      </c>
      <c r="AG401" s="13">
        <v>1754.5000000000002</v>
      </c>
      <c r="AH401" s="175">
        <v>1838.25</v>
      </c>
      <c r="AI401" s="173">
        <v>1908.37</v>
      </c>
      <c r="AJ401" s="173">
        <v>1985.64</v>
      </c>
    </row>
    <row r="402" spans="1:36" x14ac:dyDescent="0.2">
      <c r="A402" s="5" t="s">
        <v>1633</v>
      </c>
      <c r="B402" s="5" t="s">
        <v>802</v>
      </c>
      <c r="D402" s="3" t="s">
        <v>803</v>
      </c>
      <c r="E402" s="38" t="s">
        <v>1088</v>
      </c>
      <c r="F402" s="3" t="s">
        <v>1076</v>
      </c>
      <c r="G402" s="3" t="s">
        <v>1060</v>
      </c>
      <c r="H402" s="1">
        <v>529.88</v>
      </c>
      <c r="I402" s="1">
        <v>545.63</v>
      </c>
      <c r="J402" s="1">
        <v>586.13</v>
      </c>
      <c r="K402" s="6">
        <v>635.28</v>
      </c>
      <c r="L402" s="173">
        <v>682.1</v>
      </c>
      <c r="M402" s="173">
        <v>757.98</v>
      </c>
      <c r="N402" s="173">
        <v>805.5</v>
      </c>
      <c r="O402" s="173">
        <v>847.54</v>
      </c>
      <c r="P402" s="173">
        <v>898.68</v>
      </c>
      <c r="Q402" s="173">
        <v>981.95</v>
      </c>
      <c r="R402" s="173">
        <v>1081.9100000000001</v>
      </c>
      <c r="S402" s="173">
        <v>1152.3699999999999</v>
      </c>
      <c r="T402" s="173">
        <v>1215.58</v>
      </c>
      <c r="U402" s="173">
        <v>1273.6300000000001</v>
      </c>
      <c r="V402" s="13">
        <v>1329.14</v>
      </c>
      <c r="W402" s="13">
        <v>1406.49</v>
      </c>
      <c r="X402" s="13">
        <v>1439.57</v>
      </c>
      <c r="Y402" s="13">
        <v>1480.98</v>
      </c>
      <c r="Z402" s="13">
        <v>1483.66</v>
      </c>
      <c r="AA402" s="13">
        <v>1491.06</v>
      </c>
      <c r="AB402" s="13">
        <v>1497.7</v>
      </c>
      <c r="AC402" s="13">
        <v>1503.97</v>
      </c>
      <c r="AD402" s="13">
        <v>1529.88</v>
      </c>
      <c r="AE402" s="175">
        <v>1582.3799999999999</v>
      </c>
      <c r="AF402" s="13">
        <v>1644.6100000000001</v>
      </c>
      <c r="AG402" s="13">
        <v>1721.5100000000002</v>
      </c>
      <c r="AH402" s="175">
        <v>1815.6400000000003</v>
      </c>
      <c r="AI402" s="173">
        <v>1877.8600000000001</v>
      </c>
      <c r="AJ402" s="173">
        <v>1925.78</v>
      </c>
    </row>
    <row r="403" spans="1:36" x14ac:dyDescent="0.2">
      <c r="A403" s="122" t="s">
        <v>1775</v>
      </c>
      <c r="B403" s="122" t="s">
        <v>1772</v>
      </c>
      <c r="D403" s="123" t="s">
        <v>1771</v>
      </c>
      <c r="E403" s="38" t="s">
        <v>1088</v>
      </c>
      <c r="F403" s="123" t="s">
        <v>1082</v>
      </c>
      <c r="G403" s="123" t="s">
        <v>1060</v>
      </c>
      <c r="H403" s="134" t="s">
        <v>886</v>
      </c>
      <c r="I403" s="1" t="s">
        <v>886</v>
      </c>
      <c r="J403" s="1" t="s">
        <v>886</v>
      </c>
      <c r="K403" s="1" t="s">
        <v>886</v>
      </c>
      <c r="L403" s="1" t="s">
        <v>886</v>
      </c>
      <c r="M403" s="1" t="s">
        <v>886</v>
      </c>
      <c r="N403" s="1" t="s">
        <v>886</v>
      </c>
      <c r="O403" s="1" t="s">
        <v>886</v>
      </c>
      <c r="P403" s="173" t="s">
        <v>886</v>
      </c>
      <c r="Q403" s="1" t="s">
        <v>886</v>
      </c>
      <c r="R403" s="1" t="s">
        <v>886</v>
      </c>
      <c r="S403" s="1" t="s">
        <v>886</v>
      </c>
      <c r="T403" s="1" t="s">
        <v>886</v>
      </c>
      <c r="U403" s="1" t="s">
        <v>886</v>
      </c>
      <c r="V403" s="1" t="s">
        <v>886</v>
      </c>
      <c r="W403" s="1" t="s">
        <v>886</v>
      </c>
      <c r="X403" s="173" t="s">
        <v>886</v>
      </c>
      <c r="Y403" s="1" t="s">
        <v>886</v>
      </c>
      <c r="Z403" s="1" t="s">
        <v>886</v>
      </c>
      <c r="AA403" s="1" t="s">
        <v>886</v>
      </c>
      <c r="AB403" s="1" t="s">
        <v>886</v>
      </c>
      <c r="AC403" s="1" t="s">
        <v>886</v>
      </c>
      <c r="AD403" s="1" t="s">
        <v>886</v>
      </c>
      <c r="AE403" s="1" t="s">
        <v>886</v>
      </c>
      <c r="AF403" s="173" t="s">
        <v>886</v>
      </c>
      <c r="AG403" s="141" t="s">
        <v>886</v>
      </c>
      <c r="AH403" s="175" t="s">
        <v>886</v>
      </c>
      <c r="AI403" s="38" t="s">
        <v>886</v>
      </c>
      <c r="AJ403" s="173">
        <v>1975.01</v>
      </c>
    </row>
    <row r="404" spans="1:36" x14ac:dyDescent="0.2">
      <c r="A404" s="5" t="s">
        <v>1638</v>
      </c>
      <c r="B404" s="5" t="s">
        <v>810</v>
      </c>
      <c r="D404" s="3" t="s">
        <v>811</v>
      </c>
      <c r="E404" s="38" t="s">
        <v>1088</v>
      </c>
      <c r="F404" s="3" t="s">
        <v>1076</v>
      </c>
      <c r="G404" s="3" t="s">
        <v>1057</v>
      </c>
      <c r="H404" s="1">
        <v>491.63</v>
      </c>
      <c r="I404" s="1">
        <v>486</v>
      </c>
      <c r="J404" s="1">
        <v>523.13</v>
      </c>
      <c r="K404" s="6">
        <v>553.21</v>
      </c>
      <c r="L404" s="173">
        <v>592.79</v>
      </c>
      <c r="M404" s="173">
        <v>656.45</v>
      </c>
      <c r="N404" s="173">
        <v>727.49</v>
      </c>
      <c r="O404" s="173">
        <v>788.58</v>
      </c>
      <c r="P404" s="173">
        <v>841.09</v>
      </c>
      <c r="Q404" s="173">
        <v>919.37</v>
      </c>
      <c r="R404" s="173">
        <v>1076.5899999999999</v>
      </c>
      <c r="S404" s="173">
        <v>1154.44</v>
      </c>
      <c r="T404" s="173">
        <v>1205.6400000000001</v>
      </c>
      <c r="U404" s="173">
        <v>1257.29</v>
      </c>
      <c r="V404" s="13">
        <v>1309.49</v>
      </c>
      <c r="W404" s="13">
        <v>1361.92</v>
      </c>
      <c r="X404" s="13">
        <v>1414.96</v>
      </c>
      <c r="Y404" s="13">
        <v>1454.04</v>
      </c>
      <c r="Z404" s="13">
        <v>1454.64</v>
      </c>
      <c r="AA404" s="13">
        <v>1456.91</v>
      </c>
      <c r="AB404" s="13">
        <v>1490.55</v>
      </c>
      <c r="AC404" s="13">
        <v>1522.48</v>
      </c>
      <c r="AD404" s="13">
        <v>1551.94</v>
      </c>
      <c r="AE404" s="175">
        <v>1613.3500000000001</v>
      </c>
      <c r="AF404" s="13">
        <v>1689.32</v>
      </c>
      <c r="AG404" s="13">
        <v>1786.2</v>
      </c>
      <c r="AH404" s="175">
        <v>1857.2499999999998</v>
      </c>
      <c r="AI404" s="173">
        <v>1936.84</v>
      </c>
      <c r="AJ404" s="173">
        <v>2004.89</v>
      </c>
    </row>
    <row r="405" spans="1:36" x14ac:dyDescent="0.2">
      <c r="A405" s="5" t="s">
        <v>1702</v>
      </c>
      <c r="B405" s="5" t="s">
        <v>812</v>
      </c>
      <c r="D405" s="3" t="s">
        <v>813</v>
      </c>
      <c r="E405" s="38" t="s">
        <v>1089</v>
      </c>
      <c r="F405" s="3" t="s">
        <v>1076</v>
      </c>
      <c r="G405" s="3" t="s">
        <v>1064</v>
      </c>
      <c r="H405" s="1">
        <v>515.25</v>
      </c>
      <c r="I405" s="1">
        <v>585</v>
      </c>
      <c r="J405" s="1">
        <v>606.38</v>
      </c>
      <c r="K405" s="6">
        <v>636.19000000000005</v>
      </c>
      <c r="L405" s="173">
        <v>661.04</v>
      </c>
      <c r="M405" s="173">
        <v>727.47</v>
      </c>
      <c r="N405" s="173">
        <v>776.54</v>
      </c>
      <c r="O405" s="173">
        <v>831.85</v>
      </c>
      <c r="P405" s="173">
        <v>886.15</v>
      </c>
      <c r="Q405" s="173">
        <v>988.68</v>
      </c>
      <c r="R405" s="173">
        <v>1112.75</v>
      </c>
      <c r="S405" s="173">
        <v>1176.8599999999999</v>
      </c>
      <c r="T405" s="173">
        <v>1220.33</v>
      </c>
      <c r="U405" s="173">
        <v>1277.8599999999999</v>
      </c>
      <c r="V405" s="13">
        <v>1333.96</v>
      </c>
      <c r="W405" s="13">
        <v>1389.71</v>
      </c>
      <c r="X405" s="13">
        <v>1434.12</v>
      </c>
      <c r="Y405" s="13">
        <v>1448.42</v>
      </c>
      <c r="Z405" s="13">
        <v>1452.63</v>
      </c>
      <c r="AA405" s="13">
        <v>1458.96</v>
      </c>
      <c r="AB405" s="13">
        <v>1468.46</v>
      </c>
      <c r="AC405" s="13">
        <v>1474.75</v>
      </c>
      <c r="AD405" s="13">
        <v>1485.97</v>
      </c>
      <c r="AE405" s="175">
        <v>1554.2900000000002</v>
      </c>
      <c r="AF405" s="13">
        <v>1609.2499999999998</v>
      </c>
      <c r="AG405" s="13">
        <v>1698.95</v>
      </c>
      <c r="AH405" s="175" t="s">
        <v>886</v>
      </c>
      <c r="AI405" s="173" t="s">
        <v>886</v>
      </c>
      <c r="AJ405" s="173" t="s">
        <v>886</v>
      </c>
    </row>
    <row r="406" spans="1:36" x14ac:dyDescent="0.2">
      <c r="A406" s="5" t="s">
        <v>1639</v>
      </c>
      <c r="B406" s="122" t="s">
        <v>1267</v>
      </c>
      <c r="C406" s="122"/>
      <c r="D406" s="123" t="s">
        <v>1266</v>
      </c>
      <c r="E406" s="38" t="s">
        <v>1088</v>
      </c>
      <c r="F406" s="123" t="s">
        <v>1076</v>
      </c>
      <c r="G406" s="123" t="s">
        <v>1061</v>
      </c>
      <c r="H406" s="13" t="s">
        <v>886</v>
      </c>
      <c r="I406" s="13" t="s">
        <v>886</v>
      </c>
      <c r="J406" s="13" t="s">
        <v>886</v>
      </c>
      <c r="K406" s="13" t="s">
        <v>886</v>
      </c>
      <c r="L406" s="13" t="s">
        <v>886</v>
      </c>
      <c r="M406" s="13" t="s">
        <v>886</v>
      </c>
      <c r="N406" s="13" t="s">
        <v>886</v>
      </c>
      <c r="O406" s="175" t="s">
        <v>886</v>
      </c>
      <c r="P406" s="13" t="s">
        <v>886</v>
      </c>
      <c r="Q406" s="13" t="s">
        <v>886</v>
      </c>
      <c r="R406" s="175" t="s">
        <v>886</v>
      </c>
      <c r="S406" s="13" t="s">
        <v>886</v>
      </c>
      <c r="T406" s="13" t="s">
        <v>886</v>
      </c>
      <c r="U406" s="13" t="s">
        <v>886</v>
      </c>
      <c r="V406" s="13" t="s">
        <v>886</v>
      </c>
      <c r="W406" s="13" t="s">
        <v>886</v>
      </c>
      <c r="X406" s="13" t="s">
        <v>886</v>
      </c>
      <c r="Y406" s="13" t="s">
        <v>886</v>
      </c>
      <c r="Z406" s="175" t="s">
        <v>886</v>
      </c>
      <c r="AA406" s="13" t="s">
        <v>886</v>
      </c>
      <c r="AB406" s="13" t="s">
        <v>886</v>
      </c>
      <c r="AC406" s="175" t="s">
        <v>886</v>
      </c>
      <c r="AD406" s="175" t="s">
        <v>886</v>
      </c>
      <c r="AE406" s="175" t="s">
        <v>886</v>
      </c>
      <c r="AF406" s="175" t="s">
        <v>886</v>
      </c>
      <c r="AG406" s="175" t="s">
        <v>886</v>
      </c>
      <c r="AH406" s="175">
        <v>1748.89</v>
      </c>
      <c r="AI406" s="173">
        <v>1820.8899999999999</v>
      </c>
      <c r="AJ406" s="173">
        <v>1895.72</v>
      </c>
    </row>
    <row r="407" spans="1:36" x14ac:dyDescent="0.2">
      <c r="A407" s="5" t="s">
        <v>1703</v>
      </c>
      <c r="B407" s="5" t="s">
        <v>816</v>
      </c>
      <c r="D407" s="3" t="s">
        <v>817</v>
      </c>
      <c r="E407" s="38" t="s">
        <v>1089</v>
      </c>
      <c r="F407" s="3" t="s">
        <v>1076</v>
      </c>
      <c r="G407" s="3" t="s">
        <v>1064</v>
      </c>
      <c r="H407" s="1">
        <v>533.25</v>
      </c>
      <c r="I407" s="1">
        <v>568.13</v>
      </c>
      <c r="J407" s="1">
        <v>592.88</v>
      </c>
      <c r="K407" s="6">
        <v>594.96</v>
      </c>
      <c r="L407" s="173">
        <v>651.29999999999995</v>
      </c>
      <c r="M407" s="173">
        <v>739</v>
      </c>
      <c r="N407" s="173">
        <v>791.19</v>
      </c>
      <c r="O407" s="173">
        <v>849.95</v>
      </c>
      <c r="P407" s="173">
        <v>918.51</v>
      </c>
      <c r="Q407" s="173">
        <v>1010.42</v>
      </c>
      <c r="R407" s="173">
        <v>1118.21</v>
      </c>
      <c r="S407" s="173">
        <v>1193.56</v>
      </c>
      <c r="T407" s="173">
        <v>1243.3399999999999</v>
      </c>
      <c r="U407" s="173">
        <v>1315.81</v>
      </c>
      <c r="V407" s="13">
        <v>1368.58</v>
      </c>
      <c r="W407" s="13">
        <v>1428.08</v>
      </c>
      <c r="X407" s="13" t="s">
        <v>886</v>
      </c>
      <c r="Y407" s="13" t="s">
        <v>886</v>
      </c>
      <c r="Z407" s="13" t="s">
        <v>886</v>
      </c>
      <c r="AA407" s="13" t="s">
        <v>886</v>
      </c>
      <c r="AB407" s="13" t="s">
        <v>886</v>
      </c>
      <c r="AC407" s="13" t="s">
        <v>886</v>
      </c>
      <c r="AD407" s="13" t="s">
        <v>886</v>
      </c>
      <c r="AE407" s="175" t="s">
        <v>886</v>
      </c>
      <c r="AF407" s="13" t="s">
        <v>886</v>
      </c>
      <c r="AG407" s="13" t="s">
        <v>886</v>
      </c>
      <c r="AH407" s="175" t="s">
        <v>886</v>
      </c>
      <c r="AI407" s="173" t="s">
        <v>886</v>
      </c>
      <c r="AJ407" s="173" t="s">
        <v>886</v>
      </c>
    </row>
    <row r="408" spans="1:36" x14ac:dyDescent="0.2">
      <c r="A408" s="5" t="s">
        <v>1704</v>
      </c>
      <c r="B408" s="122" t="s">
        <v>822</v>
      </c>
      <c r="C408" s="122"/>
      <c r="D408" s="3" t="s">
        <v>823</v>
      </c>
      <c r="E408" s="38" t="s">
        <v>1088</v>
      </c>
      <c r="F408" s="3" t="s">
        <v>1083</v>
      </c>
      <c r="G408" s="3" t="s">
        <v>1062</v>
      </c>
      <c r="H408" s="1">
        <v>294.75</v>
      </c>
      <c r="I408" s="1">
        <v>245.25</v>
      </c>
      <c r="J408" s="1">
        <v>275.63</v>
      </c>
      <c r="K408" s="1">
        <v>295.10000000000002</v>
      </c>
      <c r="L408" s="173">
        <v>304.12</v>
      </c>
      <c r="M408" s="173">
        <v>325.14999999999998</v>
      </c>
      <c r="N408" s="173">
        <v>350.15</v>
      </c>
      <c r="O408" s="173">
        <v>375.17</v>
      </c>
      <c r="P408" s="173">
        <v>410.16</v>
      </c>
      <c r="Q408" s="173">
        <v>445.16</v>
      </c>
      <c r="R408" s="173">
        <v>570.16</v>
      </c>
      <c r="S408" s="173">
        <v>605.16</v>
      </c>
      <c r="T408" s="173">
        <v>618.16</v>
      </c>
      <c r="U408" s="173">
        <v>659.16</v>
      </c>
      <c r="V408" s="13">
        <v>681.84</v>
      </c>
      <c r="W408" s="13">
        <v>687.79</v>
      </c>
      <c r="X408" s="13">
        <v>687.84</v>
      </c>
      <c r="Y408" s="13">
        <v>687.89</v>
      </c>
      <c r="Z408" s="13">
        <v>687.89</v>
      </c>
      <c r="AA408" s="13">
        <v>684.73</v>
      </c>
      <c r="AB408" s="13">
        <v>681.01</v>
      </c>
      <c r="AC408" s="13">
        <v>678.14</v>
      </c>
      <c r="AD408" s="13">
        <v>674.16</v>
      </c>
      <c r="AE408" s="175">
        <v>669.06999999999994</v>
      </c>
      <c r="AF408" s="13">
        <v>688.14</v>
      </c>
      <c r="AG408" s="13">
        <v>712.09</v>
      </c>
      <c r="AH408" s="175">
        <v>755.46</v>
      </c>
      <c r="AI408" s="173">
        <v>781.99</v>
      </c>
      <c r="AJ408" s="173">
        <v>829.27</v>
      </c>
    </row>
    <row r="409" spans="1:36" x14ac:dyDescent="0.2">
      <c r="A409" s="5" t="s">
        <v>1752</v>
      </c>
      <c r="B409" s="5" t="s">
        <v>824</v>
      </c>
      <c r="D409" s="3" t="s">
        <v>825</v>
      </c>
      <c r="E409" s="38" t="s">
        <v>1089</v>
      </c>
      <c r="F409" s="3" t="s">
        <v>1076</v>
      </c>
      <c r="G409" s="3" t="s">
        <v>1064</v>
      </c>
      <c r="H409" s="1">
        <v>535.5</v>
      </c>
      <c r="I409" s="1">
        <v>551.25</v>
      </c>
      <c r="J409" s="1">
        <v>569.25</v>
      </c>
      <c r="K409" s="6">
        <v>582.49</v>
      </c>
      <c r="L409" s="173">
        <v>706.61</v>
      </c>
      <c r="M409" s="173">
        <v>770.54</v>
      </c>
      <c r="N409" s="173">
        <v>834.15</v>
      </c>
      <c r="O409" s="173">
        <v>884.88</v>
      </c>
      <c r="P409" s="173">
        <v>937.88</v>
      </c>
      <c r="Q409" s="173">
        <v>1027.6500000000001</v>
      </c>
      <c r="R409" s="173">
        <v>1240.1199999999999</v>
      </c>
      <c r="S409" s="173">
        <v>1314.92</v>
      </c>
      <c r="T409" s="173">
        <v>1366.78</v>
      </c>
      <c r="U409" s="173">
        <v>1432.04</v>
      </c>
      <c r="V409" s="13">
        <v>1501.23</v>
      </c>
      <c r="W409" s="13">
        <v>1567.77</v>
      </c>
      <c r="X409" s="13">
        <v>1629.25</v>
      </c>
      <c r="Y409" s="13">
        <v>1677.7</v>
      </c>
      <c r="Z409" s="13">
        <v>1677.7</v>
      </c>
      <c r="AA409" s="13">
        <v>1677.7</v>
      </c>
      <c r="AB409" s="13">
        <v>1692.42</v>
      </c>
      <c r="AC409" s="13">
        <v>1726.04</v>
      </c>
      <c r="AD409" s="13">
        <v>1756.44</v>
      </c>
      <c r="AE409" s="175">
        <v>1816.25</v>
      </c>
      <c r="AF409" s="13">
        <v>1890.8299999999997</v>
      </c>
      <c r="AG409" s="13">
        <v>1990.56</v>
      </c>
      <c r="AH409" s="175" t="s">
        <v>886</v>
      </c>
      <c r="AI409" s="173" t="s">
        <v>886</v>
      </c>
      <c r="AJ409" s="173" t="s">
        <v>886</v>
      </c>
    </row>
    <row r="410" spans="1:36" x14ac:dyDescent="0.2">
      <c r="A410" s="5" t="s">
        <v>1642</v>
      </c>
      <c r="B410" s="5" t="s">
        <v>826</v>
      </c>
      <c r="D410" s="3" t="s">
        <v>827</v>
      </c>
      <c r="E410" s="38" t="s">
        <v>1088</v>
      </c>
      <c r="F410" s="3" t="s">
        <v>1081</v>
      </c>
      <c r="G410" s="3" t="s">
        <v>1058</v>
      </c>
      <c r="H410" s="1">
        <v>650.25</v>
      </c>
      <c r="I410" s="1">
        <v>594</v>
      </c>
      <c r="J410" s="1">
        <v>619.88</v>
      </c>
      <c r="K410" s="1">
        <v>700.02</v>
      </c>
      <c r="L410" s="173">
        <v>748.06</v>
      </c>
      <c r="M410" s="173">
        <v>774.25</v>
      </c>
      <c r="N410" s="173">
        <v>834.98</v>
      </c>
      <c r="O410" s="173">
        <v>887.24</v>
      </c>
      <c r="P410" s="173">
        <v>961.03</v>
      </c>
      <c r="Q410" s="173">
        <v>1009.05</v>
      </c>
      <c r="R410" s="173">
        <v>1098.4100000000001</v>
      </c>
      <c r="S410" s="173">
        <v>1135.93</v>
      </c>
      <c r="T410" s="173">
        <v>1192.2</v>
      </c>
      <c r="U410" s="173">
        <v>1232.45</v>
      </c>
      <c r="V410" s="13">
        <v>1277.22</v>
      </c>
      <c r="W410" s="13">
        <v>1309.9100000000001</v>
      </c>
      <c r="X410" s="13">
        <v>1343.68</v>
      </c>
      <c r="Y410" s="13">
        <v>1369.85</v>
      </c>
      <c r="Z410" s="13">
        <v>1369.41</v>
      </c>
      <c r="AA410" s="13">
        <v>1369.41</v>
      </c>
      <c r="AB410" s="13">
        <v>1402.95</v>
      </c>
      <c r="AC410" s="13">
        <v>1402.93</v>
      </c>
      <c r="AD410" s="13">
        <v>1402.88</v>
      </c>
      <c r="AE410" s="175">
        <v>1432.86</v>
      </c>
      <c r="AF410" s="13">
        <v>1475.52</v>
      </c>
      <c r="AG410" s="13">
        <v>1533.08</v>
      </c>
      <c r="AH410" s="175">
        <v>1566.08</v>
      </c>
      <c r="AI410" s="173">
        <v>1615.94</v>
      </c>
      <c r="AJ410" s="173">
        <v>1678.45</v>
      </c>
    </row>
    <row r="411" spans="1:36" x14ac:dyDescent="0.2">
      <c r="A411" s="5" t="s">
        <v>1643</v>
      </c>
      <c r="B411" s="5" t="s">
        <v>1160</v>
      </c>
      <c r="D411" s="3" t="s">
        <v>1161</v>
      </c>
      <c r="E411" s="38" t="s">
        <v>1088</v>
      </c>
      <c r="F411" s="3" t="s">
        <v>1082</v>
      </c>
      <c r="G411" s="3" t="s">
        <v>1064</v>
      </c>
      <c r="H411" s="1" t="s">
        <v>886</v>
      </c>
      <c r="I411" s="1" t="s">
        <v>886</v>
      </c>
      <c r="J411" s="1" t="s">
        <v>886</v>
      </c>
      <c r="K411" s="1" t="s">
        <v>886</v>
      </c>
      <c r="L411" s="1" t="s">
        <v>886</v>
      </c>
      <c r="M411" s="1" t="s">
        <v>886</v>
      </c>
      <c r="N411" s="1" t="s">
        <v>886</v>
      </c>
      <c r="O411" s="1" t="s">
        <v>886</v>
      </c>
      <c r="P411" s="1" t="s">
        <v>886</v>
      </c>
      <c r="Q411" s="1" t="s">
        <v>886</v>
      </c>
      <c r="R411" s="1" t="s">
        <v>886</v>
      </c>
      <c r="S411" s="1" t="s">
        <v>886</v>
      </c>
      <c r="T411" s="1" t="s">
        <v>886</v>
      </c>
      <c r="U411" s="1" t="s">
        <v>886</v>
      </c>
      <c r="V411" s="1" t="s">
        <v>886</v>
      </c>
      <c r="W411" s="1" t="s">
        <v>886</v>
      </c>
      <c r="X411" s="13">
        <v>1475.1</v>
      </c>
      <c r="Y411" s="13">
        <v>1511.96</v>
      </c>
      <c r="Z411" s="13">
        <v>1513.6</v>
      </c>
      <c r="AA411" s="13">
        <v>1515.25</v>
      </c>
      <c r="AB411" s="13">
        <v>1516.62</v>
      </c>
      <c r="AC411" s="13">
        <v>1527.49</v>
      </c>
      <c r="AD411" s="13">
        <v>1534.45</v>
      </c>
      <c r="AE411" s="175">
        <v>1594.72</v>
      </c>
      <c r="AF411" s="13">
        <v>1670.84</v>
      </c>
      <c r="AG411" s="13">
        <v>1777.94</v>
      </c>
      <c r="AH411" s="175">
        <v>1854.6799999999998</v>
      </c>
      <c r="AI411" s="173">
        <v>1934.8</v>
      </c>
      <c r="AJ411" s="173">
        <v>2031.06</v>
      </c>
    </row>
    <row r="412" spans="1:36" x14ac:dyDescent="0.2">
      <c r="A412" s="5" t="s">
        <v>1645</v>
      </c>
      <c r="B412" s="5" t="s">
        <v>832</v>
      </c>
      <c r="D412" s="3" t="s">
        <v>833</v>
      </c>
      <c r="E412" s="38" t="s">
        <v>1088</v>
      </c>
      <c r="F412" s="3" t="s">
        <v>1076</v>
      </c>
      <c r="G412" s="3" t="s">
        <v>1057</v>
      </c>
      <c r="H412" s="1">
        <v>457.88</v>
      </c>
      <c r="I412" s="1">
        <v>492.75</v>
      </c>
      <c r="J412" s="1">
        <v>573.75</v>
      </c>
      <c r="K412" s="6">
        <v>599.84</v>
      </c>
      <c r="L412" s="173">
        <v>658.48</v>
      </c>
      <c r="M412" s="173">
        <v>716.96</v>
      </c>
      <c r="N412" s="173">
        <v>774.36</v>
      </c>
      <c r="O412" s="173">
        <v>816.11</v>
      </c>
      <c r="P412" s="173">
        <v>862.63</v>
      </c>
      <c r="Q412" s="173">
        <v>943.25</v>
      </c>
      <c r="R412" s="173">
        <v>1082.99</v>
      </c>
      <c r="S412" s="173">
        <v>1147.3900000000001</v>
      </c>
      <c r="T412" s="173">
        <v>1188.58</v>
      </c>
      <c r="U412" s="173">
        <v>1247.69</v>
      </c>
      <c r="V412" s="13">
        <v>1307.5</v>
      </c>
      <c r="W412" s="13">
        <v>1371.77</v>
      </c>
      <c r="X412" s="13">
        <v>1405</v>
      </c>
      <c r="Y412" s="13">
        <v>1433.87</v>
      </c>
      <c r="Z412" s="13">
        <v>1435.78</v>
      </c>
      <c r="AA412" s="13">
        <v>1437.16</v>
      </c>
      <c r="AB412" s="13">
        <v>1442.88</v>
      </c>
      <c r="AC412" s="13">
        <v>1446.83</v>
      </c>
      <c r="AD412" s="13">
        <v>1452.15</v>
      </c>
      <c r="AE412" s="175">
        <v>1504.81</v>
      </c>
      <c r="AF412" s="13">
        <v>1572.6399999999999</v>
      </c>
      <c r="AG412" s="13">
        <v>1664.53</v>
      </c>
      <c r="AH412" s="175">
        <v>1729.97</v>
      </c>
      <c r="AI412" s="173">
        <v>1797.76</v>
      </c>
      <c r="AJ412" s="173">
        <v>1884.43</v>
      </c>
    </row>
    <row r="413" spans="1:36" x14ac:dyDescent="0.2">
      <c r="A413" s="5" t="s">
        <v>886</v>
      </c>
      <c r="B413" s="5" t="s">
        <v>1018</v>
      </c>
      <c r="D413" s="3" t="s">
        <v>1019</v>
      </c>
      <c r="E413" s="38" t="s">
        <v>1089</v>
      </c>
      <c r="F413" s="3" t="s">
        <v>1076</v>
      </c>
      <c r="G413" s="3" t="s">
        <v>1057</v>
      </c>
      <c r="H413" s="1">
        <v>499.5</v>
      </c>
      <c r="I413" s="1">
        <v>531</v>
      </c>
      <c r="J413" s="1">
        <v>540</v>
      </c>
      <c r="K413" s="6">
        <v>591.19000000000005</v>
      </c>
      <c r="L413" s="173">
        <v>627.74</v>
      </c>
      <c r="M413" s="173" t="s">
        <v>886</v>
      </c>
      <c r="N413" s="173" t="s">
        <v>886</v>
      </c>
      <c r="O413" s="173" t="s">
        <v>886</v>
      </c>
      <c r="P413" s="173" t="s">
        <v>886</v>
      </c>
      <c r="Q413" s="173" t="s">
        <v>886</v>
      </c>
      <c r="R413" s="173" t="s">
        <v>886</v>
      </c>
      <c r="S413" s="173" t="s">
        <v>886</v>
      </c>
      <c r="T413" s="173" t="s">
        <v>886</v>
      </c>
      <c r="U413" s="173" t="s">
        <v>886</v>
      </c>
      <c r="V413" s="13" t="s">
        <v>886</v>
      </c>
      <c r="W413" s="13" t="s">
        <v>886</v>
      </c>
      <c r="X413" s="13" t="s">
        <v>886</v>
      </c>
      <c r="Y413" s="13" t="s">
        <v>886</v>
      </c>
      <c r="Z413" s="13" t="s">
        <v>886</v>
      </c>
      <c r="AA413" s="13" t="s">
        <v>886</v>
      </c>
      <c r="AB413" s="13" t="s">
        <v>886</v>
      </c>
      <c r="AC413" s="13" t="s">
        <v>886</v>
      </c>
      <c r="AD413" s="13" t="s">
        <v>886</v>
      </c>
      <c r="AE413" s="175" t="s">
        <v>886</v>
      </c>
      <c r="AF413" s="13" t="s">
        <v>886</v>
      </c>
      <c r="AG413" s="13" t="s">
        <v>886</v>
      </c>
      <c r="AH413" s="175" t="s">
        <v>886</v>
      </c>
      <c r="AI413" s="173" t="s">
        <v>886</v>
      </c>
      <c r="AJ413" s="173" t="s">
        <v>886</v>
      </c>
    </row>
    <row r="414" spans="1:36" ht="14.25" x14ac:dyDescent="0.2">
      <c r="A414" s="5" t="s">
        <v>1646</v>
      </c>
      <c r="B414" s="5" t="s">
        <v>834</v>
      </c>
      <c r="C414" s="261" t="s">
        <v>1783</v>
      </c>
      <c r="D414" s="3" t="s">
        <v>835</v>
      </c>
      <c r="E414" s="38" t="s">
        <v>1088</v>
      </c>
      <c r="F414" s="3" t="s">
        <v>1082</v>
      </c>
      <c r="G414" s="3" t="s">
        <v>1057</v>
      </c>
      <c r="H414" s="1">
        <v>499.5</v>
      </c>
      <c r="I414" s="1">
        <v>531</v>
      </c>
      <c r="J414" s="1">
        <v>540</v>
      </c>
      <c r="K414" s="6">
        <v>591.19000000000005</v>
      </c>
      <c r="L414" s="173">
        <v>627.74</v>
      </c>
      <c r="M414" s="173">
        <v>708.81</v>
      </c>
      <c r="N414" s="173">
        <v>743.56</v>
      </c>
      <c r="O414" s="173">
        <v>777.54</v>
      </c>
      <c r="P414" s="173">
        <v>859.03</v>
      </c>
      <c r="Q414" s="173">
        <v>888.47</v>
      </c>
      <c r="R414" s="173">
        <v>970.71</v>
      </c>
      <c r="S414" s="173">
        <v>1061.49</v>
      </c>
      <c r="T414" s="173">
        <v>1111.97</v>
      </c>
      <c r="U414" s="173">
        <v>1167.57</v>
      </c>
      <c r="V414" s="13">
        <v>1214.6300000000001</v>
      </c>
      <c r="W414" s="13">
        <v>1248.02</v>
      </c>
      <c r="X414" s="13">
        <v>1277.3800000000001</v>
      </c>
      <c r="Y414" s="13">
        <v>1222.9000000000001</v>
      </c>
      <c r="Z414" s="13">
        <v>1217.74</v>
      </c>
      <c r="AA414" s="13">
        <v>1218.6400000000001</v>
      </c>
      <c r="AB414" s="13">
        <v>1197.03</v>
      </c>
      <c r="AC414" s="13">
        <v>1181.4100000000001</v>
      </c>
      <c r="AD414" s="13">
        <v>1164.94</v>
      </c>
      <c r="AE414" s="175">
        <v>1187.07</v>
      </c>
      <c r="AF414" s="13">
        <v>1228.98</v>
      </c>
      <c r="AG414" s="13">
        <v>1290.53</v>
      </c>
      <c r="AH414" s="175">
        <v>1345.81</v>
      </c>
      <c r="AI414" s="173">
        <v>1401.9599999999998</v>
      </c>
      <c r="AJ414" s="173">
        <v>1472.91</v>
      </c>
    </row>
    <row r="415" spans="1:36" x14ac:dyDescent="0.2">
      <c r="A415" s="5" t="s">
        <v>1647</v>
      </c>
      <c r="B415" s="5" t="s">
        <v>836</v>
      </c>
      <c r="D415" s="3" t="s">
        <v>837</v>
      </c>
      <c r="E415" s="38" t="s">
        <v>1088</v>
      </c>
      <c r="F415" s="3" t="s">
        <v>1081</v>
      </c>
      <c r="G415" s="3" t="s">
        <v>1058</v>
      </c>
      <c r="H415" s="1">
        <v>689.63</v>
      </c>
      <c r="I415" s="1">
        <v>684</v>
      </c>
      <c r="J415" s="1">
        <v>747</v>
      </c>
      <c r="K415" s="1">
        <v>792.18</v>
      </c>
      <c r="L415" s="173">
        <v>857.93</v>
      </c>
      <c r="M415" s="173">
        <v>913.99</v>
      </c>
      <c r="N415" s="173">
        <v>977</v>
      </c>
      <c r="O415" s="173">
        <v>1030.72</v>
      </c>
      <c r="P415" s="173">
        <v>1077.24</v>
      </c>
      <c r="Q415" s="173">
        <v>1077.24</v>
      </c>
      <c r="R415" s="173">
        <v>1151.46</v>
      </c>
      <c r="S415" s="173">
        <v>1175.1600000000001</v>
      </c>
      <c r="T415" s="173">
        <v>1221.96</v>
      </c>
      <c r="U415" s="173">
        <v>1276.5999999999999</v>
      </c>
      <c r="V415" s="13">
        <v>1329.94</v>
      </c>
      <c r="W415" s="13">
        <v>1378.65</v>
      </c>
      <c r="X415" s="13">
        <v>1440.16</v>
      </c>
      <c r="Y415" s="13">
        <v>1464.2</v>
      </c>
      <c r="Z415" s="13">
        <v>1464.2</v>
      </c>
      <c r="AA415" s="13">
        <v>1471.18</v>
      </c>
      <c r="AB415" s="13">
        <v>1500.59</v>
      </c>
      <c r="AC415" s="13">
        <v>1504.96</v>
      </c>
      <c r="AD415" s="13">
        <v>1509.41</v>
      </c>
      <c r="AE415" s="175">
        <v>1564.95</v>
      </c>
      <c r="AF415" s="13">
        <v>1635.8999999999999</v>
      </c>
      <c r="AG415" s="13">
        <v>1733.72</v>
      </c>
      <c r="AH415" s="175">
        <v>1823.23</v>
      </c>
      <c r="AI415" s="173">
        <v>1895.5800000000002</v>
      </c>
      <c r="AJ415" s="173">
        <v>1991.24</v>
      </c>
    </row>
    <row r="416" spans="1:36" x14ac:dyDescent="0.2">
      <c r="A416" s="5" t="s">
        <v>1648</v>
      </c>
      <c r="B416" s="5" t="s">
        <v>838</v>
      </c>
      <c r="D416" s="3" t="s">
        <v>839</v>
      </c>
      <c r="E416" s="38" t="s">
        <v>1088</v>
      </c>
      <c r="F416" s="3" t="s">
        <v>1076</v>
      </c>
      <c r="G416" s="3" t="s">
        <v>1057</v>
      </c>
      <c r="H416" s="1">
        <v>533.25</v>
      </c>
      <c r="I416" s="1">
        <v>529.88</v>
      </c>
      <c r="J416" s="1">
        <v>543.38</v>
      </c>
      <c r="K416" s="6">
        <v>575.29999999999995</v>
      </c>
      <c r="L416" s="173">
        <v>629.04</v>
      </c>
      <c r="M416" s="173">
        <v>711.27</v>
      </c>
      <c r="N416" s="173">
        <v>790.54</v>
      </c>
      <c r="O416" s="173">
        <v>836.57</v>
      </c>
      <c r="P416" s="173">
        <v>877.05</v>
      </c>
      <c r="Q416" s="173">
        <v>970.7</v>
      </c>
      <c r="R416" s="173">
        <v>1147.1300000000001</v>
      </c>
      <c r="S416" s="173">
        <v>1203.21</v>
      </c>
      <c r="T416" s="173">
        <v>1249.07</v>
      </c>
      <c r="U416" s="173">
        <v>1312.47</v>
      </c>
      <c r="V416" s="13">
        <v>1371.51</v>
      </c>
      <c r="W416" s="13">
        <v>1436.58</v>
      </c>
      <c r="X416" s="13">
        <v>1482.84</v>
      </c>
      <c r="Y416" s="13">
        <v>1519.65</v>
      </c>
      <c r="Z416" s="13">
        <v>1519.65</v>
      </c>
      <c r="AA416" s="13">
        <v>1557.9</v>
      </c>
      <c r="AB416" s="13">
        <v>1588.78</v>
      </c>
      <c r="AC416" s="13">
        <v>1620.27</v>
      </c>
      <c r="AD416" s="13">
        <v>1652.38</v>
      </c>
      <c r="AE416" s="175">
        <v>1710.23</v>
      </c>
      <c r="AF416" s="13">
        <v>1782.83</v>
      </c>
      <c r="AG416" s="13">
        <v>1881.32</v>
      </c>
      <c r="AH416" s="175">
        <v>1954.53</v>
      </c>
      <c r="AI416" s="173">
        <v>2027.49</v>
      </c>
      <c r="AJ416" s="173">
        <v>2085.11</v>
      </c>
    </row>
    <row r="417" spans="1:39" x14ac:dyDescent="0.2">
      <c r="A417" s="5" t="s">
        <v>886</v>
      </c>
      <c r="B417" s="5" t="s">
        <v>1020</v>
      </c>
      <c r="D417" s="3" t="s">
        <v>1021</v>
      </c>
      <c r="E417" s="38" t="s">
        <v>1089</v>
      </c>
      <c r="F417" s="3" t="s">
        <v>1076</v>
      </c>
      <c r="G417" s="3" t="s">
        <v>1057</v>
      </c>
      <c r="H417" s="1">
        <v>550.13</v>
      </c>
      <c r="I417" s="1">
        <v>561.38</v>
      </c>
      <c r="J417" s="1">
        <v>565.88</v>
      </c>
      <c r="K417" s="6">
        <v>623.75</v>
      </c>
      <c r="L417" s="173">
        <v>665.15</v>
      </c>
      <c r="M417" s="173" t="s">
        <v>886</v>
      </c>
      <c r="N417" s="173" t="s">
        <v>886</v>
      </c>
      <c r="O417" s="173" t="s">
        <v>886</v>
      </c>
      <c r="P417" s="173" t="s">
        <v>886</v>
      </c>
      <c r="Q417" s="173" t="s">
        <v>886</v>
      </c>
      <c r="R417" s="173" t="s">
        <v>886</v>
      </c>
      <c r="S417" s="173" t="s">
        <v>886</v>
      </c>
      <c r="T417" s="173" t="s">
        <v>886</v>
      </c>
      <c r="U417" s="173" t="s">
        <v>886</v>
      </c>
      <c r="V417" s="13" t="s">
        <v>886</v>
      </c>
      <c r="W417" s="13" t="s">
        <v>886</v>
      </c>
      <c r="X417" s="13" t="s">
        <v>886</v>
      </c>
      <c r="Y417" s="13" t="s">
        <v>886</v>
      </c>
      <c r="Z417" s="13" t="s">
        <v>886</v>
      </c>
      <c r="AA417" s="13" t="s">
        <v>886</v>
      </c>
      <c r="AB417" s="13" t="s">
        <v>886</v>
      </c>
      <c r="AC417" s="13" t="s">
        <v>886</v>
      </c>
      <c r="AD417" s="13" t="s">
        <v>886</v>
      </c>
      <c r="AE417" s="175" t="s">
        <v>886</v>
      </c>
      <c r="AF417" s="13" t="s">
        <v>886</v>
      </c>
      <c r="AG417" s="13" t="s">
        <v>886</v>
      </c>
      <c r="AH417" s="175" t="s">
        <v>886</v>
      </c>
      <c r="AI417" s="173" t="s">
        <v>886</v>
      </c>
      <c r="AJ417" s="173" t="s">
        <v>886</v>
      </c>
    </row>
    <row r="418" spans="1:39" x14ac:dyDescent="0.2">
      <c r="A418" s="5" t="s">
        <v>1649</v>
      </c>
      <c r="B418" s="5" t="s">
        <v>840</v>
      </c>
      <c r="D418" s="3" t="s">
        <v>841</v>
      </c>
      <c r="E418" s="38" t="s">
        <v>1088</v>
      </c>
      <c r="F418" s="3" t="s">
        <v>1082</v>
      </c>
      <c r="G418" s="3" t="s">
        <v>1057</v>
      </c>
      <c r="H418" s="1">
        <v>550.13</v>
      </c>
      <c r="I418" s="1">
        <v>561.38</v>
      </c>
      <c r="J418" s="1">
        <v>565.88</v>
      </c>
      <c r="K418" s="6">
        <v>623.75</v>
      </c>
      <c r="L418" s="173">
        <v>665.15</v>
      </c>
      <c r="M418" s="173">
        <v>822.01</v>
      </c>
      <c r="N418" s="173">
        <v>825.15</v>
      </c>
      <c r="O418" s="173">
        <v>888.53</v>
      </c>
      <c r="P418" s="173">
        <v>948.05</v>
      </c>
      <c r="Q418" s="173">
        <v>1017.19</v>
      </c>
      <c r="R418" s="173">
        <v>1138.51</v>
      </c>
      <c r="S418" s="173">
        <v>1195.3499999999999</v>
      </c>
      <c r="T418" s="173">
        <v>1224.5999999999999</v>
      </c>
      <c r="U418" s="173">
        <v>1263.81</v>
      </c>
      <c r="V418" s="13">
        <v>1307.73</v>
      </c>
      <c r="W418" s="13">
        <v>1370.44</v>
      </c>
      <c r="X418" s="13">
        <v>1434.55</v>
      </c>
      <c r="Y418" s="13">
        <v>1461.52</v>
      </c>
      <c r="Z418" s="13">
        <v>1461.55</v>
      </c>
      <c r="AA418" s="13">
        <v>1461.91</v>
      </c>
      <c r="AB418" s="13">
        <v>1493.98</v>
      </c>
      <c r="AC418" s="13">
        <v>1521.76</v>
      </c>
      <c r="AD418" s="13">
        <v>1525.2</v>
      </c>
      <c r="AE418" s="175">
        <v>1580.1100000000001</v>
      </c>
      <c r="AF418" s="13">
        <v>1650.35</v>
      </c>
      <c r="AG418" s="13">
        <v>1741.03</v>
      </c>
      <c r="AH418" s="175">
        <v>1818.8899999999999</v>
      </c>
      <c r="AI418" s="173">
        <v>1892.9099999999999</v>
      </c>
      <c r="AJ418" s="173">
        <v>1988.82</v>
      </c>
    </row>
    <row r="419" spans="1:39" x14ac:dyDescent="0.2">
      <c r="A419" s="5" t="s">
        <v>1650</v>
      </c>
      <c r="B419" s="5" t="s">
        <v>842</v>
      </c>
      <c r="D419" s="3" t="s">
        <v>843</v>
      </c>
      <c r="E419" s="38" t="s">
        <v>1088</v>
      </c>
      <c r="F419" s="3" t="s">
        <v>1081</v>
      </c>
      <c r="G419" s="3" t="s">
        <v>1065</v>
      </c>
      <c r="H419" s="1">
        <v>554.63</v>
      </c>
      <c r="I419" s="1">
        <v>553.5</v>
      </c>
      <c r="J419" s="1">
        <v>628.88</v>
      </c>
      <c r="K419" s="1">
        <v>725.04</v>
      </c>
      <c r="L419" s="173">
        <v>867.24</v>
      </c>
      <c r="M419" s="173">
        <v>913.68</v>
      </c>
      <c r="N419" s="173">
        <v>954.72</v>
      </c>
      <c r="O419" s="173">
        <v>997.56</v>
      </c>
      <c r="P419" s="173">
        <v>1042.56</v>
      </c>
      <c r="Q419" s="173">
        <v>1089.3599999999999</v>
      </c>
      <c r="R419" s="173">
        <v>1131.8399999999999</v>
      </c>
      <c r="S419" s="173">
        <v>1173.5999999999999</v>
      </c>
      <c r="T419" s="173">
        <v>1226.52</v>
      </c>
      <c r="U419" s="173">
        <v>1286.28</v>
      </c>
      <c r="V419" s="13">
        <v>1348.2</v>
      </c>
      <c r="W419" s="13">
        <v>1412.28</v>
      </c>
      <c r="X419" s="13">
        <v>1461.6</v>
      </c>
      <c r="Y419" s="13">
        <v>1464</v>
      </c>
      <c r="Z419" s="13">
        <v>1464</v>
      </c>
      <c r="AA419" s="13">
        <v>1464</v>
      </c>
      <c r="AB419" s="13">
        <v>1471.97</v>
      </c>
      <c r="AC419" s="13">
        <v>1501.26</v>
      </c>
      <c r="AD419" s="13">
        <v>1531.13</v>
      </c>
      <c r="AE419" s="175">
        <v>1591.87</v>
      </c>
      <c r="AF419" s="13">
        <v>1654.81</v>
      </c>
      <c r="AG419" s="13">
        <v>1727.6</v>
      </c>
      <c r="AH419" s="175">
        <v>1830.2099999999998</v>
      </c>
      <c r="AI419" s="173">
        <v>1905.9399999999998</v>
      </c>
      <c r="AJ419" s="173">
        <v>2006.08</v>
      </c>
    </row>
    <row r="420" spans="1:39" x14ac:dyDescent="0.2">
      <c r="A420" s="5" t="s">
        <v>886</v>
      </c>
      <c r="B420" s="5" t="s">
        <v>941</v>
      </c>
      <c r="D420" s="3" t="s">
        <v>885</v>
      </c>
      <c r="E420" s="38" t="s">
        <v>1089</v>
      </c>
      <c r="F420" s="3" t="s">
        <v>1076</v>
      </c>
      <c r="G420" s="3" t="s">
        <v>1064</v>
      </c>
      <c r="H420" s="1">
        <v>599.63</v>
      </c>
      <c r="I420" s="1">
        <v>636.75</v>
      </c>
      <c r="J420" s="1">
        <v>668.25</v>
      </c>
      <c r="K420" s="6" t="s">
        <v>886</v>
      </c>
      <c r="L420" s="173" t="s">
        <v>886</v>
      </c>
      <c r="M420" s="173" t="s">
        <v>886</v>
      </c>
      <c r="N420" s="173" t="s">
        <v>886</v>
      </c>
      <c r="O420" s="173" t="s">
        <v>886</v>
      </c>
      <c r="P420" s="173" t="s">
        <v>886</v>
      </c>
      <c r="Q420" s="173" t="s">
        <v>886</v>
      </c>
      <c r="R420" s="173" t="s">
        <v>886</v>
      </c>
      <c r="S420" s="173" t="s">
        <v>886</v>
      </c>
      <c r="T420" s="173" t="s">
        <v>886</v>
      </c>
      <c r="U420" s="173" t="s">
        <v>886</v>
      </c>
      <c r="V420" s="13" t="s">
        <v>886</v>
      </c>
      <c r="W420" s="13" t="s">
        <v>886</v>
      </c>
      <c r="X420" s="13" t="s">
        <v>886</v>
      </c>
      <c r="Y420" s="13" t="s">
        <v>886</v>
      </c>
      <c r="Z420" s="13" t="s">
        <v>886</v>
      </c>
      <c r="AA420" s="13" t="s">
        <v>886</v>
      </c>
      <c r="AB420" s="13" t="s">
        <v>886</v>
      </c>
      <c r="AC420" s="13" t="s">
        <v>886</v>
      </c>
      <c r="AD420" s="13" t="s">
        <v>886</v>
      </c>
      <c r="AE420" s="175" t="s">
        <v>886</v>
      </c>
      <c r="AF420" s="13" t="s">
        <v>886</v>
      </c>
      <c r="AG420" s="13" t="s">
        <v>886</v>
      </c>
      <c r="AH420" s="175" t="s">
        <v>886</v>
      </c>
      <c r="AI420" s="173" t="s">
        <v>886</v>
      </c>
      <c r="AJ420" s="173" t="s">
        <v>886</v>
      </c>
    </row>
    <row r="421" spans="1:39" x14ac:dyDescent="0.2">
      <c r="A421" s="5" t="s">
        <v>1651</v>
      </c>
      <c r="B421" s="5" t="s">
        <v>844</v>
      </c>
      <c r="D421" s="3" t="s">
        <v>845</v>
      </c>
      <c r="E421" s="38" t="s">
        <v>1088</v>
      </c>
      <c r="F421" s="3" t="s">
        <v>1076</v>
      </c>
      <c r="G421" s="3" t="s">
        <v>1065</v>
      </c>
      <c r="H421" s="1">
        <v>551.25</v>
      </c>
      <c r="I421" s="1">
        <v>559.13</v>
      </c>
      <c r="J421" s="1">
        <v>560.25</v>
      </c>
      <c r="K421" s="6">
        <v>583.41999999999996</v>
      </c>
      <c r="L421" s="173">
        <v>608.48</v>
      </c>
      <c r="M421" s="173">
        <v>662.68</v>
      </c>
      <c r="N421" s="173">
        <v>725.42</v>
      </c>
      <c r="O421" s="173">
        <v>795.14</v>
      </c>
      <c r="P421" s="173">
        <v>866.76</v>
      </c>
      <c r="Q421" s="173">
        <v>953.91</v>
      </c>
      <c r="R421" s="173">
        <v>1075.1400000000001</v>
      </c>
      <c r="S421" s="173">
        <v>1154.97</v>
      </c>
      <c r="T421" s="173">
        <v>1196.77</v>
      </c>
      <c r="U421" s="173">
        <v>1255.03</v>
      </c>
      <c r="V421" s="13">
        <v>1313.81</v>
      </c>
      <c r="W421" s="13">
        <v>1372.12</v>
      </c>
      <c r="X421" s="13">
        <v>1420</v>
      </c>
      <c r="Y421" s="13">
        <v>1456.59</v>
      </c>
      <c r="Z421" s="13">
        <v>1456.63</v>
      </c>
      <c r="AA421" s="13">
        <v>1457</v>
      </c>
      <c r="AB421" s="13">
        <v>1457.38</v>
      </c>
      <c r="AC421" s="13">
        <v>1485.94</v>
      </c>
      <c r="AD421" s="13">
        <v>1511.54</v>
      </c>
      <c r="AE421" s="175">
        <v>1564.3999999999999</v>
      </c>
      <c r="AF421" s="13">
        <v>1604.0399999999997</v>
      </c>
      <c r="AG421" s="13">
        <v>1676.2600000000002</v>
      </c>
      <c r="AH421" s="175">
        <v>1752.27</v>
      </c>
      <c r="AI421" s="173">
        <v>1817.76</v>
      </c>
      <c r="AJ421" s="173">
        <v>1872.22</v>
      </c>
    </row>
    <row r="422" spans="1:39" x14ac:dyDescent="0.2">
      <c r="A422" s="5" t="s">
        <v>1652</v>
      </c>
      <c r="B422" s="5" t="s">
        <v>848</v>
      </c>
      <c r="D422" s="3" t="s">
        <v>849</v>
      </c>
      <c r="E422" s="38" t="s">
        <v>1088</v>
      </c>
      <c r="F422" s="3" t="s">
        <v>1076</v>
      </c>
      <c r="G422" s="3" t="s">
        <v>1057</v>
      </c>
      <c r="H422" s="1">
        <v>523.13</v>
      </c>
      <c r="I422" s="1">
        <v>554.63</v>
      </c>
      <c r="J422" s="1">
        <v>572.63</v>
      </c>
      <c r="K422" s="6">
        <v>610.11</v>
      </c>
      <c r="L422" s="173">
        <v>654.48</v>
      </c>
      <c r="M422" s="173">
        <v>709.29</v>
      </c>
      <c r="N422" s="173">
        <v>756.81</v>
      </c>
      <c r="O422" s="173">
        <v>798.57</v>
      </c>
      <c r="P422" s="173">
        <v>849.51</v>
      </c>
      <c r="Q422" s="173">
        <v>937.26</v>
      </c>
      <c r="R422" s="173">
        <v>1111.5899999999999</v>
      </c>
      <c r="S422" s="173">
        <v>1185.03</v>
      </c>
      <c r="T422" s="173">
        <v>1242.0899999999999</v>
      </c>
      <c r="U422" s="173">
        <v>1303.3800000000001</v>
      </c>
      <c r="V422" s="13">
        <v>1367.1</v>
      </c>
      <c r="W422" s="13">
        <v>1429.74</v>
      </c>
      <c r="X422" s="13">
        <v>1479.15</v>
      </c>
      <c r="Y422" s="13">
        <v>1516.41</v>
      </c>
      <c r="Z422" s="13">
        <v>1516.41</v>
      </c>
      <c r="AA422" s="13">
        <v>1516.41</v>
      </c>
      <c r="AB422" s="13">
        <v>1516.41</v>
      </c>
      <c r="AC422" s="13">
        <v>1519.11</v>
      </c>
      <c r="AD422" s="13">
        <v>1521.9</v>
      </c>
      <c r="AE422" s="175">
        <v>1577.0300000000002</v>
      </c>
      <c r="AF422" s="13">
        <v>1634.14</v>
      </c>
      <c r="AG422" s="13">
        <v>1714.99</v>
      </c>
      <c r="AH422" s="175">
        <v>1811.26</v>
      </c>
      <c r="AI422" s="173">
        <v>1881.21</v>
      </c>
      <c r="AJ422" s="173">
        <v>1972.88</v>
      </c>
    </row>
    <row r="423" spans="1:39" x14ac:dyDescent="0.2">
      <c r="A423" s="5" t="s">
        <v>1653</v>
      </c>
      <c r="B423" s="5" t="s">
        <v>850</v>
      </c>
      <c r="D423" s="3" t="s">
        <v>851</v>
      </c>
      <c r="E423" s="38" t="s">
        <v>1088</v>
      </c>
      <c r="F423" s="3" t="s">
        <v>1076</v>
      </c>
      <c r="G423" s="3" t="s">
        <v>1065</v>
      </c>
      <c r="H423" s="1">
        <v>517.5</v>
      </c>
      <c r="I423" s="1">
        <v>551.25</v>
      </c>
      <c r="J423" s="1">
        <v>487.13</v>
      </c>
      <c r="K423" s="6">
        <v>578.79999999999995</v>
      </c>
      <c r="L423" s="173">
        <v>606.67999999999995</v>
      </c>
      <c r="M423" s="173">
        <v>667.25</v>
      </c>
      <c r="N423" s="173">
        <v>728.3</v>
      </c>
      <c r="O423" s="173">
        <v>797.34</v>
      </c>
      <c r="P423" s="173">
        <v>864.44</v>
      </c>
      <c r="Q423" s="173">
        <v>949.12</v>
      </c>
      <c r="R423" s="173">
        <v>1062.94</v>
      </c>
      <c r="S423" s="173">
        <v>1142.33</v>
      </c>
      <c r="T423" s="173">
        <v>1187.6500000000001</v>
      </c>
      <c r="U423" s="173">
        <v>1244.94</v>
      </c>
      <c r="V423" s="13">
        <v>1304.8</v>
      </c>
      <c r="W423" s="13">
        <v>1361.34</v>
      </c>
      <c r="X423" s="13">
        <v>1405.47</v>
      </c>
      <c r="Y423" s="13">
        <v>1440.51</v>
      </c>
      <c r="Z423" s="13">
        <v>1440.44</v>
      </c>
      <c r="AA423" s="13">
        <v>1440.95</v>
      </c>
      <c r="AB423" s="13">
        <v>1440.79</v>
      </c>
      <c r="AC423" s="13">
        <v>1468.33</v>
      </c>
      <c r="AD423" s="13">
        <v>1497.32</v>
      </c>
      <c r="AE423" s="175">
        <v>1551.1999999999998</v>
      </c>
      <c r="AF423" s="13">
        <v>1589.57</v>
      </c>
      <c r="AG423" s="13">
        <v>1658.41</v>
      </c>
      <c r="AH423" s="175">
        <v>1730.48</v>
      </c>
      <c r="AI423" s="173">
        <v>1793.23</v>
      </c>
      <c r="AJ423" s="173">
        <v>1843.91</v>
      </c>
    </row>
    <row r="424" spans="1:39" x14ac:dyDescent="0.2">
      <c r="A424" s="5" t="s">
        <v>1750</v>
      </c>
      <c r="B424" s="5" t="s">
        <v>852</v>
      </c>
      <c r="D424" s="3" t="s">
        <v>853</v>
      </c>
      <c r="E424" s="38" t="s">
        <v>1089</v>
      </c>
      <c r="F424" s="3" t="s">
        <v>1076</v>
      </c>
      <c r="G424" s="3" t="s">
        <v>1057</v>
      </c>
      <c r="H424" s="1">
        <v>594</v>
      </c>
      <c r="I424" s="1">
        <v>535.5</v>
      </c>
      <c r="J424" s="1">
        <v>563.63</v>
      </c>
      <c r="K424" s="6">
        <v>603.52</v>
      </c>
      <c r="L424" s="173">
        <v>645.01</v>
      </c>
      <c r="M424" s="173">
        <v>704.28</v>
      </c>
      <c r="N424" s="173">
        <v>768.77</v>
      </c>
      <c r="O424" s="173">
        <v>820.54</v>
      </c>
      <c r="P424" s="173">
        <v>869.84</v>
      </c>
      <c r="Q424" s="173">
        <v>945.66</v>
      </c>
      <c r="R424" s="173">
        <v>1093.43</v>
      </c>
      <c r="S424" s="173">
        <v>1162.9000000000001</v>
      </c>
      <c r="T424" s="173">
        <v>1207.1199999999999</v>
      </c>
      <c r="U424" s="173">
        <v>1264.8499999999999</v>
      </c>
      <c r="V424" s="13">
        <v>1320.06</v>
      </c>
      <c r="W424" s="13">
        <v>1377.1</v>
      </c>
      <c r="X424" s="13">
        <v>1428.89</v>
      </c>
      <c r="Y424" s="13">
        <v>1457.06</v>
      </c>
      <c r="Z424" s="13">
        <v>1457.05</v>
      </c>
      <c r="AA424" s="13">
        <v>1457.33</v>
      </c>
      <c r="AB424" s="13">
        <v>1461</v>
      </c>
      <c r="AC424" s="13">
        <v>1480.15</v>
      </c>
      <c r="AD424" s="13">
        <v>1504.93</v>
      </c>
      <c r="AE424" s="175">
        <v>1560.41</v>
      </c>
      <c r="AF424" s="13">
        <v>1625.75</v>
      </c>
      <c r="AG424" s="13">
        <v>1718.1599999999999</v>
      </c>
      <c r="AH424" s="175">
        <v>1781.4</v>
      </c>
      <c r="AI424" s="173" t="s">
        <v>886</v>
      </c>
      <c r="AJ424" s="173" t="s">
        <v>886</v>
      </c>
    </row>
    <row r="425" spans="1:39" x14ac:dyDescent="0.2">
      <c r="A425" s="5" t="s">
        <v>1654</v>
      </c>
      <c r="B425" s="5" t="s">
        <v>854</v>
      </c>
      <c r="D425" s="3" t="s">
        <v>855</v>
      </c>
      <c r="E425" s="38" t="s">
        <v>1088</v>
      </c>
      <c r="F425" s="3" t="s">
        <v>1076</v>
      </c>
      <c r="G425" s="3" t="s">
        <v>1058</v>
      </c>
      <c r="H425" s="1">
        <v>601.88</v>
      </c>
      <c r="I425" s="1">
        <v>649.13</v>
      </c>
      <c r="J425" s="1">
        <v>652.5</v>
      </c>
      <c r="K425" s="6">
        <v>695.23</v>
      </c>
      <c r="L425" s="173">
        <v>738.76</v>
      </c>
      <c r="M425" s="173">
        <v>829.98</v>
      </c>
      <c r="N425" s="173">
        <v>895.42</v>
      </c>
      <c r="O425" s="173">
        <v>943.08</v>
      </c>
      <c r="P425" s="173">
        <v>980.32</v>
      </c>
      <c r="Q425" s="173">
        <v>1060</v>
      </c>
      <c r="R425" s="173">
        <v>1158.9000000000001</v>
      </c>
      <c r="S425" s="173">
        <v>1223.55</v>
      </c>
      <c r="T425" s="173">
        <v>1263.46</v>
      </c>
      <c r="U425" s="173">
        <v>1324.85</v>
      </c>
      <c r="V425" s="13">
        <v>1397.21</v>
      </c>
      <c r="W425" s="13">
        <v>1447.78</v>
      </c>
      <c r="X425" s="13">
        <v>1494.89</v>
      </c>
      <c r="Y425" s="13">
        <v>1507.14</v>
      </c>
      <c r="Z425" s="13">
        <v>1507.21</v>
      </c>
      <c r="AA425" s="13">
        <v>1511.15</v>
      </c>
      <c r="AB425" s="13">
        <v>1494.34</v>
      </c>
      <c r="AC425" s="13">
        <v>1521.35</v>
      </c>
      <c r="AD425" s="13">
        <v>1547.97</v>
      </c>
      <c r="AE425" s="175">
        <v>1603</v>
      </c>
      <c r="AF425" s="13">
        <v>1659.02</v>
      </c>
      <c r="AG425" s="13">
        <v>1751.7700000000002</v>
      </c>
      <c r="AH425" s="175">
        <v>1836.1299999999999</v>
      </c>
      <c r="AI425" s="173">
        <v>1907.86</v>
      </c>
      <c r="AJ425" s="173">
        <v>1985.85</v>
      </c>
    </row>
    <row r="426" spans="1:39" x14ac:dyDescent="0.2">
      <c r="A426" s="5" t="s">
        <v>1655</v>
      </c>
      <c r="B426" s="5" t="s">
        <v>856</v>
      </c>
      <c r="D426" s="3" t="s">
        <v>857</v>
      </c>
      <c r="E426" s="38" t="s">
        <v>1088</v>
      </c>
      <c r="F426" s="3" t="s">
        <v>1076</v>
      </c>
      <c r="G426" s="3" t="s">
        <v>1065</v>
      </c>
      <c r="H426" s="1">
        <v>553.5</v>
      </c>
      <c r="I426" s="1">
        <v>545.63</v>
      </c>
      <c r="J426" s="1">
        <v>569.25</v>
      </c>
      <c r="K426" s="6">
        <v>600.86</v>
      </c>
      <c r="L426" s="173">
        <v>635.80999999999995</v>
      </c>
      <c r="M426" s="173">
        <v>690.99</v>
      </c>
      <c r="N426" s="173">
        <v>756.71</v>
      </c>
      <c r="O426" s="173">
        <v>831.25</v>
      </c>
      <c r="P426" s="173">
        <v>903.71</v>
      </c>
      <c r="Q426" s="173">
        <v>993.7</v>
      </c>
      <c r="R426" s="173">
        <v>1111.3599999999999</v>
      </c>
      <c r="S426" s="173">
        <v>1196.02</v>
      </c>
      <c r="T426" s="173">
        <v>1243.72</v>
      </c>
      <c r="U426" s="173">
        <v>1300.72</v>
      </c>
      <c r="V426" s="13">
        <v>1361.16</v>
      </c>
      <c r="W426" s="13">
        <v>1418.66</v>
      </c>
      <c r="X426" s="13">
        <v>1464.5</v>
      </c>
      <c r="Y426" s="13">
        <v>1502.16</v>
      </c>
      <c r="Z426" s="13">
        <v>1502.13</v>
      </c>
      <c r="AA426" s="13">
        <v>1502.13</v>
      </c>
      <c r="AB426" s="13">
        <v>1503.71</v>
      </c>
      <c r="AC426" s="13">
        <v>1532.97</v>
      </c>
      <c r="AD426" s="13">
        <v>1562.76</v>
      </c>
      <c r="AE426" s="175">
        <v>1623.2399999999998</v>
      </c>
      <c r="AF426" s="13">
        <v>1659.36</v>
      </c>
      <c r="AG426" s="13">
        <v>1732.4</v>
      </c>
      <c r="AH426" s="175">
        <v>1811.74</v>
      </c>
      <c r="AI426" s="173">
        <v>1880.3899999999999</v>
      </c>
      <c r="AJ426" s="173">
        <v>1939.2</v>
      </c>
    </row>
    <row r="427" spans="1:39" x14ac:dyDescent="0.2">
      <c r="A427" s="5" t="s">
        <v>1656</v>
      </c>
      <c r="B427" s="5" t="s">
        <v>858</v>
      </c>
      <c r="D427" s="3" t="s">
        <v>859</v>
      </c>
      <c r="E427" s="38" t="s">
        <v>1088</v>
      </c>
      <c r="F427" s="3" t="s">
        <v>1082</v>
      </c>
      <c r="G427" s="3" t="s">
        <v>1063</v>
      </c>
      <c r="H427" s="1">
        <v>516.38</v>
      </c>
      <c r="I427" s="1">
        <v>550.13</v>
      </c>
      <c r="J427" s="1">
        <v>582.75</v>
      </c>
      <c r="K427" s="1">
        <v>581.25</v>
      </c>
      <c r="L427" s="173">
        <v>605.04</v>
      </c>
      <c r="M427" s="173">
        <v>672.36</v>
      </c>
      <c r="N427" s="173">
        <v>694.54</v>
      </c>
      <c r="O427" s="173">
        <v>747.79</v>
      </c>
      <c r="P427" s="173">
        <v>796.62</v>
      </c>
      <c r="Q427" s="173">
        <v>873.71</v>
      </c>
      <c r="R427" s="173">
        <v>988.32</v>
      </c>
      <c r="S427" s="173">
        <v>1078.48</v>
      </c>
      <c r="T427" s="173">
        <v>1127.1099999999999</v>
      </c>
      <c r="U427" s="173">
        <v>1182.08</v>
      </c>
      <c r="V427" s="13">
        <v>1231.6199999999999</v>
      </c>
      <c r="W427" s="13">
        <v>1289.17</v>
      </c>
      <c r="X427" s="13">
        <v>1331.13</v>
      </c>
      <c r="Y427" s="13">
        <v>1366.26</v>
      </c>
      <c r="Z427" s="13">
        <v>1366.48</v>
      </c>
      <c r="AA427" s="13">
        <v>1398.26</v>
      </c>
      <c r="AB427" s="13">
        <v>1419.98</v>
      </c>
      <c r="AC427" s="13">
        <v>1447.24</v>
      </c>
      <c r="AD427" s="13">
        <v>1452.89</v>
      </c>
      <c r="AE427" s="175">
        <v>1493.79</v>
      </c>
      <c r="AF427" s="13">
        <v>1544.16</v>
      </c>
      <c r="AG427" s="13">
        <v>1601.28</v>
      </c>
      <c r="AH427" s="175">
        <v>1668.3999999999999</v>
      </c>
      <c r="AI427" s="173">
        <v>1733.57</v>
      </c>
      <c r="AJ427" s="173">
        <v>1809.51</v>
      </c>
    </row>
    <row r="428" spans="1:39" x14ac:dyDescent="0.2">
      <c r="B428" s="30"/>
      <c r="C428" s="30"/>
      <c r="D428" s="31"/>
      <c r="E428" s="31"/>
      <c r="F428" s="31"/>
      <c r="G428" s="31"/>
      <c r="H428" s="32"/>
      <c r="I428" s="32"/>
      <c r="J428" s="32"/>
      <c r="K428" s="30"/>
      <c r="Y428" s="60"/>
      <c r="Z428" s="60"/>
      <c r="AA428" s="13"/>
      <c r="AB428" s="13"/>
      <c r="AC428" s="13"/>
      <c r="AD428" s="13"/>
      <c r="AE428" s="13"/>
      <c r="AF428" s="13"/>
      <c r="AG428" s="13"/>
      <c r="AH428" s="7"/>
      <c r="AI428" s="173"/>
    </row>
    <row r="429" spans="1:39" ht="14.25" x14ac:dyDescent="0.2">
      <c r="B429" s="120" t="s">
        <v>1757</v>
      </c>
      <c r="C429" s="262" t="s">
        <v>1779</v>
      </c>
      <c r="D429" s="49" t="s">
        <v>1098</v>
      </c>
      <c r="E429" s="38" t="s">
        <v>1088</v>
      </c>
      <c r="F429" s="50"/>
      <c r="G429" s="31"/>
      <c r="H429" s="1">
        <v>567.95000000000005</v>
      </c>
      <c r="I429" s="1">
        <v>580.11</v>
      </c>
      <c r="J429" s="1">
        <v>609</v>
      </c>
      <c r="K429" s="1">
        <v>646</v>
      </c>
      <c r="L429" s="173">
        <v>688</v>
      </c>
      <c r="M429" s="178">
        <v>747</v>
      </c>
      <c r="N429" s="178">
        <v>798</v>
      </c>
      <c r="O429" s="178">
        <v>847</v>
      </c>
      <c r="P429" s="178">
        <v>901.33</v>
      </c>
      <c r="Q429" s="178">
        <v>975.56</v>
      </c>
      <c r="R429" s="178">
        <v>1101.75</v>
      </c>
      <c r="S429" s="178">
        <v>1166.56</v>
      </c>
      <c r="T429" s="178">
        <v>1213.81</v>
      </c>
      <c r="U429" s="178">
        <v>1267.9100000000001</v>
      </c>
      <c r="V429" s="178">
        <v>1321.32</v>
      </c>
      <c r="W429" s="104">
        <v>1373.08</v>
      </c>
      <c r="X429" s="104">
        <v>1413.84</v>
      </c>
      <c r="Y429" s="13">
        <v>1439.22</v>
      </c>
      <c r="Z429" s="13">
        <v>1439.33</v>
      </c>
      <c r="AA429" s="178">
        <v>1444.13</v>
      </c>
      <c r="AB429" s="13">
        <v>1455.6</v>
      </c>
      <c r="AC429" s="13">
        <v>1467.94</v>
      </c>
      <c r="AD429" s="13">
        <v>1483.58</v>
      </c>
      <c r="AE429" s="175">
        <v>1529.56</v>
      </c>
      <c r="AF429" s="13">
        <v>1590.5517130842691</v>
      </c>
      <c r="AG429" s="142">
        <v>1671.46</v>
      </c>
      <c r="AH429" s="175">
        <v>1749.9305678190649</v>
      </c>
      <c r="AI429" s="173">
        <v>1817.6672191014429</v>
      </c>
      <c r="AJ429" s="178">
        <v>1898.4774275040977</v>
      </c>
      <c r="AM429" s="259"/>
    </row>
    <row r="430" spans="1:39" x14ac:dyDescent="0.2">
      <c r="D430" s="23"/>
      <c r="E430" s="23"/>
      <c r="F430" s="23"/>
      <c r="G430" s="3"/>
      <c r="H430" s="1"/>
      <c r="I430" s="1"/>
      <c r="J430" s="1"/>
      <c r="K430" s="1"/>
      <c r="L430" s="1"/>
      <c r="M430" s="1"/>
      <c r="N430" s="1"/>
      <c r="O430" s="1"/>
      <c r="P430" s="1"/>
      <c r="Q430" s="1"/>
      <c r="R430" s="1"/>
      <c r="S430" s="1"/>
      <c r="T430" s="1"/>
      <c r="U430" s="1"/>
      <c r="V430" s="1"/>
      <c r="W430" s="1"/>
      <c r="X430" s="1"/>
      <c r="Y430" s="1"/>
      <c r="Z430" s="1"/>
      <c r="AA430" s="1"/>
      <c r="AB430" s="1"/>
      <c r="AC430" s="1"/>
      <c r="AD430" s="13"/>
      <c r="AE430" s="175"/>
      <c r="AF430" s="13"/>
      <c r="AH430" s="175"/>
      <c r="AI430" s="173"/>
    </row>
    <row r="431" spans="1:39" x14ac:dyDescent="0.2">
      <c r="B431" s="121" t="s">
        <v>1217</v>
      </c>
      <c r="C431" s="121"/>
      <c r="D431" s="49" t="s">
        <v>1106</v>
      </c>
      <c r="E431" s="38" t="s">
        <v>1088</v>
      </c>
      <c r="F431" s="23" t="s">
        <v>1083</v>
      </c>
      <c r="G431" s="1" t="s">
        <v>886</v>
      </c>
      <c r="H431" s="1" t="s">
        <v>886</v>
      </c>
      <c r="I431" s="1" t="s">
        <v>886</v>
      </c>
      <c r="J431" s="1" t="s">
        <v>886</v>
      </c>
      <c r="K431" s="1" t="s">
        <v>886</v>
      </c>
      <c r="L431" s="1" t="s">
        <v>886</v>
      </c>
      <c r="M431" s="1">
        <v>544</v>
      </c>
      <c r="N431" s="1">
        <v>560</v>
      </c>
      <c r="O431" s="1">
        <v>568.91999999999996</v>
      </c>
      <c r="P431" s="1">
        <v>607.07000000000005</v>
      </c>
      <c r="Q431" s="178">
        <v>624</v>
      </c>
      <c r="R431" s="178">
        <v>717.89</v>
      </c>
      <c r="S431" s="178">
        <v>746.62</v>
      </c>
      <c r="T431" s="178">
        <v>766.27</v>
      </c>
      <c r="U431" s="178">
        <v>771.85</v>
      </c>
      <c r="V431" s="178">
        <v>787.06</v>
      </c>
      <c r="W431" s="178">
        <v>803.06</v>
      </c>
      <c r="X431" s="178">
        <v>808.58</v>
      </c>
      <c r="Y431" s="13">
        <v>807.04</v>
      </c>
      <c r="Z431" s="13">
        <v>808.32</v>
      </c>
      <c r="AA431" s="178">
        <v>806.56</v>
      </c>
      <c r="AB431" s="13">
        <v>796.83</v>
      </c>
      <c r="AC431" s="13">
        <v>796.1</v>
      </c>
      <c r="AD431" s="13">
        <v>801.78</v>
      </c>
      <c r="AE431" s="175">
        <v>826.87</v>
      </c>
      <c r="AF431" s="13">
        <v>862.52</v>
      </c>
      <c r="AG431" s="142">
        <v>902.05</v>
      </c>
      <c r="AH431" s="175">
        <v>938.03</v>
      </c>
      <c r="AI431" s="173">
        <v>975.79</v>
      </c>
      <c r="AJ431" s="178">
        <v>1018.328485492061</v>
      </c>
      <c r="AK431" s="163"/>
    </row>
    <row r="432" spans="1:39" x14ac:dyDescent="0.2">
      <c r="B432" s="121" t="s">
        <v>1218</v>
      </c>
      <c r="C432" s="121"/>
      <c r="D432" s="49" t="s">
        <v>1107</v>
      </c>
      <c r="E432" s="38" t="s">
        <v>1088</v>
      </c>
      <c r="F432" s="23" t="s">
        <v>1080</v>
      </c>
      <c r="G432" s="1" t="s">
        <v>886</v>
      </c>
      <c r="H432" s="1" t="s">
        <v>886</v>
      </c>
      <c r="I432" s="1" t="s">
        <v>886</v>
      </c>
      <c r="J432" s="1" t="s">
        <v>886</v>
      </c>
      <c r="K432" s="1" t="s">
        <v>886</v>
      </c>
      <c r="L432" s="1" t="s">
        <v>886</v>
      </c>
      <c r="M432" s="1">
        <v>606</v>
      </c>
      <c r="N432" s="1">
        <v>655</v>
      </c>
      <c r="O432" s="1">
        <v>695</v>
      </c>
      <c r="P432" s="1">
        <v>737.82</v>
      </c>
      <c r="Q432" s="178">
        <v>778</v>
      </c>
      <c r="R432" s="178">
        <v>900.79</v>
      </c>
      <c r="S432" s="178">
        <v>955.8</v>
      </c>
      <c r="T432" s="178">
        <v>991.99</v>
      </c>
      <c r="U432" s="178">
        <v>1019.08</v>
      </c>
      <c r="V432" s="178">
        <v>1057.1400000000001</v>
      </c>
      <c r="W432" s="178">
        <v>1092.28</v>
      </c>
      <c r="X432" s="178">
        <v>1116.33</v>
      </c>
      <c r="Y432" s="13">
        <v>1118.81</v>
      </c>
      <c r="Z432" s="13">
        <v>1118.8</v>
      </c>
      <c r="AA432" s="178">
        <v>1118.72</v>
      </c>
      <c r="AB432" s="13">
        <v>1125.23</v>
      </c>
      <c r="AC432" s="13">
        <v>1123.9100000000001</v>
      </c>
      <c r="AD432" s="13">
        <v>1129.78</v>
      </c>
      <c r="AE432" s="175">
        <v>1159.19</v>
      </c>
      <c r="AF432" s="13">
        <v>1201.94</v>
      </c>
      <c r="AG432" s="142">
        <v>1245.8699999999999</v>
      </c>
      <c r="AH432" s="175">
        <v>1297.54</v>
      </c>
      <c r="AI432" s="173">
        <v>1348.75</v>
      </c>
      <c r="AJ432" s="178">
        <v>1413.9442442873139</v>
      </c>
    </row>
    <row r="433" spans="2:40" x14ac:dyDescent="0.2">
      <c r="B433" s="121" t="s">
        <v>1219</v>
      </c>
      <c r="C433" s="121"/>
      <c r="D433" s="49" t="s">
        <v>1108</v>
      </c>
      <c r="E433" s="38" t="s">
        <v>1088</v>
      </c>
      <c r="F433" s="23" t="s">
        <v>1105</v>
      </c>
      <c r="G433" s="1" t="s">
        <v>886</v>
      </c>
      <c r="H433" s="1" t="s">
        <v>886</v>
      </c>
      <c r="I433" s="1" t="s">
        <v>886</v>
      </c>
      <c r="J433" s="1" t="s">
        <v>886</v>
      </c>
      <c r="K433" s="1" t="s">
        <v>886</v>
      </c>
      <c r="L433" s="1" t="s">
        <v>886</v>
      </c>
      <c r="M433" s="1">
        <v>584</v>
      </c>
      <c r="N433" s="1">
        <v>620</v>
      </c>
      <c r="O433" s="1">
        <v>649.26</v>
      </c>
      <c r="P433" s="1">
        <v>690.46</v>
      </c>
      <c r="Q433" s="178">
        <v>722</v>
      </c>
      <c r="R433" s="173">
        <v>825</v>
      </c>
      <c r="S433" s="178">
        <v>877.94</v>
      </c>
      <c r="T433" s="178">
        <v>907.68</v>
      </c>
      <c r="U433" s="178">
        <v>925.91</v>
      </c>
      <c r="V433" s="178">
        <v>954.76</v>
      </c>
      <c r="W433" s="178">
        <v>982.29</v>
      </c>
      <c r="X433" s="178">
        <v>998.86</v>
      </c>
      <c r="Y433" s="13">
        <v>999.23</v>
      </c>
      <c r="Z433" s="13">
        <v>999.06</v>
      </c>
      <c r="AA433" s="178">
        <v>998.09</v>
      </c>
      <c r="AB433" s="13">
        <v>999.31</v>
      </c>
      <c r="AC433" s="13">
        <v>997.98</v>
      </c>
      <c r="AD433" s="13">
        <v>1003.8</v>
      </c>
      <c r="AE433" s="175">
        <v>1030.8800000000001</v>
      </c>
      <c r="AF433" s="13">
        <v>1070.49</v>
      </c>
      <c r="AG433" s="142">
        <v>1111.78</v>
      </c>
      <c r="AH433" s="175">
        <v>1157.0899999999999</v>
      </c>
      <c r="AI433" s="173">
        <v>1202.48</v>
      </c>
      <c r="AJ433" s="178">
        <v>1258.8485021933011</v>
      </c>
    </row>
    <row r="434" spans="2:40" x14ac:dyDescent="0.2">
      <c r="B434" s="121" t="s">
        <v>1084</v>
      </c>
      <c r="C434" s="121"/>
      <c r="D434" s="50" t="s">
        <v>292</v>
      </c>
      <c r="E434" s="38" t="s">
        <v>1088</v>
      </c>
      <c r="F434" s="23" t="s">
        <v>1084</v>
      </c>
      <c r="G434" s="1" t="s">
        <v>886</v>
      </c>
      <c r="H434" s="1" t="s">
        <v>886</v>
      </c>
      <c r="I434" s="1" t="s">
        <v>886</v>
      </c>
      <c r="J434" s="1" t="s">
        <v>886</v>
      </c>
      <c r="K434" s="1" t="s">
        <v>886</v>
      </c>
      <c r="L434" s="1" t="s">
        <v>886</v>
      </c>
      <c r="M434" s="1" t="s">
        <v>886</v>
      </c>
      <c r="N434" s="173" t="s">
        <v>886</v>
      </c>
      <c r="O434" s="173">
        <v>122.98</v>
      </c>
      <c r="P434" s="173">
        <v>150.88</v>
      </c>
      <c r="Q434" s="173">
        <v>173.88</v>
      </c>
      <c r="R434" s="178">
        <v>224.4</v>
      </c>
      <c r="S434" s="178">
        <v>241.33</v>
      </c>
      <c r="T434" s="178">
        <v>254.62</v>
      </c>
      <c r="U434" s="178">
        <v>288.61</v>
      </c>
      <c r="V434" s="178">
        <v>303.88</v>
      </c>
      <c r="W434" s="178">
        <v>309.82</v>
      </c>
      <c r="X434" s="178">
        <v>309.82</v>
      </c>
      <c r="Y434" s="13">
        <v>309.82</v>
      </c>
      <c r="Z434" s="13">
        <v>309.82</v>
      </c>
      <c r="AA434" s="178">
        <v>306.70999999999998</v>
      </c>
      <c r="AB434" s="13">
        <v>303</v>
      </c>
      <c r="AC434" s="13">
        <v>299</v>
      </c>
      <c r="AD434" s="13">
        <v>295</v>
      </c>
      <c r="AE434" s="175">
        <v>276</v>
      </c>
      <c r="AF434" s="13">
        <v>280.02</v>
      </c>
      <c r="AG434" s="142">
        <v>294.23</v>
      </c>
      <c r="AH434" s="175">
        <v>320.51</v>
      </c>
      <c r="AI434" s="173">
        <v>332.07</v>
      </c>
      <c r="AJ434" s="178">
        <v>363.66</v>
      </c>
    </row>
    <row r="435" spans="2:40" x14ac:dyDescent="0.2">
      <c r="B435" s="121" t="s">
        <v>1235</v>
      </c>
      <c r="C435" s="121"/>
      <c r="D435" s="49" t="s">
        <v>1245</v>
      </c>
      <c r="E435" s="38" t="s">
        <v>1088</v>
      </c>
      <c r="F435" s="265" t="s">
        <v>1235</v>
      </c>
      <c r="G435" s="134" t="s">
        <v>886</v>
      </c>
      <c r="H435" s="1" t="s">
        <v>886</v>
      </c>
      <c r="I435" s="1" t="s">
        <v>886</v>
      </c>
      <c r="J435" s="1" t="s">
        <v>886</v>
      </c>
      <c r="K435" s="1" t="s">
        <v>886</v>
      </c>
      <c r="L435" s="1" t="s">
        <v>886</v>
      </c>
      <c r="M435" s="1" t="s">
        <v>886</v>
      </c>
      <c r="N435" s="1" t="s">
        <v>886</v>
      </c>
      <c r="O435" s="173" t="s">
        <v>886</v>
      </c>
      <c r="P435" s="1" t="s">
        <v>886</v>
      </c>
      <c r="Q435" s="1" t="s">
        <v>886</v>
      </c>
      <c r="R435" s="1" t="s">
        <v>886</v>
      </c>
      <c r="S435" s="1" t="s">
        <v>886</v>
      </c>
      <c r="T435" s="1" t="s">
        <v>886</v>
      </c>
      <c r="U435" s="1" t="s">
        <v>886</v>
      </c>
      <c r="V435" s="1" t="s">
        <v>886</v>
      </c>
      <c r="W435" s="173" t="s">
        <v>886</v>
      </c>
      <c r="X435" s="1" t="s">
        <v>886</v>
      </c>
      <c r="Y435" s="1" t="s">
        <v>886</v>
      </c>
      <c r="Z435" s="1" t="s">
        <v>886</v>
      </c>
      <c r="AA435" s="1" t="s">
        <v>886</v>
      </c>
      <c r="AB435" s="1" t="s">
        <v>886</v>
      </c>
      <c r="AC435" s="1" t="s">
        <v>886</v>
      </c>
      <c r="AD435" s="1" t="s">
        <v>886</v>
      </c>
      <c r="AE435" s="173" t="s">
        <v>886</v>
      </c>
      <c r="AF435" s="141" t="s">
        <v>886</v>
      </c>
      <c r="AG435" s="142">
        <v>67.95</v>
      </c>
      <c r="AH435" s="175">
        <v>56.61</v>
      </c>
      <c r="AI435" s="173">
        <v>65.709999999999994</v>
      </c>
      <c r="AJ435" s="272">
        <v>65.717143936642501</v>
      </c>
    </row>
    <row r="436" spans="2:40" x14ac:dyDescent="0.2">
      <c r="B436" s="121" t="s">
        <v>1220</v>
      </c>
      <c r="C436" s="121"/>
      <c r="D436" s="133" t="s">
        <v>1133</v>
      </c>
      <c r="E436" s="38" t="s">
        <v>1088</v>
      </c>
      <c r="F436" s="23" t="s">
        <v>1081</v>
      </c>
      <c r="G436" s="1" t="s">
        <v>886</v>
      </c>
      <c r="H436" s="1" t="s">
        <v>886</v>
      </c>
      <c r="I436" s="1" t="s">
        <v>886</v>
      </c>
      <c r="J436" s="1" t="s">
        <v>886</v>
      </c>
      <c r="K436" s="1" t="s">
        <v>886</v>
      </c>
      <c r="L436" s="1" t="s">
        <v>886</v>
      </c>
      <c r="M436" s="1">
        <v>751</v>
      </c>
      <c r="N436" s="1">
        <v>790</v>
      </c>
      <c r="O436" s="1">
        <v>825.6</v>
      </c>
      <c r="P436" s="1">
        <v>870.3</v>
      </c>
      <c r="Q436" s="178">
        <v>909</v>
      </c>
      <c r="R436" s="178">
        <v>970.87</v>
      </c>
      <c r="S436" s="178">
        <v>1004.05</v>
      </c>
      <c r="T436" s="178">
        <v>1043.8800000000001</v>
      </c>
      <c r="U436" s="178">
        <v>1083.7</v>
      </c>
      <c r="V436" s="178">
        <v>1124.4000000000001</v>
      </c>
      <c r="W436" s="178">
        <v>1161.05</v>
      </c>
      <c r="X436" s="178">
        <v>1197.5899999999999</v>
      </c>
      <c r="Y436" s="13">
        <v>1218.6500000000001</v>
      </c>
      <c r="Z436" s="13">
        <v>1218.6099999999999</v>
      </c>
      <c r="AA436" s="178">
        <v>1219.05</v>
      </c>
      <c r="AB436" s="13">
        <v>1231</v>
      </c>
      <c r="AC436" s="13">
        <v>1241.3499999999999</v>
      </c>
      <c r="AD436" s="13">
        <v>1255.92</v>
      </c>
      <c r="AE436" s="175">
        <v>1304.72</v>
      </c>
      <c r="AF436" s="13">
        <v>1367.51</v>
      </c>
      <c r="AG436" s="142">
        <v>1435.63</v>
      </c>
      <c r="AH436" s="175">
        <v>1486.51</v>
      </c>
      <c r="AI436" s="173">
        <v>1543.25</v>
      </c>
      <c r="AJ436" s="173">
        <v>1613.0675810344189</v>
      </c>
    </row>
    <row r="437" spans="2:40" x14ac:dyDescent="0.2">
      <c r="B437" s="121" t="s">
        <v>1086</v>
      </c>
      <c r="C437" s="121"/>
      <c r="D437" s="133" t="s">
        <v>1101</v>
      </c>
      <c r="E437" s="110" t="s">
        <v>1089</v>
      </c>
      <c r="F437" s="23" t="s">
        <v>1086</v>
      </c>
      <c r="G437" s="1" t="s">
        <v>886</v>
      </c>
      <c r="H437" s="1" t="s">
        <v>886</v>
      </c>
      <c r="I437" s="1" t="s">
        <v>886</v>
      </c>
      <c r="J437" s="1" t="s">
        <v>886</v>
      </c>
      <c r="K437" s="1" t="s">
        <v>886</v>
      </c>
      <c r="L437" s="178">
        <v>55</v>
      </c>
      <c r="M437" s="178">
        <v>55</v>
      </c>
      <c r="N437" s="1">
        <v>58</v>
      </c>
      <c r="O437" s="1">
        <v>60.76</v>
      </c>
      <c r="P437" s="1">
        <v>63.5</v>
      </c>
      <c r="Q437" s="178">
        <v>71</v>
      </c>
      <c r="R437" s="178">
        <v>84.5</v>
      </c>
      <c r="S437" s="178">
        <v>92.98</v>
      </c>
      <c r="T437" s="178">
        <v>97.94</v>
      </c>
      <c r="U437" s="178">
        <v>102.56</v>
      </c>
      <c r="V437" s="178">
        <v>107.48</v>
      </c>
      <c r="W437" s="178">
        <v>113.06</v>
      </c>
      <c r="X437" s="178">
        <v>118.29</v>
      </c>
      <c r="Y437" s="13">
        <v>122.89</v>
      </c>
      <c r="Z437" s="13">
        <v>122.89</v>
      </c>
      <c r="AA437" s="178">
        <v>124</v>
      </c>
      <c r="AB437" s="13" t="s">
        <v>886</v>
      </c>
      <c r="AC437" s="13" t="s">
        <v>886</v>
      </c>
      <c r="AD437" s="13" t="s">
        <v>886</v>
      </c>
      <c r="AE437" s="175" t="s">
        <v>886</v>
      </c>
      <c r="AF437" s="13" t="s">
        <v>886</v>
      </c>
      <c r="AG437" s="141" t="s">
        <v>886</v>
      </c>
      <c r="AH437" s="175" t="s">
        <v>886</v>
      </c>
      <c r="AI437" s="38" t="s">
        <v>886</v>
      </c>
      <c r="AJ437" s="173" t="s">
        <v>886</v>
      </c>
    </row>
    <row r="438" spans="2:40" x14ac:dyDescent="0.2">
      <c r="B438" s="121" t="s">
        <v>1085</v>
      </c>
      <c r="C438" s="121"/>
      <c r="D438" s="50" t="s">
        <v>1112</v>
      </c>
      <c r="E438" s="38" t="s">
        <v>1088</v>
      </c>
      <c r="F438" s="23" t="s">
        <v>1085</v>
      </c>
      <c r="G438" s="1" t="s">
        <v>886</v>
      </c>
      <c r="H438" s="1" t="s">
        <v>886</v>
      </c>
      <c r="I438" s="1" t="s">
        <v>886</v>
      </c>
      <c r="J438" s="1" t="s">
        <v>886</v>
      </c>
      <c r="K438" s="1" t="s">
        <v>886</v>
      </c>
      <c r="L438" s="1" t="s">
        <v>886</v>
      </c>
      <c r="M438" s="1">
        <v>27</v>
      </c>
      <c r="N438" s="1">
        <v>30</v>
      </c>
      <c r="O438" s="1">
        <v>31.88</v>
      </c>
      <c r="P438" s="1">
        <v>33.520000000000003</v>
      </c>
      <c r="Q438" s="178">
        <v>36</v>
      </c>
      <c r="R438" s="178">
        <v>42.37</v>
      </c>
      <c r="S438" s="178">
        <v>45.21</v>
      </c>
      <c r="T438" s="178">
        <v>47.32</v>
      </c>
      <c r="U438" s="178">
        <v>49.38</v>
      </c>
      <c r="V438" s="178">
        <v>51.16</v>
      </c>
      <c r="W438" s="178">
        <v>52.96</v>
      </c>
      <c r="X438" s="178">
        <v>54.5</v>
      </c>
      <c r="Y438" s="13">
        <v>55.77</v>
      </c>
      <c r="Z438" s="13">
        <v>55.77</v>
      </c>
      <c r="AA438" s="178">
        <v>56.35</v>
      </c>
      <c r="AB438" s="13">
        <v>59.94</v>
      </c>
      <c r="AC438" s="13">
        <v>60.5</v>
      </c>
      <c r="AD438" s="13">
        <v>61.43</v>
      </c>
      <c r="AE438" s="175">
        <v>62.65</v>
      </c>
      <c r="AF438" s="13">
        <v>63.88</v>
      </c>
      <c r="AG438" s="142">
        <v>67.040000000000006</v>
      </c>
      <c r="AH438" s="175">
        <v>69.040000000000006</v>
      </c>
      <c r="AI438" s="173">
        <v>70.42</v>
      </c>
      <c r="AJ438" s="173">
        <v>71.818706986715512</v>
      </c>
    </row>
    <row r="439" spans="2:40" ht="14.25" x14ac:dyDescent="0.2">
      <c r="B439" s="121" t="s">
        <v>1221</v>
      </c>
      <c r="C439" s="262" t="s">
        <v>1779</v>
      </c>
      <c r="D439" s="49" t="s">
        <v>1134</v>
      </c>
      <c r="E439" s="38" t="s">
        <v>1088</v>
      </c>
      <c r="F439" s="23" t="s">
        <v>1082</v>
      </c>
      <c r="G439" s="1" t="s">
        <v>886</v>
      </c>
      <c r="H439" s="1" t="s">
        <v>886</v>
      </c>
      <c r="I439" s="1" t="s">
        <v>886</v>
      </c>
      <c r="J439" s="1" t="s">
        <v>886</v>
      </c>
      <c r="K439" s="1" t="s">
        <v>886</v>
      </c>
      <c r="L439" s="1" t="s">
        <v>886</v>
      </c>
      <c r="M439" s="1">
        <v>682</v>
      </c>
      <c r="N439" s="1">
        <v>720</v>
      </c>
      <c r="O439" s="1">
        <v>760.99</v>
      </c>
      <c r="P439" s="1">
        <v>807.18</v>
      </c>
      <c r="Q439" s="178">
        <v>873</v>
      </c>
      <c r="R439" s="178">
        <v>957.54</v>
      </c>
      <c r="S439" s="178">
        <v>972.3</v>
      </c>
      <c r="T439" s="178">
        <v>1016.58</v>
      </c>
      <c r="U439" s="178">
        <v>1061.8800000000001</v>
      </c>
      <c r="V439" s="178">
        <v>1103.47</v>
      </c>
      <c r="W439" s="178">
        <v>1147.96</v>
      </c>
      <c r="X439" s="178">
        <v>1216.32</v>
      </c>
      <c r="Y439" s="178">
        <v>1242.3800000000001</v>
      </c>
      <c r="Z439" s="178">
        <v>1242.78</v>
      </c>
      <c r="AA439" s="178">
        <v>1249.79</v>
      </c>
      <c r="AB439" s="13">
        <v>1260.6099999999999</v>
      </c>
      <c r="AC439" s="13">
        <v>1273.54</v>
      </c>
      <c r="AD439" s="13">
        <v>1285.53</v>
      </c>
      <c r="AE439" s="175">
        <v>1334.41</v>
      </c>
      <c r="AF439" s="13">
        <v>1397.97</v>
      </c>
      <c r="AG439" s="142">
        <v>1473.03</v>
      </c>
      <c r="AH439" s="175">
        <v>1530.85935587167</v>
      </c>
      <c r="AI439" s="173">
        <v>1592.8900231558907</v>
      </c>
      <c r="AJ439" s="173">
        <v>1659.420434271281</v>
      </c>
    </row>
    <row r="440" spans="2:40" x14ac:dyDescent="0.2">
      <c r="B440" s="121" t="s">
        <v>1077</v>
      </c>
      <c r="C440" s="121"/>
      <c r="D440" s="50" t="s">
        <v>1100</v>
      </c>
      <c r="E440" s="38" t="s">
        <v>1088</v>
      </c>
      <c r="F440" s="23" t="s">
        <v>1077</v>
      </c>
      <c r="G440" s="1" t="s">
        <v>886</v>
      </c>
      <c r="H440" s="1" t="s">
        <v>886</v>
      </c>
      <c r="I440" s="1" t="s">
        <v>886</v>
      </c>
      <c r="J440" s="1" t="s">
        <v>886</v>
      </c>
      <c r="K440" s="1" t="s">
        <v>886</v>
      </c>
      <c r="L440" s="1" t="s">
        <v>886</v>
      </c>
      <c r="M440" s="1">
        <v>571</v>
      </c>
      <c r="N440" s="1">
        <v>618</v>
      </c>
      <c r="O440" s="1">
        <v>659.88</v>
      </c>
      <c r="P440" s="1">
        <v>701.52</v>
      </c>
      <c r="Q440" s="178">
        <v>766.6</v>
      </c>
      <c r="R440" s="178">
        <v>869.45</v>
      </c>
      <c r="S440" s="178">
        <v>885.95</v>
      </c>
      <c r="T440" s="178">
        <v>919.03</v>
      </c>
      <c r="U440" s="178">
        <v>962.25</v>
      </c>
      <c r="V440" s="178">
        <v>1004.64</v>
      </c>
      <c r="W440" s="178">
        <v>1045.24</v>
      </c>
      <c r="X440" s="178">
        <v>1075.3499999999999</v>
      </c>
      <c r="Y440" s="178">
        <v>1095.94</v>
      </c>
      <c r="Z440" s="178">
        <v>1095.9100000000001</v>
      </c>
      <c r="AA440" s="178">
        <v>1098.8499999999999</v>
      </c>
      <c r="AB440" s="13">
        <v>1100.7</v>
      </c>
      <c r="AC440" s="13">
        <v>1112.06</v>
      </c>
      <c r="AD440" s="13">
        <v>1127.6199999999999</v>
      </c>
      <c r="AE440" s="175">
        <v>1171.45</v>
      </c>
      <c r="AF440" s="13">
        <v>1221.3399999999999</v>
      </c>
      <c r="AG440" s="142">
        <v>1287.81</v>
      </c>
      <c r="AH440" s="175">
        <v>1333.46</v>
      </c>
      <c r="AI440" s="173">
        <v>1385.5</v>
      </c>
      <c r="AJ440" s="173">
        <v>1440.6846127159199</v>
      </c>
    </row>
    <row r="441" spans="2:40" ht="14.25" x14ac:dyDescent="0.2">
      <c r="B441" s="121" t="s">
        <v>1222</v>
      </c>
      <c r="C441" s="262" t="s">
        <v>1779</v>
      </c>
      <c r="D441" s="49" t="s">
        <v>1135</v>
      </c>
      <c r="E441" s="38" t="s">
        <v>1088</v>
      </c>
      <c r="F441" s="23" t="s">
        <v>1076</v>
      </c>
      <c r="G441" s="1" t="s">
        <v>886</v>
      </c>
      <c r="H441" s="1" t="s">
        <v>886</v>
      </c>
      <c r="I441" s="1" t="s">
        <v>886</v>
      </c>
      <c r="J441" s="1" t="s">
        <v>886</v>
      </c>
      <c r="K441" s="1" t="s">
        <v>886</v>
      </c>
      <c r="L441" s="1" t="s">
        <v>886</v>
      </c>
      <c r="M441" s="1">
        <v>110</v>
      </c>
      <c r="N441" s="1">
        <v>115</v>
      </c>
      <c r="O441" s="1">
        <v>121.7</v>
      </c>
      <c r="P441" s="1">
        <v>129.38999999999999</v>
      </c>
      <c r="Q441" s="178">
        <v>141</v>
      </c>
      <c r="R441" s="178">
        <v>151.19</v>
      </c>
      <c r="S441" s="178">
        <v>159.63999999999999</v>
      </c>
      <c r="T441" s="178">
        <v>166.85</v>
      </c>
      <c r="U441" s="178">
        <v>173.58</v>
      </c>
      <c r="V441" s="178">
        <v>180.05</v>
      </c>
      <c r="W441" s="178">
        <v>187.35</v>
      </c>
      <c r="X441" s="178">
        <v>191.68</v>
      </c>
      <c r="Y441" s="178">
        <v>195.9</v>
      </c>
      <c r="Z441" s="178">
        <v>196.39</v>
      </c>
      <c r="AA441" s="178">
        <v>197.78</v>
      </c>
      <c r="AB441" s="13">
        <v>200.47</v>
      </c>
      <c r="AC441" s="13">
        <v>202.53</v>
      </c>
      <c r="AD441" s="13">
        <v>204.29</v>
      </c>
      <c r="AE441" s="175">
        <v>209.99</v>
      </c>
      <c r="AF441" s="13">
        <v>216.62</v>
      </c>
      <c r="AG441" s="142">
        <v>223.48</v>
      </c>
      <c r="AH441" s="175">
        <v>229.43</v>
      </c>
      <c r="AI441" s="173">
        <v>236.57466716040622</v>
      </c>
      <c r="AJ441" s="173">
        <v>242.1404124255688</v>
      </c>
    </row>
    <row r="442" spans="2:40" x14ac:dyDescent="0.2">
      <c r="B442" s="121" t="s">
        <v>1078</v>
      </c>
      <c r="C442" s="121"/>
      <c r="D442" s="50" t="s">
        <v>1102</v>
      </c>
      <c r="E442" s="110" t="s">
        <v>1089</v>
      </c>
      <c r="F442" s="23" t="s">
        <v>1078</v>
      </c>
      <c r="G442" s="1" t="s">
        <v>886</v>
      </c>
      <c r="H442" s="1" t="s">
        <v>886</v>
      </c>
      <c r="I442" s="1" t="s">
        <v>886</v>
      </c>
      <c r="J442" s="1" t="s">
        <v>886</v>
      </c>
      <c r="K442" s="1" t="s">
        <v>886</v>
      </c>
      <c r="L442" s="178">
        <v>53</v>
      </c>
      <c r="M442" s="178">
        <v>56</v>
      </c>
      <c r="N442" s="178">
        <v>61</v>
      </c>
      <c r="O442" s="1">
        <v>66.41</v>
      </c>
      <c r="P442" s="1">
        <v>71.849999999999994</v>
      </c>
      <c r="Q442" s="178">
        <v>85</v>
      </c>
      <c r="R442" s="178">
        <v>108.71</v>
      </c>
      <c r="S442" s="178">
        <v>121.12</v>
      </c>
      <c r="T442" s="178">
        <v>126.97</v>
      </c>
      <c r="U442" s="178">
        <v>133.31</v>
      </c>
      <c r="V442" s="178">
        <v>140.94</v>
      </c>
      <c r="W442" s="178">
        <v>150.66</v>
      </c>
      <c r="X442" s="178">
        <v>157.4</v>
      </c>
      <c r="Y442" s="178">
        <v>162.22</v>
      </c>
      <c r="Z442" s="178">
        <v>162.22</v>
      </c>
      <c r="AA442" s="178">
        <v>164.57</v>
      </c>
      <c r="AB442" s="13" t="s">
        <v>886</v>
      </c>
      <c r="AC442" s="13" t="s">
        <v>886</v>
      </c>
      <c r="AD442" s="13" t="s">
        <v>886</v>
      </c>
      <c r="AE442" s="175" t="s">
        <v>886</v>
      </c>
      <c r="AF442" s="13" t="s">
        <v>886</v>
      </c>
      <c r="AG442" s="141" t="s">
        <v>886</v>
      </c>
      <c r="AH442" s="175" t="s">
        <v>886</v>
      </c>
      <c r="AI442" s="38" t="s">
        <v>886</v>
      </c>
      <c r="AJ442" s="173" t="s">
        <v>886</v>
      </c>
    </row>
    <row r="443" spans="2:40" x14ac:dyDescent="0.2">
      <c r="B443" s="121" t="s">
        <v>1223</v>
      </c>
      <c r="C443" s="121"/>
      <c r="D443" s="50" t="s">
        <v>1175</v>
      </c>
      <c r="E443" s="110" t="s">
        <v>1088</v>
      </c>
      <c r="F443" s="23" t="s">
        <v>1174</v>
      </c>
      <c r="G443" s="1" t="s">
        <v>886</v>
      </c>
      <c r="H443" s="1" t="s">
        <v>886</v>
      </c>
      <c r="I443" s="1" t="s">
        <v>886</v>
      </c>
      <c r="J443" s="1" t="s">
        <v>886</v>
      </c>
      <c r="K443" s="1" t="s">
        <v>886</v>
      </c>
      <c r="L443" s="1" t="s">
        <v>886</v>
      </c>
      <c r="M443" s="1" t="s">
        <v>886</v>
      </c>
      <c r="N443" s="1" t="s">
        <v>886</v>
      </c>
      <c r="O443" s="1" t="s">
        <v>886</v>
      </c>
      <c r="P443" s="1" t="s">
        <v>886</v>
      </c>
      <c r="Q443" s="1" t="s">
        <v>886</v>
      </c>
      <c r="R443" s="1" t="s">
        <v>886</v>
      </c>
      <c r="S443" s="1" t="s">
        <v>886</v>
      </c>
      <c r="T443" s="1" t="s">
        <v>886</v>
      </c>
      <c r="U443" s="1" t="s">
        <v>886</v>
      </c>
      <c r="V443" s="1" t="s">
        <v>886</v>
      </c>
      <c r="W443" s="1" t="s">
        <v>886</v>
      </c>
      <c r="X443" s="1" t="s">
        <v>886</v>
      </c>
      <c r="Y443" s="1" t="s">
        <v>886</v>
      </c>
      <c r="Z443" s="1" t="s">
        <v>886</v>
      </c>
      <c r="AA443" s="1" t="s">
        <v>886</v>
      </c>
      <c r="AB443" s="13">
        <v>158.62</v>
      </c>
      <c r="AC443" s="13">
        <v>161.37</v>
      </c>
      <c r="AD443" s="13">
        <v>164.04</v>
      </c>
      <c r="AE443" s="175">
        <v>167.81</v>
      </c>
      <c r="AF443" s="13">
        <v>171.81</v>
      </c>
      <c r="AG443" s="142">
        <v>183.63</v>
      </c>
      <c r="AH443" s="175">
        <v>207.46</v>
      </c>
      <c r="AI443" s="173">
        <v>216.65</v>
      </c>
      <c r="AJ443" s="178">
        <v>230.4519554537392</v>
      </c>
    </row>
    <row r="444" spans="2:40" x14ac:dyDescent="0.2">
      <c r="B444" s="121" t="s">
        <v>1079</v>
      </c>
      <c r="C444" s="121"/>
      <c r="D444" s="50" t="s">
        <v>1113</v>
      </c>
      <c r="E444" s="38" t="s">
        <v>1088</v>
      </c>
      <c r="F444" s="23" t="s">
        <v>1079</v>
      </c>
      <c r="G444" s="1" t="s">
        <v>886</v>
      </c>
      <c r="H444" s="1" t="s">
        <v>886</v>
      </c>
      <c r="I444" s="1" t="s">
        <v>886</v>
      </c>
      <c r="J444" s="1" t="s">
        <v>886</v>
      </c>
      <c r="K444" s="1" t="s">
        <v>886</v>
      </c>
      <c r="L444" s="1" t="s">
        <v>886</v>
      </c>
      <c r="M444" s="1" t="s">
        <v>886</v>
      </c>
      <c r="N444" s="1" t="s">
        <v>886</v>
      </c>
      <c r="O444" s="1" t="s">
        <v>886</v>
      </c>
      <c r="P444" s="1" t="s">
        <v>886</v>
      </c>
      <c r="Q444" s="173" t="s">
        <v>886</v>
      </c>
      <c r="R444" s="173" t="s">
        <v>886</v>
      </c>
      <c r="S444" s="178">
        <v>53.26</v>
      </c>
      <c r="T444" s="178">
        <v>55.18</v>
      </c>
      <c r="U444" s="178">
        <v>57.53</v>
      </c>
      <c r="V444" s="178">
        <v>60.05</v>
      </c>
      <c r="W444" s="178">
        <v>62.59</v>
      </c>
      <c r="X444" s="178">
        <v>65.05</v>
      </c>
      <c r="Y444" s="178">
        <v>66.75</v>
      </c>
      <c r="Z444" s="178">
        <v>66.739999999999995</v>
      </c>
      <c r="AA444" s="178">
        <v>67.260000000000005</v>
      </c>
      <c r="AB444" s="13">
        <v>68.209999999999994</v>
      </c>
      <c r="AC444" s="13">
        <v>69.02</v>
      </c>
      <c r="AD444" s="13">
        <v>69.97</v>
      </c>
      <c r="AE444" s="175">
        <v>71.38</v>
      </c>
      <c r="AF444" s="13">
        <v>72.680000000000007</v>
      </c>
      <c r="AG444" s="142">
        <v>74.78</v>
      </c>
      <c r="AH444" s="175">
        <v>76.510000000000005</v>
      </c>
      <c r="AI444" s="173">
        <v>78.02</v>
      </c>
      <c r="AJ444" s="178">
        <v>79.394264008353275</v>
      </c>
    </row>
    <row r="445" spans="2:40" x14ac:dyDescent="0.2">
      <c r="D445" s="2"/>
      <c r="G445" s="1"/>
      <c r="H445" s="1"/>
      <c r="I445" s="1"/>
      <c r="J445" s="1"/>
      <c r="K445" s="1"/>
      <c r="L445" s="1"/>
      <c r="M445" s="1"/>
      <c r="N445" s="1"/>
      <c r="O445" s="1"/>
      <c r="P445" s="1"/>
      <c r="Q445" s="173"/>
      <c r="R445" s="173"/>
      <c r="S445" s="173"/>
      <c r="T445" s="173"/>
      <c r="U445" s="173"/>
      <c r="V445" s="173"/>
      <c r="Y445" s="13"/>
      <c r="Z445" s="13"/>
      <c r="AB445" s="13"/>
      <c r="AC445" s="13"/>
      <c r="AD445" s="13"/>
      <c r="AE445" s="175"/>
      <c r="AF445" s="13"/>
      <c r="AH445" s="175"/>
      <c r="AI445" s="173"/>
    </row>
    <row r="446" spans="2:40" ht="15" x14ac:dyDescent="0.25">
      <c r="B446" s="122" t="s">
        <v>1083</v>
      </c>
      <c r="C446" s="122"/>
      <c r="D446" s="49" t="s">
        <v>1109</v>
      </c>
      <c r="E446" s="38" t="s">
        <v>1088</v>
      </c>
      <c r="F446" s="23" t="s">
        <v>1083</v>
      </c>
      <c r="G446" s="1" t="s">
        <v>886</v>
      </c>
      <c r="H446" s="1" t="s">
        <v>886</v>
      </c>
      <c r="I446" s="1" t="s">
        <v>886</v>
      </c>
      <c r="J446" s="1" t="s">
        <v>886</v>
      </c>
      <c r="K446" s="1" t="s">
        <v>886</v>
      </c>
      <c r="L446" s="1">
        <v>646.23</v>
      </c>
      <c r="M446" s="1">
        <v>658</v>
      </c>
      <c r="N446" s="178">
        <v>679</v>
      </c>
      <c r="O446" s="178">
        <v>708.32</v>
      </c>
      <c r="P446" s="178">
        <v>756.72</v>
      </c>
      <c r="Q446" s="178">
        <v>797</v>
      </c>
      <c r="R446" s="178">
        <v>941.6</v>
      </c>
      <c r="S446" s="178">
        <v>987.12</v>
      </c>
      <c r="T446" s="178">
        <v>1019.92</v>
      </c>
      <c r="U446" s="178">
        <v>1059.3800000000001</v>
      </c>
      <c r="V446" s="178">
        <v>1089.75</v>
      </c>
      <c r="W446" s="178">
        <v>1111.68</v>
      </c>
      <c r="X446" s="178">
        <v>1117.23</v>
      </c>
      <c r="Y446" s="13">
        <v>1115.74</v>
      </c>
      <c r="Z446" s="13">
        <v>1116.96</v>
      </c>
      <c r="AA446" s="178">
        <v>1112.1099999999999</v>
      </c>
      <c r="AB446" s="13">
        <v>1098.51</v>
      </c>
      <c r="AC446" s="13">
        <v>1093.79</v>
      </c>
      <c r="AD446" s="13">
        <v>1095.53</v>
      </c>
      <c r="AE446" s="175">
        <v>1101.56</v>
      </c>
      <c r="AF446" s="13">
        <v>1142.54</v>
      </c>
      <c r="AG446" s="142">
        <v>1194.73</v>
      </c>
      <c r="AH446" s="175">
        <v>1256.93</v>
      </c>
      <c r="AI446" s="178">
        <v>1306.1400000000001</v>
      </c>
      <c r="AJ446" s="273">
        <v>1380.1459196848641</v>
      </c>
      <c r="AM446" s="274"/>
      <c r="AN446" s="274"/>
    </row>
    <row r="447" spans="2:40" ht="15" x14ac:dyDescent="0.25">
      <c r="B447" s="122" t="s">
        <v>1080</v>
      </c>
      <c r="C447" s="122"/>
      <c r="D447" s="49" t="s">
        <v>1110</v>
      </c>
      <c r="E447" s="38" t="s">
        <v>1088</v>
      </c>
      <c r="F447" s="23" t="s">
        <v>1080</v>
      </c>
      <c r="G447" s="1" t="s">
        <v>886</v>
      </c>
      <c r="H447" s="1" t="s">
        <v>886</v>
      </c>
      <c r="I447" s="1" t="s">
        <v>886</v>
      </c>
      <c r="J447" s="1" t="s">
        <v>886</v>
      </c>
      <c r="K447" s="1" t="s">
        <v>886</v>
      </c>
      <c r="L447" s="1">
        <v>654.02</v>
      </c>
      <c r="M447" s="1">
        <v>703</v>
      </c>
      <c r="N447" s="178">
        <v>760</v>
      </c>
      <c r="O447" s="178">
        <v>817.98</v>
      </c>
      <c r="P447" s="178">
        <v>888.7</v>
      </c>
      <c r="Q447" s="178">
        <v>952</v>
      </c>
      <c r="R447" s="178">
        <v>1125.19</v>
      </c>
      <c r="S447" s="178">
        <v>1197.1300000000001</v>
      </c>
      <c r="T447" s="178">
        <v>1246.6099999999999</v>
      </c>
      <c r="U447" s="178">
        <v>1307.69</v>
      </c>
      <c r="V447" s="178">
        <v>1361.02</v>
      </c>
      <c r="W447" s="178">
        <v>1402.11</v>
      </c>
      <c r="X447" s="178">
        <v>1426.16</v>
      </c>
      <c r="Y447" s="13">
        <v>1428.64</v>
      </c>
      <c r="Z447" s="13">
        <v>1428.62</v>
      </c>
      <c r="AA447" s="178">
        <v>1425.44</v>
      </c>
      <c r="AB447" s="13">
        <v>1428.23</v>
      </c>
      <c r="AC447" s="13">
        <v>1422.91</v>
      </c>
      <c r="AD447" s="13">
        <v>1424.78</v>
      </c>
      <c r="AE447" s="175">
        <v>1435.19</v>
      </c>
      <c r="AF447" s="13">
        <v>1481.96</v>
      </c>
      <c r="AG447" s="142">
        <v>1540.1</v>
      </c>
      <c r="AH447" s="175">
        <v>1618.05</v>
      </c>
      <c r="AI447" s="178">
        <v>1680.82</v>
      </c>
      <c r="AJ447" s="273">
        <v>1777.604583069887</v>
      </c>
      <c r="AM447" s="274"/>
      <c r="AN447" s="274"/>
    </row>
    <row r="448" spans="2:40" x14ac:dyDescent="0.2">
      <c r="B448" s="122" t="s">
        <v>1215</v>
      </c>
      <c r="C448" s="122"/>
      <c r="D448" s="49" t="s">
        <v>1111</v>
      </c>
      <c r="E448" s="38" t="s">
        <v>1088</v>
      </c>
      <c r="F448" s="23" t="s">
        <v>1105</v>
      </c>
      <c r="G448" s="1" t="s">
        <v>886</v>
      </c>
      <c r="H448" s="1" t="s">
        <v>886</v>
      </c>
      <c r="I448" s="1" t="s">
        <v>886</v>
      </c>
      <c r="J448" s="1" t="s">
        <v>886</v>
      </c>
      <c r="K448" s="1" t="s">
        <v>886</v>
      </c>
      <c r="L448" s="1">
        <v>651.23</v>
      </c>
      <c r="M448" s="1">
        <v>686.53</v>
      </c>
      <c r="N448" s="1">
        <v>730.68</v>
      </c>
      <c r="O448" s="178">
        <v>778.2</v>
      </c>
      <c r="P448" s="178">
        <v>841.16</v>
      </c>
      <c r="Q448" s="178">
        <v>895.29</v>
      </c>
      <c r="R448" s="178">
        <v>1057.92</v>
      </c>
      <c r="S448" s="178">
        <v>1118.96</v>
      </c>
      <c r="T448" s="178">
        <v>1161.94</v>
      </c>
      <c r="U448" s="178">
        <v>1214.1099999999999</v>
      </c>
      <c r="V448" s="178">
        <v>1258.19</v>
      </c>
      <c r="W448" s="105">
        <v>1291.6600000000001</v>
      </c>
      <c r="X448" s="105">
        <v>1308.23</v>
      </c>
      <c r="Y448" s="13">
        <v>1308.6199999999999</v>
      </c>
      <c r="Z448" s="13">
        <v>1308.43</v>
      </c>
      <c r="AA448" s="178">
        <v>1304.3599999999999</v>
      </c>
      <c r="AB448" s="13">
        <v>1301.8</v>
      </c>
      <c r="AC448" s="13">
        <v>1296.48</v>
      </c>
      <c r="AD448" s="13">
        <v>1298.8</v>
      </c>
      <c r="AE448" s="175">
        <v>1306.3699999999999</v>
      </c>
      <c r="AF448" s="13">
        <v>1350.51</v>
      </c>
      <c r="AG448" s="142">
        <v>1405.4</v>
      </c>
      <c r="AH448" s="175">
        <v>1476.97</v>
      </c>
      <c r="AI448" s="178">
        <v>1533.88</v>
      </c>
      <c r="AJ448" s="178">
        <v>1621.7863554615731</v>
      </c>
    </row>
    <row r="449" spans="1:36" x14ac:dyDescent="0.2">
      <c r="B449" s="122" t="s">
        <v>1081</v>
      </c>
      <c r="C449" s="122"/>
      <c r="D449" s="133" t="s">
        <v>1136</v>
      </c>
      <c r="E449" s="38" t="s">
        <v>1088</v>
      </c>
      <c r="F449" s="23" t="s">
        <v>1081</v>
      </c>
      <c r="G449" s="1" t="s">
        <v>886</v>
      </c>
      <c r="H449" s="1" t="s">
        <v>886</v>
      </c>
      <c r="I449" s="1" t="s">
        <v>886</v>
      </c>
      <c r="J449" s="1" t="s">
        <v>886</v>
      </c>
      <c r="K449" s="1" t="s">
        <v>886</v>
      </c>
      <c r="L449" s="1">
        <v>779.47</v>
      </c>
      <c r="M449" s="1">
        <v>833</v>
      </c>
      <c r="N449" s="178">
        <v>878</v>
      </c>
      <c r="O449" s="178">
        <v>918.51</v>
      </c>
      <c r="P449" s="178">
        <v>967.58</v>
      </c>
      <c r="Q449" s="178">
        <v>1017</v>
      </c>
      <c r="R449" s="178">
        <v>1098.3900000000001</v>
      </c>
      <c r="S449" s="178">
        <v>1143.08</v>
      </c>
      <c r="T449" s="178">
        <v>1190.04</v>
      </c>
      <c r="U449" s="178">
        <v>1236.6199999999999</v>
      </c>
      <c r="V449" s="178">
        <v>1284.0999999999999</v>
      </c>
      <c r="W449" s="105">
        <v>1328.18</v>
      </c>
      <c r="X449" s="105">
        <v>1371.56</v>
      </c>
      <c r="Y449" s="13">
        <v>1398.56</v>
      </c>
      <c r="Z449" s="13">
        <v>1398.52</v>
      </c>
      <c r="AA449" s="178">
        <v>1400.69</v>
      </c>
      <c r="AB449" s="13">
        <v>1420.63</v>
      </c>
      <c r="AC449" s="13">
        <v>1433.91</v>
      </c>
      <c r="AD449" s="13">
        <v>1451.29</v>
      </c>
      <c r="AE449" s="175">
        <v>1506.14</v>
      </c>
      <c r="AF449" s="13">
        <v>1574.95</v>
      </c>
      <c r="AG449" s="142">
        <v>1658.44</v>
      </c>
      <c r="AH449" s="175">
        <v>1739.28</v>
      </c>
      <c r="AI449" s="163">
        <v>1808.99</v>
      </c>
      <c r="AJ449" s="178">
        <v>1892.9062244106999</v>
      </c>
    </row>
    <row r="450" spans="1:36" ht="14.25" x14ac:dyDescent="0.2">
      <c r="B450" s="122" t="s">
        <v>1082</v>
      </c>
      <c r="C450" s="262" t="s">
        <v>1779</v>
      </c>
      <c r="D450" s="49" t="s">
        <v>1137</v>
      </c>
      <c r="E450" s="38" t="s">
        <v>1088</v>
      </c>
      <c r="F450" s="23" t="s">
        <v>1082</v>
      </c>
      <c r="G450" s="1" t="s">
        <v>886</v>
      </c>
      <c r="H450" s="1" t="s">
        <v>886</v>
      </c>
      <c r="I450" s="1" t="s">
        <v>886</v>
      </c>
      <c r="J450" s="1" t="s">
        <v>886</v>
      </c>
      <c r="K450" s="1" t="s">
        <v>886</v>
      </c>
      <c r="L450" s="1">
        <v>698.08</v>
      </c>
      <c r="M450" s="1">
        <v>736</v>
      </c>
      <c r="N450" s="178">
        <v>779</v>
      </c>
      <c r="O450" s="178">
        <v>825.45</v>
      </c>
      <c r="P450" s="178">
        <v>878.52</v>
      </c>
      <c r="Q450" s="178">
        <v>958</v>
      </c>
      <c r="R450" s="178">
        <v>1065.6500000000001</v>
      </c>
      <c r="S450" s="178">
        <v>1144.6199999999999</v>
      </c>
      <c r="T450" s="178">
        <v>1196.8599999999999</v>
      </c>
      <c r="U450" s="178">
        <v>1250.78</v>
      </c>
      <c r="V450" s="178">
        <v>1302.3599999999999</v>
      </c>
      <c r="W450" s="178">
        <v>1358.09</v>
      </c>
      <c r="X450" s="178">
        <v>1428.99</v>
      </c>
      <c r="Y450" s="13">
        <v>1461.49</v>
      </c>
      <c r="Z450" s="13">
        <v>1461.87</v>
      </c>
      <c r="AA450" s="178">
        <v>1471.93</v>
      </c>
      <c r="AB450" s="13">
        <v>1485.76</v>
      </c>
      <c r="AC450" s="13">
        <v>1502.41</v>
      </c>
      <c r="AD450" s="13">
        <v>1519.53</v>
      </c>
      <c r="AE450" s="175">
        <v>1572.4</v>
      </c>
      <c r="AF450" s="13">
        <v>1640.64</v>
      </c>
      <c r="AG450" s="142">
        <v>1729.4</v>
      </c>
      <c r="AH450" s="175">
        <v>1814.1240764556792</v>
      </c>
      <c r="AI450" s="163">
        <v>1886.1866829507994</v>
      </c>
      <c r="AJ450" s="178">
        <v>1970.1524880606739</v>
      </c>
    </row>
    <row r="451" spans="1:36" ht="14.25" x14ac:dyDescent="0.2">
      <c r="B451" s="122" t="s">
        <v>1076</v>
      </c>
      <c r="C451" s="262" t="s">
        <v>1779</v>
      </c>
      <c r="D451" s="49" t="s">
        <v>1138</v>
      </c>
      <c r="E451" s="38" t="s">
        <v>1088</v>
      </c>
      <c r="F451" s="23" t="s">
        <v>1076</v>
      </c>
      <c r="G451" s="1" t="s">
        <v>886</v>
      </c>
      <c r="H451" s="1" t="s">
        <v>886</v>
      </c>
      <c r="I451" s="1" t="s">
        <v>886</v>
      </c>
      <c r="J451" s="1" t="s">
        <v>886</v>
      </c>
      <c r="K451" s="1" t="s">
        <v>886</v>
      </c>
      <c r="L451" s="1">
        <v>665.72</v>
      </c>
      <c r="M451" s="1">
        <v>738</v>
      </c>
      <c r="N451" s="178">
        <v>796</v>
      </c>
      <c r="O451" s="178">
        <v>848.42</v>
      </c>
      <c r="P451" s="178">
        <v>902.73</v>
      </c>
      <c r="Q451" s="178">
        <v>992</v>
      </c>
      <c r="R451" s="178">
        <v>1129</v>
      </c>
      <c r="S451" s="178">
        <v>1198.25</v>
      </c>
      <c r="T451" s="178">
        <v>1245.42</v>
      </c>
      <c r="U451" s="178">
        <v>1303.06</v>
      </c>
      <c r="V451" s="178">
        <v>1362.33</v>
      </c>
      <c r="W451" s="178">
        <v>1421.73</v>
      </c>
      <c r="X451" s="178">
        <v>1464.55</v>
      </c>
      <c r="Y451" s="13">
        <v>1495.16</v>
      </c>
      <c r="Z451" s="13">
        <v>1495.6</v>
      </c>
      <c r="AA451" s="178">
        <v>1502.42</v>
      </c>
      <c r="AB451" s="13">
        <v>1509.75</v>
      </c>
      <c r="AC451" s="13">
        <v>1526.56</v>
      </c>
      <c r="AD451" s="13">
        <v>1547.18</v>
      </c>
      <c r="AE451" s="175">
        <v>1600.93</v>
      </c>
      <c r="AF451" s="13">
        <v>1662.15</v>
      </c>
      <c r="AG451" s="142">
        <v>1748.52</v>
      </c>
      <c r="AH451" s="175">
        <v>1826.2</v>
      </c>
      <c r="AI451" s="163">
        <v>1895.4730993139829</v>
      </c>
      <c r="AJ451" s="178">
        <v>1969.5051759476719</v>
      </c>
    </row>
    <row r="452" spans="1:36" x14ac:dyDescent="0.2">
      <c r="D452" s="3"/>
      <c r="E452" s="3"/>
      <c r="F452" s="3"/>
      <c r="G452" s="3"/>
      <c r="H452" s="1"/>
      <c r="I452" s="1"/>
      <c r="J452" s="1"/>
      <c r="K452" s="1"/>
      <c r="Y452" s="13"/>
      <c r="Z452" s="13"/>
      <c r="AB452" s="13"/>
      <c r="AC452" s="13"/>
      <c r="AD452" s="13"/>
      <c r="AF452" s="13"/>
      <c r="AH452" s="175"/>
    </row>
    <row r="453" spans="1:36" ht="14.25" x14ac:dyDescent="0.2">
      <c r="B453" s="122" t="s">
        <v>1216</v>
      </c>
      <c r="C453" s="262" t="s">
        <v>1779</v>
      </c>
      <c r="D453" s="148" t="s">
        <v>1142</v>
      </c>
      <c r="E453" s="3"/>
      <c r="F453" s="3"/>
      <c r="G453" s="1" t="s">
        <v>886</v>
      </c>
      <c r="H453" s="1" t="s">
        <v>886</v>
      </c>
      <c r="I453" s="1" t="s">
        <v>886</v>
      </c>
      <c r="J453" s="1" t="s">
        <v>886</v>
      </c>
      <c r="K453" s="173" t="s">
        <v>886</v>
      </c>
      <c r="L453" s="46" t="s">
        <v>886</v>
      </c>
      <c r="M453" s="46" t="s">
        <v>886</v>
      </c>
      <c r="N453" s="173">
        <v>788.33</v>
      </c>
      <c r="O453" s="178">
        <v>835.94</v>
      </c>
      <c r="P453" s="178">
        <v>889.94</v>
      </c>
      <c r="Q453" s="178">
        <v>963.24</v>
      </c>
      <c r="R453" s="178">
        <v>1088.6300000000001</v>
      </c>
      <c r="S453" s="178">
        <v>1152.71</v>
      </c>
      <c r="T453" s="178">
        <v>1199.01</v>
      </c>
      <c r="U453" s="178">
        <v>1252.1500000000001</v>
      </c>
      <c r="V453" s="178">
        <v>1304.5</v>
      </c>
      <c r="W453" s="178">
        <v>1355.24</v>
      </c>
      <c r="X453" s="178">
        <v>1395.07</v>
      </c>
      <c r="Y453" s="178">
        <v>1419.66</v>
      </c>
      <c r="Z453" s="178">
        <v>1419.33</v>
      </c>
      <c r="AA453" s="178">
        <v>1423.34</v>
      </c>
      <c r="AB453" s="178">
        <v>1432.74</v>
      </c>
      <c r="AC453" s="178">
        <v>1444.16</v>
      </c>
      <c r="AD453" s="13">
        <v>1459.04</v>
      </c>
      <c r="AE453" s="38">
        <v>1503.46</v>
      </c>
      <c r="AF453" s="173">
        <v>1562.62</v>
      </c>
      <c r="AG453" s="142">
        <v>1642.2</v>
      </c>
      <c r="AH453" s="175">
        <v>1719.0878638792319</v>
      </c>
      <c r="AI453" s="178">
        <v>1784.9830576581257</v>
      </c>
      <c r="AJ453" s="163">
        <v>1864.403985372702</v>
      </c>
    </row>
    <row r="454" spans="1:36" s="173" customFormat="1" x14ac:dyDescent="0.2">
      <c r="A454" s="38"/>
      <c r="B454" s="5"/>
      <c r="C454" s="5"/>
      <c r="D454" s="3"/>
      <c r="F454" s="3"/>
      <c r="G454" s="3"/>
      <c r="H454" s="1"/>
      <c r="I454" s="1"/>
      <c r="J454" s="1"/>
      <c r="K454" s="178"/>
      <c r="L454" s="178"/>
      <c r="M454" s="178"/>
      <c r="U454" s="13"/>
      <c r="V454" s="178"/>
      <c r="AF454" s="13"/>
      <c r="AG454" s="90"/>
      <c r="AH454" s="7"/>
    </row>
    <row r="455" spans="1:36" x14ac:dyDescent="0.2">
      <c r="D455" s="123"/>
      <c r="F455" s="3"/>
      <c r="G455" s="3"/>
      <c r="H455" s="1"/>
      <c r="I455" s="1"/>
      <c r="J455" s="1"/>
      <c r="K455" s="178"/>
      <c r="P455" s="106"/>
      <c r="Q455" s="106"/>
      <c r="R455" s="106"/>
      <c r="T455" s="106"/>
      <c r="U455" s="106"/>
      <c r="Y455" s="92"/>
      <c r="Z455" s="92"/>
      <c r="AA455" s="92"/>
      <c r="AB455" s="92"/>
      <c r="AC455" s="92"/>
      <c r="AD455" s="92"/>
      <c r="AE455" s="92"/>
      <c r="AF455" s="92"/>
      <c r="AH455" s="7"/>
    </row>
    <row r="456" spans="1:36" x14ac:dyDescent="0.2">
      <c r="B456" s="123" t="s">
        <v>1781</v>
      </c>
      <c r="C456" s="123"/>
      <c r="F456" s="3"/>
      <c r="G456" s="3"/>
      <c r="H456" s="1"/>
      <c r="I456" s="1"/>
      <c r="J456" s="1"/>
      <c r="K456" s="178"/>
      <c r="Y456" s="92"/>
      <c r="Z456" s="92"/>
      <c r="AA456" s="92"/>
      <c r="AB456" s="92"/>
      <c r="AC456" s="92"/>
      <c r="AD456" s="92"/>
      <c r="AE456" s="92"/>
      <c r="AF456" s="92"/>
      <c r="AH456" s="7"/>
    </row>
    <row r="457" spans="1:36" x14ac:dyDescent="0.2">
      <c r="B457" s="122" t="s">
        <v>1794</v>
      </c>
      <c r="D457" s="3"/>
      <c r="F457" s="3"/>
      <c r="G457" s="3"/>
      <c r="H457" s="1"/>
      <c r="I457" s="1"/>
      <c r="J457" s="1"/>
      <c r="K457" s="178"/>
      <c r="AH457" s="7"/>
    </row>
    <row r="458" spans="1:36" x14ac:dyDescent="0.2">
      <c r="B458" s="122" t="s">
        <v>1796</v>
      </c>
      <c r="D458" s="3"/>
      <c r="F458" s="3"/>
      <c r="G458" s="3"/>
      <c r="H458" s="1"/>
      <c r="I458" s="1"/>
      <c r="J458" s="1"/>
      <c r="K458" s="178"/>
      <c r="AE458" s="178"/>
      <c r="AG458" s="178"/>
    </row>
    <row r="459" spans="1:36" x14ac:dyDescent="0.2">
      <c r="B459" s="122" t="s">
        <v>1797</v>
      </c>
      <c r="D459" s="3"/>
      <c r="F459" s="3"/>
      <c r="G459" s="123"/>
      <c r="H459" s="1"/>
      <c r="I459" s="1"/>
      <c r="J459" s="1"/>
      <c r="K459" s="178"/>
      <c r="Y459" s="106"/>
      <c r="Z459" s="106"/>
      <c r="AA459" s="106"/>
      <c r="AB459" s="106"/>
      <c r="AC459" s="106"/>
      <c r="AD459" s="106"/>
      <c r="AE459" s="106"/>
      <c r="AF459" s="106"/>
      <c r="AG459" s="106"/>
      <c r="AH459" s="7"/>
    </row>
    <row r="460" spans="1:36" x14ac:dyDescent="0.2">
      <c r="B460" s="122" t="s">
        <v>1798</v>
      </c>
      <c r="D460" s="3"/>
      <c r="F460" s="3"/>
      <c r="G460" s="3"/>
      <c r="H460" s="1"/>
      <c r="I460" s="1"/>
      <c r="J460" s="1"/>
      <c r="K460" s="178"/>
      <c r="Y460" s="106"/>
      <c r="Z460" s="106"/>
      <c r="AA460" s="106"/>
      <c r="AB460" s="106"/>
      <c r="AC460" s="106"/>
      <c r="AD460" s="106"/>
      <c r="AE460" s="46"/>
      <c r="AF460" s="106"/>
      <c r="AG460" s="258"/>
      <c r="AH460" s="7"/>
    </row>
    <row r="461" spans="1:36" x14ac:dyDescent="0.2">
      <c r="D461" s="3"/>
      <c r="F461" s="3"/>
      <c r="G461" s="3"/>
      <c r="H461" s="1"/>
      <c r="I461" s="1"/>
      <c r="J461" s="1"/>
      <c r="K461" s="178"/>
      <c r="Y461" s="106"/>
      <c r="Z461" s="106"/>
      <c r="AA461" s="106"/>
      <c r="AB461" s="106"/>
      <c r="AC461" s="106"/>
      <c r="AD461" s="106"/>
      <c r="AE461" s="106"/>
      <c r="AF461" s="106"/>
      <c r="AG461" s="106"/>
      <c r="AH461" s="106"/>
      <c r="AI461" s="106"/>
    </row>
    <row r="462" spans="1:36" ht="15.75" x14ac:dyDescent="0.25">
      <c r="D462" s="3"/>
      <c r="F462" s="3"/>
      <c r="G462" s="3"/>
      <c r="H462" s="1"/>
      <c r="I462" s="107"/>
      <c r="K462" s="1"/>
      <c r="L462" s="108"/>
      <c r="AH462" s="7"/>
    </row>
    <row r="463" spans="1:36" x14ac:dyDescent="0.2">
      <c r="D463" s="3"/>
      <c r="F463" s="3"/>
      <c r="G463" s="3"/>
      <c r="H463" s="1"/>
      <c r="I463" s="1"/>
      <c r="L463" s="1"/>
      <c r="AH463" s="7"/>
    </row>
    <row r="464" spans="1:36" x14ac:dyDescent="0.2">
      <c r="D464" s="3"/>
      <c r="F464" s="3"/>
      <c r="G464" s="3"/>
      <c r="H464" s="1"/>
      <c r="I464" s="1"/>
      <c r="K464" s="178"/>
      <c r="AH464" s="7"/>
    </row>
    <row r="465" spans="4:34" x14ac:dyDescent="0.2">
      <c r="D465" s="3"/>
      <c r="E465" s="3"/>
      <c r="F465" s="3"/>
      <c r="G465" s="3"/>
      <c r="H465" s="1"/>
      <c r="I465" s="1"/>
      <c r="K465" s="178"/>
      <c r="AH465" s="7"/>
    </row>
    <row r="466" spans="4:34" x14ac:dyDescent="0.2">
      <c r="D466" s="3"/>
      <c r="E466" s="3"/>
      <c r="F466" s="3"/>
      <c r="G466" s="3"/>
      <c r="H466" s="1"/>
      <c r="I466" s="1"/>
      <c r="K466" s="178"/>
      <c r="AH466" s="7"/>
    </row>
    <row r="467" spans="4:34" x14ac:dyDescent="0.2">
      <c r="D467" s="3"/>
      <c r="E467" s="3"/>
      <c r="F467" s="3"/>
      <c r="G467" s="3"/>
      <c r="H467" s="1"/>
      <c r="I467" s="1"/>
      <c r="J467" s="1"/>
      <c r="K467" s="178"/>
      <c r="AH467" s="7"/>
    </row>
    <row r="468" spans="4:34" x14ac:dyDescent="0.2">
      <c r="D468" s="3"/>
      <c r="E468" s="3"/>
      <c r="F468" s="3"/>
      <c r="G468" s="3"/>
      <c r="H468" s="1"/>
      <c r="I468" s="1"/>
      <c r="J468" s="1"/>
      <c r="K468" s="178"/>
      <c r="AH468" s="7"/>
    </row>
    <row r="469" spans="4:34" x14ac:dyDescent="0.2">
      <c r="D469" s="3"/>
      <c r="E469" s="3"/>
      <c r="F469" s="3"/>
      <c r="G469" s="3"/>
      <c r="H469" s="1"/>
      <c r="I469" s="1"/>
      <c r="J469" s="1"/>
      <c r="K469" s="178"/>
      <c r="AH469" s="7"/>
    </row>
    <row r="470" spans="4:34" x14ac:dyDescent="0.2">
      <c r="D470" s="3"/>
      <c r="E470" s="3"/>
      <c r="F470" s="3"/>
      <c r="G470" s="3"/>
      <c r="H470" s="1"/>
      <c r="I470" s="1"/>
      <c r="J470" s="1"/>
      <c r="K470" s="178"/>
      <c r="AH470" s="7"/>
    </row>
    <row r="471" spans="4:34" x14ac:dyDescent="0.2">
      <c r="D471" s="3"/>
      <c r="E471" s="3"/>
      <c r="F471" s="3"/>
      <c r="G471" s="3"/>
      <c r="H471" s="1"/>
      <c r="I471" s="1"/>
      <c r="J471" s="1"/>
      <c r="K471" s="178"/>
      <c r="AH471" s="7"/>
    </row>
    <row r="472" spans="4:34" x14ac:dyDescent="0.2">
      <c r="D472" s="3"/>
      <c r="E472" s="3"/>
      <c r="F472" s="3"/>
      <c r="G472" s="3"/>
      <c r="H472" s="1"/>
      <c r="I472" s="1"/>
      <c r="J472" s="1"/>
      <c r="K472" s="178"/>
      <c r="AH472" s="7"/>
    </row>
    <row r="473" spans="4:34" x14ac:dyDescent="0.2">
      <c r="D473" s="3"/>
      <c r="E473" s="3"/>
      <c r="F473" s="3"/>
      <c r="G473" s="3"/>
      <c r="H473" s="1"/>
      <c r="I473" s="1"/>
      <c r="J473" s="1"/>
      <c r="K473" s="178"/>
      <c r="AH473" s="7"/>
    </row>
    <row r="474" spans="4:34" x14ac:dyDescent="0.2">
      <c r="D474" s="3"/>
      <c r="E474" s="3"/>
      <c r="F474" s="3"/>
      <c r="G474" s="3"/>
      <c r="H474" s="1"/>
      <c r="I474" s="1"/>
      <c r="J474" s="1"/>
      <c r="AH474" s="7"/>
    </row>
    <row r="475" spans="4:34" x14ac:dyDescent="0.2">
      <c r="D475" s="3"/>
      <c r="E475" s="3"/>
      <c r="F475" s="3"/>
      <c r="G475" s="3"/>
      <c r="H475" s="1"/>
      <c r="I475" s="1"/>
      <c r="J475" s="1"/>
      <c r="AH475" s="7"/>
    </row>
    <row r="476" spans="4:34" x14ac:dyDescent="0.2">
      <c r="D476" s="3"/>
      <c r="E476" s="3"/>
      <c r="F476" s="3"/>
      <c r="G476" s="3"/>
      <c r="H476" s="1"/>
      <c r="I476" s="1"/>
      <c r="J476" s="1"/>
      <c r="K476" s="1"/>
      <c r="AH476" s="7"/>
    </row>
    <row r="477" spans="4:34" x14ac:dyDescent="0.2">
      <c r="D477" s="3"/>
      <c r="E477" s="3"/>
      <c r="F477" s="3"/>
      <c r="G477" s="3"/>
      <c r="H477" s="1"/>
      <c r="I477" s="1"/>
      <c r="J477" s="1"/>
      <c r="AH477" s="7"/>
    </row>
    <row r="478" spans="4:34" x14ac:dyDescent="0.2">
      <c r="D478" s="3"/>
      <c r="E478" s="3"/>
      <c r="F478" s="3"/>
      <c r="G478" s="3"/>
      <c r="H478" s="1"/>
      <c r="I478" s="1"/>
      <c r="J478" s="1"/>
      <c r="AH478" s="7"/>
    </row>
    <row r="479" spans="4:34" x14ac:dyDescent="0.2">
      <c r="D479" s="3"/>
      <c r="E479" s="3"/>
      <c r="F479" s="3"/>
      <c r="G479" s="3"/>
      <c r="H479" s="1"/>
      <c r="I479" s="1"/>
      <c r="J479" s="1"/>
      <c r="K479" s="1"/>
      <c r="AH479" s="7"/>
    </row>
    <row r="480" spans="4:34" x14ac:dyDescent="0.2">
      <c r="D480" s="3"/>
      <c r="E480" s="3"/>
      <c r="F480" s="3"/>
      <c r="G480" s="3"/>
      <c r="H480" s="1"/>
      <c r="I480" s="1"/>
      <c r="J480" s="1"/>
      <c r="AH480" s="7"/>
    </row>
    <row r="481" spans="4:34" x14ac:dyDescent="0.2">
      <c r="D481" s="3"/>
      <c r="E481" s="3"/>
      <c r="F481" s="3"/>
      <c r="G481" s="3"/>
      <c r="H481" s="1"/>
      <c r="I481" s="1"/>
      <c r="J481" s="1"/>
      <c r="AH481" s="7"/>
    </row>
    <row r="482" spans="4:34" x14ac:dyDescent="0.2">
      <c r="D482" s="3"/>
      <c r="E482" s="3"/>
      <c r="F482" s="3"/>
      <c r="G482" s="3"/>
      <c r="H482" s="1"/>
      <c r="I482" s="1"/>
      <c r="J482" s="1"/>
      <c r="AH482" s="7"/>
    </row>
    <row r="483" spans="4:34" x14ac:dyDescent="0.2">
      <c r="D483" s="3"/>
      <c r="E483" s="3"/>
      <c r="F483" s="3"/>
      <c r="G483" s="3"/>
      <c r="H483" s="1"/>
      <c r="I483" s="1"/>
      <c r="J483" s="1"/>
      <c r="K483" s="1"/>
      <c r="AH483" s="7"/>
    </row>
    <row r="484" spans="4:34" x14ac:dyDescent="0.2">
      <c r="D484" s="3"/>
      <c r="E484" s="3"/>
      <c r="F484" s="3"/>
      <c r="G484" s="3"/>
      <c r="H484" s="1"/>
      <c r="I484" s="1"/>
      <c r="J484" s="1"/>
      <c r="AH484" s="7"/>
    </row>
    <row r="485" spans="4:34" x14ac:dyDescent="0.2">
      <c r="D485" s="3"/>
      <c r="E485" s="3"/>
      <c r="F485" s="3"/>
      <c r="G485" s="3"/>
      <c r="H485" s="1"/>
      <c r="I485" s="1"/>
      <c r="J485" s="1"/>
      <c r="AH485" s="7"/>
    </row>
    <row r="486" spans="4:34" x14ac:dyDescent="0.2">
      <c r="D486" s="3"/>
      <c r="E486" s="3"/>
      <c r="F486" s="3"/>
      <c r="G486" s="3"/>
      <c r="H486" s="1"/>
      <c r="I486" s="1"/>
      <c r="J486" s="1"/>
      <c r="AH486" s="7"/>
    </row>
    <row r="487" spans="4:34" x14ac:dyDescent="0.2">
      <c r="D487" s="3"/>
      <c r="E487" s="3"/>
      <c r="F487" s="3"/>
      <c r="G487" s="3"/>
      <c r="H487" s="1"/>
      <c r="I487" s="1"/>
      <c r="J487" s="1"/>
      <c r="K487" s="1"/>
      <c r="AH487" s="7"/>
    </row>
    <row r="488" spans="4:34" x14ac:dyDescent="0.2">
      <c r="D488" s="3"/>
      <c r="E488" s="3"/>
      <c r="F488" s="3"/>
      <c r="G488" s="3"/>
      <c r="H488" s="1"/>
      <c r="I488" s="1"/>
      <c r="J488" s="1"/>
      <c r="AH488" s="7"/>
    </row>
    <row r="489" spans="4:34" x14ac:dyDescent="0.2">
      <c r="D489" s="3"/>
      <c r="E489" s="3"/>
      <c r="F489" s="3"/>
      <c r="G489" s="3"/>
      <c r="H489" s="1"/>
      <c r="I489" s="1"/>
      <c r="J489" s="1"/>
      <c r="AH489" s="7"/>
    </row>
    <row r="490" spans="4:34" x14ac:dyDescent="0.2">
      <c r="D490" s="3"/>
      <c r="E490" s="3"/>
      <c r="F490" s="3"/>
      <c r="G490" s="3"/>
      <c r="H490" s="1"/>
      <c r="I490" s="1"/>
      <c r="J490" s="1"/>
      <c r="AH490" s="7"/>
    </row>
    <row r="491" spans="4:34" x14ac:dyDescent="0.2">
      <c r="D491" s="3"/>
      <c r="E491" s="3"/>
      <c r="F491" s="3"/>
      <c r="G491" s="3"/>
      <c r="H491" s="1"/>
      <c r="I491" s="1"/>
      <c r="J491" s="1"/>
      <c r="K491" s="1"/>
      <c r="AH491" s="7"/>
    </row>
    <row r="492" spans="4:34" x14ac:dyDescent="0.2">
      <c r="D492" s="3"/>
      <c r="E492" s="3"/>
      <c r="F492" s="3"/>
      <c r="G492" s="3"/>
      <c r="H492" s="1"/>
      <c r="I492" s="1"/>
      <c r="J492" s="1"/>
      <c r="AH492" s="7"/>
    </row>
    <row r="493" spans="4:34" x14ac:dyDescent="0.2">
      <c r="D493" s="3"/>
      <c r="E493" s="3"/>
      <c r="F493" s="3"/>
      <c r="G493" s="3"/>
      <c r="H493" s="1"/>
      <c r="I493" s="1"/>
      <c r="J493" s="1"/>
      <c r="AH493" s="7"/>
    </row>
    <row r="494" spans="4:34" x14ac:dyDescent="0.2">
      <c r="D494" s="3"/>
      <c r="E494" s="3"/>
      <c r="F494" s="3"/>
      <c r="G494" s="3"/>
      <c r="H494" s="1"/>
      <c r="I494" s="1"/>
      <c r="J494" s="1"/>
      <c r="K494" s="1"/>
      <c r="AH494" s="7"/>
    </row>
    <row r="495" spans="4:34" x14ac:dyDescent="0.2">
      <c r="D495" s="3"/>
      <c r="E495" s="3"/>
      <c r="F495" s="3"/>
      <c r="G495" s="3"/>
      <c r="H495" s="1"/>
      <c r="I495" s="1"/>
      <c r="J495" s="1"/>
      <c r="AH495" s="7"/>
    </row>
    <row r="496" spans="4:34" x14ac:dyDescent="0.2">
      <c r="D496" s="3"/>
      <c r="E496" s="3"/>
      <c r="F496" s="3"/>
      <c r="G496" s="3"/>
      <c r="H496" s="1"/>
      <c r="I496" s="1"/>
      <c r="J496" s="1"/>
      <c r="AH496" s="7"/>
    </row>
    <row r="497" spans="4:34" x14ac:dyDescent="0.2">
      <c r="D497" s="3"/>
      <c r="E497" s="3"/>
      <c r="F497" s="3"/>
      <c r="G497" s="3"/>
      <c r="H497" s="1"/>
      <c r="I497" s="1"/>
      <c r="J497" s="1"/>
      <c r="AH497" s="7"/>
    </row>
    <row r="498" spans="4:34" x14ac:dyDescent="0.2">
      <c r="D498" s="3"/>
      <c r="E498" s="3"/>
      <c r="F498" s="3"/>
      <c r="G498" s="3"/>
      <c r="H498" s="1"/>
      <c r="I498" s="1"/>
      <c r="J498" s="1"/>
      <c r="AH498" s="7"/>
    </row>
    <row r="499" spans="4:34" x14ac:dyDescent="0.2">
      <c r="D499" s="3"/>
      <c r="E499" s="3"/>
      <c r="F499" s="3"/>
      <c r="G499" s="3"/>
      <c r="H499" s="1"/>
      <c r="I499" s="1"/>
      <c r="J499" s="1"/>
      <c r="AH499" s="7"/>
    </row>
    <row r="500" spans="4:34" x14ac:dyDescent="0.2">
      <c r="D500" s="3"/>
      <c r="E500" s="3"/>
      <c r="F500" s="3"/>
      <c r="G500" s="3"/>
      <c r="H500" s="1"/>
      <c r="I500" s="1"/>
      <c r="J500" s="1"/>
      <c r="AH500" s="7"/>
    </row>
    <row r="501" spans="4:34" x14ac:dyDescent="0.2">
      <c r="D501" s="3"/>
      <c r="E501" s="3"/>
      <c r="F501" s="3"/>
      <c r="G501" s="3"/>
      <c r="H501" s="1"/>
      <c r="I501" s="1"/>
      <c r="J501" s="1"/>
      <c r="AH501" s="7"/>
    </row>
    <row r="502" spans="4:34" x14ac:dyDescent="0.2">
      <c r="D502" s="3"/>
      <c r="E502" s="3"/>
      <c r="F502" s="3"/>
      <c r="G502" s="3"/>
      <c r="H502" s="1"/>
      <c r="I502" s="1"/>
      <c r="J502" s="1"/>
      <c r="AH502" s="7"/>
    </row>
    <row r="503" spans="4:34" x14ac:dyDescent="0.2">
      <c r="D503" s="3"/>
      <c r="E503" s="3"/>
      <c r="F503" s="3"/>
      <c r="G503" s="3"/>
      <c r="H503" s="1"/>
      <c r="I503" s="1"/>
      <c r="J503" s="1"/>
      <c r="AH503" s="7"/>
    </row>
    <row r="504" spans="4:34" x14ac:dyDescent="0.2">
      <c r="D504" s="3"/>
      <c r="E504" s="3"/>
      <c r="F504" s="3"/>
      <c r="G504" s="3"/>
      <c r="H504" s="1"/>
      <c r="I504" s="1"/>
      <c r="J504" s="1"/>
      <c r="AH504" s="7"/>
    </row>
    <row r="505" spans="4:34" x14ac:dyDescent="0.2">
      <c r="D505" s="3"/>
      <c r="E505" s="3"/>
      <c r="F505" s="3"/>
      <c r="G505" s="3"/>
      <c r="H505" s="1"/>
      <c r="I505" s="1"/>
      <c r="J505" s="1"/>
      <c r="AH505" s="7"/>
    </row>
    <row r="506" spans="4:34" x14ac:dyDescent="0.2">
      <c r="D506" s="3"/>
      <c r="E506" s="3"/>
      <c r="F506" s="3"/>
      <c r="G506" s="3"/>
      <c r="H506" s="1"/>
      <c r="I506" s="1"/>
      <c r="J506" s="1"/>
      <c r="AH506" s="7"/>
    </row>
    <row r="507" spans="4:34" x14ac:dyDescent="0.2">
      <c r="D507" s="3"/>
      <c r="E507" s="3"/>
      <c r="F507" s="3"/>
      <c r="G507" s="3"/>
      <c r="H507" s="1"/>
      <c r="I507" s="1"/>
      <c r="J507" s="1"/>
      <c r="AH507" s="7"/>
    </row>
    <row r="508" spans="4:34" x14ac:dyDescent="0.2">
      <c r="D508" s="3"/>
      <c r="E508" s="3"/>
      <c r="F508" s="3"/>
      <c r="G508" s="3"/>
      <c r="H508" s="1"/>
      <c r="I508" s="1"/>
      <c r="J508" s="1"/>
      <c r="AH508" s="7"/>
    </row>
    <row r="509" spans="4:34" x14ac:dyDescent="0.2">
      <c r="D509" s="3"/>
      <c r="E509" s="3"/>
      <c r="F509" s="3"/>
      <c r="G509" s="3"/>
      <c r="H509" s="1"/>
      <c r="I509" s="1"/>
      <c r="J509" s="1"/>
      <c r="AH509" s="7"/>
    </row>
    <row r="510" spans="4:34" x14ac:dyDescent="0.2">
      <c r="D510" s="3"/>
      <c r="E510" s="3"/>
      <c r="F510" s="3"/>
      <c r="G510" s="3"/>
      <c r="H510" s="1"/>
      <c r="I510" s="1"/>
      <c r="J510" s="1"/>
      <c r="AH510" s="7"/>
    </row>
    <row r="511" spans="4:34" x14ac:dyDescent="0.2">
      <c r="D511" s="3"/>
      <c r="E511" s="3"/>
      <c r="F511" s="3"/>
      <c r="G511" s="3"/>
      <c r="H511" s="1"/>
      <c r="I511" s="1"/>
      <c r="J511" s="1"/>
      <c r="AH511" s="7"/>
    </row>
    <row r="512" spans="4:34" x14ac:dyDescent="0.2">
      <c r="D512" s="3"/>
      <c r="E512" s="3"/>
      <c r="F512" s="3"/>
      <c r="G512" s="3"/>
      <c r="H512" s="1"/>
      <c r="I512" s="1"/>
      <c r="J512" s="1"/>
      <c r="AH512" s="7"/>
    </row>
    <row r="513" spans="4:34" x14ac:dyDescent="0.2">
      <c r="D513" s="3"/>
      <c r="E513" s="3"/>
      <c r="F513" s="3"/>
      <c r="G513" s="3"/>
      <c r="H513" s="1"/>
      <c r="I513" s="1"/>
      <c r="J513" s="1"/>
      <c r="K513" s="1"/>
      <c r="AH513" s="7"/>
    </row>
    <row r="514" spans="4:34" x14ac:dyDescent="0.2">
      <c r="D514" s="3"/>
      <c r="E514" s="3"/>
      <c r="F514" s="3"/>
      <c r="G514" s="3"/>
      <c r="H514" s="1"/>
      <c r="I514" s="1"/>
      <c r="J514" s="1"/>
      <c r="AH514" s="7"/>
    </row>
    <row r="515" spans="4:34" x14ac:dyDescent="0.2">
      <c r="D515" s="3"/>
      <c r="E515" s="3"/>
      <c r="F515" s="3"/>
      <c r="G515" s="3"/>
      <c r="H515" s="1"/>
      <c r="I515" s="1"/>
      <c r="J515" s="1"/>
      <c r="K515" s="1"/>
      <c r="AH515" s="7"/>
    </row>
    <row r="516" spans="4:34" x14ac:dyDescent="0.2">
      <c r="D516" s="3"/>
      <c r="E516" s="3"/>
      <c r="F516" s="3"/>
      <c r="G516" s="3"/>
      <c r="H516" s="1"/>
      <c r="I516" s="1"/>
      <c r="J516" s="1"/>
      <c r="AH516" s="7"/>
    </row>
    <row r="517" spans="4:34" x14ac:dyDescent="0.2">
      <c r="D517" s="3"/>
      <c r="E517" s="3"/>
      <c r="F517" s="3"/>
      <c r="G517" s="3"/>
      <c r="H517" s="1"/>
      <c r="I517" s="1"/>
      <c r="J517" s="1"/>
      <c r="AH517" s="7"/>
    </row>
    <row r="518" spans="4:34" x14ac:dyDescent="0.2">
      <c r="D518" s="3"/>
      <c r="E518" s="3"/>
      <c r="F518" s="3"/>
      <c r="G518" s="3"/>
      <c r="H518" s="1"/>
      <c r="I518" s="1"/>
      <c r="J518" s="1"/>
      <c r="AH518" s="7"/>
    </row>
    <row r="519" spans="4:34" x14ac:dyDescent="0.2">
      <c r="D519" s="3"/>
      <c r="E519" s="3"/>
      <c r="F519" s="3"/>
      <c r="G519" s="3"/>
      <c r="H519" s="1"/>
      <c r="I519" s="1"/>
      <c r="J519" s="1"/>
      <c r="K519" s="1"/>
      <c r="AH519" s="7"/>
    </row>
    <row r="520" spans="4:34" x14ac:dyDescent="0.2">
      <c r="D520" s="3"/>
      <c r="E520" s="3"/>
      <c r="F520" s="3"/>
      <c r="G520" s="3"/>
      <c r="H520" s="1"/>
      <c r="I520" s="1"/>
      <c r="J520" s="1"/>
      <c r="AH520" s="7"/>
    </row>
    <row r="521" spans="4:34" x14ac:dyDescent="0.2">
      <c r="D521" s="3"/>
      <c r="E521" s="3"/>
      <c r="F521" s="3"/>
      <c r="G521" s="3"/>
      <c r="H521" s="1"/>
      <c r="I521" s="1"/>
      <c r="J521" s="1"/>
      <c r="AH521" s="7"/>
    </row>
    <row r="522" spans="4:34" x14ac:dyDescent="0.2">
      <c r="D522" s="3"/>
      <c r="E522" s="3"/>
      <c r="F522" s="3"/>
      <c r="G522" s="3"/>
      <c r="H522" s="1"/>
      <c r="I522" s="1"/>
      <c r="J522" s="1"/>
      <c r="K522" s="1"/>
      <c r="AH522" s="7"/>
    </row>
    <row r="523" spans="4:34" x14ac:dyDescent="0.2">
      <c r="D523" s="3"/>
      <c r="E523" s="3"/>
      <c r="F523" s="3"/>
      <c r="G523" s="3"/>
      <c r="H523" s="1"/>
      <c r="I523" s="1"/>
      <c r="J523" s="1"/>
      <c r="AH523" s="7"/>
    </row>
    <row r="524" spans="4:34" x14ac:dyDescent="0.2">
      <c r="D524" s="3"/>
      <c r="E524" s="3"/>
      <c r="F524" s="3"/>
      <c r="G524" s="3"/>
      <c r="H524" s="1"/>
      <c r="I524" s="1"/>
      <c r="J524" s="1"/>
      <c r="K524" s="1"/>
      <c r="AH524" s="7"/>
    </row>
    <row r="525" spans="4:34" x14ac:dyDescent="0.2">
      <c r="D525" s="3"/>
      <c r="E525" s="3"/>
      <c r="F525" s="3"/>
      <c r="G525" s="3"/>
      <c r="H525" s="1"/>
      <c r="I525" s="1"/>
      <c r="J525" s="1"/>
      <c r="K525" s="1"/>
      <c r="AH525" s="7"/>
    </row>
    <row r="526" spans="4:34" x14ac:dyDescent="0.2">
      <c r="D526" s="3"/>
      <c r="E526" s="3"/>
      <c r="F526" s="3"/>
      <c r="G526" s="3"/>
      <c r="H526" s="1"/>
      <c r="I526" s="1"/>
      <c r="J526" s="1"/>
      <c r="AH526" s="7"/>
    </row>
    <row r="527" spans="4:34" x14ac:dyDescent="0.2">
      <c r="D527" s="3"/>
      <c r="E527" s="3"/>
      <c r="F527" s="3"/>
      <c r="G527" s="3"/>
      <c r="H527" s="1"/>
      <c r="I527" s="1"/>
      <c r="J527" s="1"/>
      <c r="K527" s="1"/>
      <c r="AH527" s="7"/>
    </row>
    <row r="528" spans="4:34" x14ac:dyDescent="0.2">
      <c r="D528" s="3"/>
      <c r="E528" s="3"/>
      <c r="F528" s="3"/>
      <c r="G528" s="3"/>
      <c r="H528" s="1"/>
      <c r="I528" s="1"/>
      <c r="J528" s="1"/>
      <c r="AH528" s="7"/>
    </row>
    <row r="529" spans="4:34" x14ac:dyDescent="0.2">
      <c r="D529" s="3"/>
      <c r="E529" s="3"/>
      <c r="F529" s="3"/>
      <c r="G529" s="3"/>
      <c r="H529" s="1"/>
      <c r="I529" s="1"/>
      <c r="J529" s="1"/>
      <c r="AH529" s="7"/>
    </row>
    <row r="530" spans="4:34" x14ac:dyDescent="0.2">
      <c r="D530" s="3"/>
      <c r="E530" s="3"/>
      <c r="F530" s="3"/>
      <c r="G530" s="3"/>
      <c r="H530" s="1"/>
      <c r="I530" s="1"/>
      <c r="J530" s="1"/>
      <c r="AH530" s="7"/>
    </row>
    <row r="531" spans="4:34" x14ac:dyDescent="0.2">
      <c r="D531" s="3"/>
      <c r="E531" s="3"/>
      <c r="F531" s="3"/>
      <c r="G531" s="3"/>
      <c r="H531" s="1"/>
      <c r="I531" s="1"/>
      <c r="J531" s="1"/>
      <c r="AH531" s="7"/>
    </row>
    <row r="532" spans="4:34" x14ac:dyDescent="0.2">
      <c r="D532" s="3"/>
      <c r="E532" s="3"/>
      <c r="F532" s="3"/>
      <c r="G532" s="3"/>
      <c r="H532" s="1"/>
      <c r="I532" s="1"/>
      <c r="J532" s="1"/>
      <c r="AH532" s="7"/>
    </row>
    <row r="533" spans="4:34" x14ac:dyDescent="0.2">
      <c r="D533" s="3"/>
      <c r="E533" s="3"/>
      <c r="F533" s="3"/>
      <c r="G533" s="3"/>
      <c r="H533" s="1"/>
      <c r="I533" s="1"/>
      <c r="J533" s="1"/>
      <c r="AH533" s="7"/>
    </row>
    <row r="534" spans="4:34" x14ac:dyDescent="0.2">
      <c r="D534" s="3"/>
      <c r="E534" s="3"/>
      <c r="F534" s="3"/>
      <c r="G534" s="3"/>
      <c r="H534" s="1"/>
      <c r="I534" s="1"/>
      <c r="J534" s="1"/>
      <c r="AH534" s="7"/>
    </row>
    <row r="535" spans="4:34" x14ac:dyDescent="0.2">
      <c r="D535" s="3"/>
      <c r="E535" s="3"/>
      <c r="F535" s="3"/>
      <c r="G535" s="3"/>
      <c r="H535" s="1"/>
      <c r="I535" s="1"/>
      <c r="J535" s="1"/>
      <c r="AH535" s="7"/>
    </row>
    <row r="536" spans="4:34" x14ac:dyDescent="0.2">
      <c r="D536" s="3"/>
      <c r="E536" s="3"/>
      <c r="F536" s="3"/>
      <c r="G536" s="3"/>
      <c r="H536" s="1"/>
      <c r="I536" s="1"/>
      <c r="J536" s="1"/>
      <c r="K536" s="1"/>
      <c r="AH536" s="7"/>
    </row>
    <row r="537" spans="4:34" x14ac:dyDescent="0.2">
      <c r="D537" s="3"/>
      <c r="E537" s="3"/>
      <c r="F537" s="3"/>
      <c r="G537" s="3"/>
      <c r="H537" s="1"/>
      <c r="I537" s="1"/>
      <c r="J537" s="1"/>
      <c r="AH537" s="7"/>
    </row>
    <row r="538" spans="4:34" x14ac:dyDescent="0.2">
      <c r="D538" s="3"/>
      <c r="E538" s="3"/>
      <c r="F538" s="3"/>
      <c r="G538" s="3"/>
      <c r="H538" s="1"/>
      <c r="I538" s="1"/>
      <c r="J538" s="1"/>
      <c r="AH538" s="7"/>
    </row>
    <row r="539" spans="4:34" x14ac:dyDescent="0.2">
      <c r="D539" s="3"/>
      <c r="E539" s="3"/>
      <c r="F539" s="3"/>
      <c r="G539" s="3"/>
      <c r="H539" s="1"/>
      <c r="I539" s="1"/>
      <c r="J539" s="1"/>
      <c r="K539" s="1"/>
      <c r="AH539" s="7"/>
    </row>
    <row r="540" spans="4:34" x14ac:dyDescent="0.2">
      <c r="D540" s="3"/>
      <c r="E540" s="3"/>
      <c r="F540" s="3"/>
      <c r="G540" s="3"/>
      <c r="H540" s="1"/>
      <c r="I540" s="1"/>
      <c r="J540" s="1"/>
      <c r="AH540" s="7"/>
    </row>
    <row r="541" spans="4:34" x14ac:dyDescent="0.2">
      <c r="D541" s="3"/>
      <c r="E541" s="3"/>
      <c r="F541" s="3"/>
      <c r="G541" s="3"/>
      <c r="H541" s="1"/>
      <c r="I541" s="1"/>
      <c r="J541" s="1"/>
      <c r="K541" s="1"/>
      <c r="AH541" s="7"/>
    </row>
    <row r="542" spans="4:34" x14ac:dyDescent="0.2">
      <c r="D542" s="3"/>
      <c r="E542" s="3"/>
      <c r="F542" s="3"/>
      <c r="G542" s="3"/>
      <c r="H542" s="1"/>
      <c r="I542" s="1"/>
      <c r="J542" s="1"/>
      <c r="AH542" s="7"/>
    </row>
    <row r="543" spans="4:34" x14ac:dyDescent="0.2">
      <c r="D543" s="3"/>
      <c r="E543" s="3"/>
      <c r="F543" s="3"/>
      <c r="G543" s="3"/>
      <c r="H543" s="1"/>
      <c r="I543" s="1"/>
      <c r="J543" s="1"/>
      <c r="AH543" s="7"/>
    </row>
    <row r="544" spans="4:34" x14ac:dyDescent="0.2">
      <c r="D544" s="3"/>
      <c r="E544" s="3"/>
      <c r="F544" s="3"/>
      <c r="G544" s="3"/>
      <c r="H544" s="1"/>
      <c r="I544" s="1"/>
      <c r="J544" s="1"/>
      <c r="AH544" s="7"/>
    </row>
    <row r="545" spans="4:34" x14ac:dyDescent="0.2">
      <c r="D545" s="3"/>
      <c r="E545" s="3"/>
      <c r="F545" s="3"/>
      <c r="G545" s="3"/>
      <c r="H545" s="1"/>
      <c r="I545" s="1"/>
      <c r="J545" s="1"/>
      <c r="AH545" s="7"/>
    </row>
    <row r="546" spans="4:34" x14ac:dyDescent="0.2">
      <c r="D546" s="3"/>
      <c r="E546" s="3"/>
      <c r="F546" s="3"/>
      <c r="G546" s="3"/>
      <c r="H546" s="1"/>
      <c r="I546" s="1"/>
      <c r="J546" s="1"/>
    </row>
    <row r="547" spans="4:34" x14ac:dyDescent="0.2">
      <c r="D547" s="3"/>
      <c r="E547" s="3"/>
      <c r="F547" s="3"/>
      <c r="G547" s="3"/>
      <c r="H547" s="1"/>
      <c r="I547" s="1"/>
      <c r="J547" s="1"/>
    </row>
    <row r="548" spans="4:34" x14ac:dyDescent="0.2">
      <c r="D548" s="3"/>
      <c r="E548" s="3"/>
      <c r="F548" s="3"/>
      <c r="G548" s="3"/>
      <c r="H548" s="1"/>
      <c r="I548" s="1"/>
      <c r="J548" s="1"/>
    </row>
    <row r="549" spans="4:34" x14ac:dyDescent="0.2">
      <c r="D549" s="3"/>
      <c r="E549" s="3"/>
      <c r="F549" s="3"/>
      <c r="G549" s="3"/>
      <c r="H549" s="1"/>
      <c r="I549" s="1"/>
      <c r="J549" s="1"/>
    </row>
    <row r="550" spans="4:34" x14ac:dyDescent="0.2">
      <c r="D550" s="3"/>
      <c r="E550" s="3"/>
      <c r="F550" s="3"/>
      <c r="G550" s="3"/>
      <c r="H550" s="1"/>
      <c r="I550" s="1"/>
      <c r="J550" s="1"/>
      <c r="K550" s="1"/>
    </row>
    <row r="551" spans="4:34" x14ac:dyDescent="0.2">
      <c r="D551" s="3"/>
      <c r="E551" s="3"/>
      <c r="F551" s="3"/>
      <c r="G551" s="3"/>
      <c r="H551" s="1"/>
      <c r="I551" s="1"/>
      <c r="J551" s="1"/>
    </row>
    <row r="552" spans="4:34" x14ac:dyDescent="0.2">
      <c r="D552" s="3"/>
      <c r="E552" s="3"/>
      <c r="F552" s="3"/>
      <c r="G552" s="3"/>
      <c r="H552" s="1"/>
      <c r="I552" s="1"/>
      <c r="J552" s="1"/>
    </row>
    <row r="553" spans="4:34" x14ac:dyDescent="0.2">
      <c r="D553" s="3"/>
      <c r="E553" s="3"/>
      <c r="F553" s="3"/>
      <c r="G553" s="3"/>
      <c r="H553" s="1"/>
      <c r="I553" s="1"/>
      <c r="J553" s="1"/>
    </row>
    <row r="554" spans="4:34" x14ac:dyDescent="0.2">
      <c r="D554" s="3"/>
      <c r="E554" s="3"/>
      <c r="F554" s="3"/>
      <c r="G554" s="3"/>
      <c r="H554" s="1"/>
      <c r="I554" s="1"/>
      <c r="J554" s="1"/>
    </row>
    <row r="555" spans="4:34" x14ac:dyDescent="0.2">
      <c r="D555" s="3"/>
      <c r="E555" s="3"/>
      <c r="F555" s="3"/>
      <c r="G555" s="3"/>
      <c r="H555" s="1"/>
      <c r="I555" s="1"/>
      <c r="J555" s="1"/>
    </row>
    <row r="556" spans="4:34" x14ac:dyDescent="0.2">
      <c r="D556" s="3"/>
      <c r="E556" s="3"/>
      <c r="F556" s="3"/>
      <c r="G556" s="3"/>
      <c r="H556" s="1"/>
      <c r="I556" s="1"/>
      <c r="J556" s="1"/>
    </row>
    <row r="557" spans="4:34" x14ac:dyDescent="0.2">
      <c r="D557" s="3"/>
      <c r="E557" s="3"/>
      <c r="F557" s="3"/>
      <c r="G557" s="3"/>
      <c r="H557" s="1"/>
      <c r="I557" s="1"/>
      <c r="J557" s="1"/>
    </row>
    <row r="558" spans="4:34" x14ac:dyDescent="0.2">
      <c r="D558" s="3"/>
      <c r="E558" s="3"/>
      <c r="F558" s="3"/>
      <c r="G558" s="3"/>
      <c r="H558" s="1"/>
      <c r="I558" s="1"/>
      <c r="J558" s="1"/>
    </row>
    <row r="559" spans="4:34" x14ac:dyDescent="0.2">
      <c r="D559" s="3"/>
      <c r="E559" s="3"/>
      <c r="F559" s="3"/>
      <c r="G559" s="3"/>
      <c r="H559" s="1"/>
      <c r="I559" s="1"/>
      <c r="J559" s="1"/>
      <c r="K559" s="1"/>
    </row>
    <row r="560" spans="4:34" x14ac:dyDescent="0.2">
      <c r="D560" s="3"/>
      <c r="E560" s="3"/>
      <c r="F560" s="3"/>
      <c r="G560" s="3"/>
      <c r="H560" s="1"/>
      <c r="I560" s="1"/>
      <c r="J560" s="1"/>
    </row>
    <row r="561" spans="4:11" x14ac:dyDescent="0.2">
      <c r="D561" s="3"/>
      <c r="E561" s="3"/>
      <c r="F561" s="3"/>
      <c r="G561" s="3"/>
      <c r="H561" s="1"/>
      <c r="I561" s="1"/>
      <c r="J561" s="1"/>
    </row>
    <row r="562" spans="4:11" x14ac:dyDescent="0.2">
      <c r="D562" s="3"/>
      <c r="E562" s="3"/>
      <c r="F562" s="3"/>
      <c r="G562" s="3"/>
      <c r="H562" s="1"/>
      <c r="I562" s="1"/>
      <c r="J562" s="1"/>
    </row>
    <row r="563" spans="4:11" x14ac:dyDescent="0.2">
      <c r="D563" s="3"/>
      <c r="E563" s="3"/>
      <c r="F563" s="3"/>
      <c r="G563" s="3"/>
      <c r="H563" s="1"/>
      <c r="I563" s="1"/>
      <c r="J563" s="1"/>
    </row>
    <row r="564" spans="4:11" x14ac:dyDescent="0.2">
      <c r="D564" s="3"/>
      <c r="E564" s="3"/>
      <c r="F564" s="3"/>
      <c r="G564" s="3"/>
      <c r="H564" s="1"/>
      <c r="I564" s="1"/>
      <c r="J564" s="1"/>
    </row>
    <row r="565" spans="4:11" x14ac:dyDescent="0.2">
      <c r="D565" s="3"/>
      <c r="E565" s="3"/>
      <c r="F565" s="3"/>
      <c r="G565" s="3"/>
      <c r="H565" s="1"/>
      <c r="I565" s="1"/>
      <c r="J565" s="1"/>
    </row>
    <row r="566" spans="4:11" x14ac:dyDescent="0.2">
      <c r="D566" s="3"/>
      <c r="E566" s="3"/>
      <c r="F566" s="3"/>
      <c r="G566" s="3"/>
      <c r="H566" s="1"/>
      <c r="I566" s="1"/>
      <c r="J566" s="1"/>
    </row>
    <row r="567" spans="4:11" x14ac:dyDescent="0.2">
      <c r="D567" s="3"/>
      <c r="E567" s="3"/>
      <c r="F567" s="3"/>
      <c r="G567" s="3"/>
      <c r="H567" s="1"/>
      <c r="I567" s="1"/>
      <c r="J567" s="1"/>
    </row>
    <row r="568" spans="4:11" x14ac:dyDescent="0.2">
      <c r="D568" s="3"/>
      <c r="E568" s="3"/>
      <c r="F568" s="3"/>
      <c r="G568" s="3"/>
      <c r="H568" s="1"/>
      <c r="I568" s="1"/>
      <c r="J568" s="1"/>
      <c r="K568" s="1"/>
    </row>
    <row r="569" spans="4:11" x14ac:dyDescent="0.2">
      <c r="D569" s="3"/>
      <c r="E569" s="3"/>
      <c r="F569" s="3"/>
      <c r="G569" s="3"/>
      <c r="H569" s="1"/>
      <c r="I569" s="1"/>
      <c r="J569" s="1"/>
    </row>
    <row r="570" spans="4:11" x14ac:dyDescent="0.2">
      <c r="D570" s="3"/>
      <c r="E570" s="3"/>
      <c r="F570" s="3"/>
      <c r="G570" s="3"/>
      <c r="H570" s="1"/>
      <c r="I570" s="1"/>
      <c r="J570" s="1"/>
    </row>
    <row r="571" spans="4:11" x14ac:dyDescent="0.2">
      <c r="D571" s="3"/>
      <c r="E571" s="3"/>
      <c r="F571" s="3"/>
      <c r="G571" s="3"/>
      <c r="H571" s="1"/>
      <c r="I571" s="1"/>
      <c r="J571" s="1"/>
      <c r="K571" s="1"/>
    </row>
    <row r="572" spans="4:11" x14ac:dyDescent="0.2">
      <c r="D572" s="3"/>
      <c r="E572" s="3"/>
      <c r="F572" s="3"/>
      <c r="G572" s="3"/>
      <c r="H572" s="1"/>
      <c r="I572" s="1"/>
      <c r="J572" s="1"/>
    </row>
    <row r="573" spans="4:11" x14ac:dyDescent="0.2">
      <c r="D573" s="3"/>
      <c r="E573" s="3"/>
      <c r="F573" s="3"/>
      <c r="G573" s="3"/>
      <c r="H573" s="1"/>
      <c r="I573" s="1"/>
      <c r="J573" s="1"/>
      <c r="K573" s="1"/>
    </row>
    <row r="574" spans="4:11" x14ac:dyDescent="0.2">
      <c r="H574" s="1"/>
      <c r="I574" s="1"/>
      <c r="J574" s="1"/>
      <c r="K574" s="1"/>
    </row>
    <row r="575" spans="4:11" x14ac:dyDescent="0.2">
      <c r="D575" s="3"/>
      <c r="E575" s="3"/>
      <c r="F575" s="3"/>
      <c r="G575" s="3"/>
      <c r="H575" s="1"/>
      <c r="I575" s="1"/>
      <c r="J575" s="1"/>
    </row>
    <row r="576" spans="4:11" x14ac:dyDescent="0.2">
      <c r="D576" s="3"/>
      <c r="E576" s="3"/>
      <c r="F576" s="3"/>
      <c r="G576" s="3"/>
      <c r="H576" s="1"/>
      <c r="I576" s="1"/>
      <c r="J576" s="1"/>
      <c r="K576" s="1"/>
    </row>
    <row r="577" spans="8:10" x14ac:dyDescent="0.2">
      <c r="H577" s="1"/>
      <c r="I577" s="1"/>
      <c r="J577" s="1"/>
    </row>
    <row r="578" spans="8:10" x14ac:dyDescent="0.2">
      <c r="H578" s="1"/>
      <c r="I578" s="1"/>
      <c r="J578" s="1"/>
    </row>
    <row r="579" spans="8:10" x14ac:dyDescent="0.2">
      <c r="H579" s="1"/>
      <c r="I579" s="1"/>
      <c r="J579" s="1"/>
    </row>
    <row r="580" spans="8:10" x14ac:dyDescent="0.2">
      <c r="H580" s="1"/>
      <c r="I580" s="1"/>
      <c r="J580" s="1"/>
    </row>
    <row r="581" spans="8:10" x14ac:dyDescent="0.2">
      <c r="H581" s="1"/>
    </row>
  </sheetData>
  <phoneticPr fontId="0" type="noConversion"/>
  <pageMargins left="0.74803149606299213" right="0.74803149606299213" top="0.98425196850393704" bottom="0.98425196850393704" header="0.51181102362204722" footer="0.51181102362204722"/>
  <pageSetup paperSize="9" scale="48"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AO578"/>
  <sheetViews>
    <sheetView zoomScale="90" zoomScaleNormal="90" workbookViewId="0">
      <pane xSplit="4" ySplit="3" topLeftCell="E4" activePane="bottomRight" state="frozen"/>
      <selection activeCell="B5" sqref="B5:F6"/>
      <selection pane="topRight" activeCell="B5" sqref="B5:F6"/>
      <selection pane="bottomLeft" activeCell="B5" sqref="B5:F6"/>
      <selection pane="bottomRight" activeCell="A3" sqref="A3"/>
    </sheetView>
  </sheetViews>
  <sheetFormatPr defaultColWidth="9.140625" defaultRowHeight="12.75" x14ac:dyDescent="0.2"/>
  <cols>
    <col min="1" max="1" width="12.7109375" style="178" customWidth="1"/>
    <col min="2" max="2" width="8.85546875" style="5" customWidth="1"/>
    <col min="3" max="3" width="4.28515625" style="5" customWidth="1"/>
    <col min="4" max="4" width="35.7109375" style="5" customWidth="1"/>
    <col min="5" max="5" width="12.5703125" style="5" customWidth="1"/>
    <col min="6" max="6" width="7.7109375" style="5" bestFit="1" customWidth="1"/>
    <col min="7" max="7" width="6" style="5" bestFit="1" customWidth="1"/>
    <col min="8" max="24" width="7.85546875" style="88" bestFit="1" customWidth="1"/>
    <col min="25" max="32" width="7.85546875" style="178" customWidth="1"/>
    <col min="33" max="33" width="7.85546875" style="173" customWidth="1"/>
    <col min="34" max="34" width="7.85546875" style="178" customWidth="1"/>
    <col min="35" max="35" width="7.85546875" style="247" customWidth="1"/>
    <col min="36" max="16384" width="9.140625" style="178"/>
  </cols>
  <sheetData>
    <row r="1" spans="1:36" s="59" customFormat="1" ht="20.25" x14ac:dyDescent="0.3">
      <c r="A1" s="41" t="s">
        <v>1066</v>
      </c>
      <c r="D1" s="42"/>
      <c r="E1" s="42"/>
      <c r="F1" s="42"/>
      <c r="G1" s="42"/>
      <c r="H1" s="159" t="s">
        <v>1250</v>
      </c>
      <c r="I1" s="167"/>
      <c r="J1" s="167"/>
      <c r="K1" s="167"/>
      <c r="L1" s="167"/>
      <c r="M1" s="167"/>
      <c r="N1" s="167"/>
      <c r="O1" s="84"/>
      <c r="P1" s="84"/>
      <c r="Q1" s="84"/>
      <c r="R1" s="84"/>
      <c r="S1" s="84"/>
      <c r="T1" s="84"/>
      <c r="U1" s="84"/>
      <c r="V1" s="84"/>
      <c r="W1" s="84"/>
      <c r="X1" s="84"/>
      <c r="AG1" s="177"/>
      <c r="AI1" s="245"/>
    </row>
    <row r="2" spans="1:36" ht="16.5" hidden="1" customHeight="1" x14ac:dyDescent="0.2">
      <c r="B2" s="2"/>
      <c r="C2" s="2"/>
      <c r="D2" s="29">
        <v>1</v>
      </c>
      <c r="E2" s="2">
        <v>2</v>
      </c>
      <c r="F2" s="29">
        <v>3</v>
      </c>
      <c r="G2" s="2">
        <v>4</v>
      </c>
      <c r="H2" s="29">
        <v>5</v>
      </c>
      <c r="I2" s="2">
        <v>6</v>
      </c>
      <c r="J2" s="29">
        <v>7</v>
      </c>
      <c r="K2" s="2">
        <v>8</v>
      </c>
      <c r="L2" s="29">
        <v>9</v>
      </c>
      <c r="M2" s="2">
        <v>10</v>
      </c>
      <c r="N2" s="29">
        <v>11</v>
      </c>
      <c r="O2" s="2">
        <v>12</v>
      </c>
      <c r="P2" s="29">
        <v>13</v>
      </c>
      <c r="Q2" s="2">
        <v>14</v>
      </c>
      <c r="R2" s="29">
        <v>15</v>
      </c>
      <c r="S2" s="2">
        <v>16</v>
      </c>
      <c r="T2" s="29">
        <v>17</v>
      </c>
      <c r="U2" s="2">
        <v>18</v>
      </c>
      <c r="V2" s="29">
        <v>19</v>
      </c>
      <c r="W2" s="2">
        <v>20</v>
      </c>
      <c r="X2" s="29">
        <v>21</v>
      </c>
      <c r="Y2" s="2">
        <v>22</v>
      </c>
      <c r="Z2" s="29">
        <v>23</v>
      </c>
      <c r="AA2" s="2">
        <v>24</v>
      </c>
      <c r="AB2" s="29">
        <v>25</v>
      </c>
      <c r="AC2" s="2">
        <v>26</v>
      </c>
      <c r="AD2" s="29">
        <v>27</v>
      </c>
      <c r="AE2" s="2">
        <v>28</v>
      </c>
      <c r="AF2" s="29">
        <v>29</v>
      </c>
      <c r="AG2" s="2">
        <v>30</v>
      </c>
      <c r="AH2" s="29">
        <v>31</v>
      </c>
      <c r="AI2" s="246">
        <v>32</v>
      </c>
    </row>
    <row r="3" spans="1:36" ht="52.5" customHeight="1" x14ac:dyDescent="0.2">
      <c r="A3" s="183" t="s">
        <v>1277</v>
      </c>
      <c r="B3" s="30" t="s">
        <v>1067</v>
      </c>
      <c r="C3" s="30"/>
      <c r="D3" s="31" t="s">
        <v>1068</v>
      </c>
      <c r="E3" s="31" t="s">
        <v>1087</v>
      </c>
      <c r="F3" s="31" t="s">
        <v>1073</v>
      </c>
      <c r="G3" s="31" t="s">
        <v>1072</v>
      </c>
      <c r="H3" s="255" t="s">
        <v>901</v>
      </c>
      <c r="I3" s="255" t="s">
        <v>899</v>
      </c>
      <c r="J3" s="255" t="s">
        <v>896</v>
      </c>
      <c r="K3" s="255" t="s">
        <v>887</v>
      </c>
      <c r="L3" s="255" t="s">
        <v>888</v>
      </c>
      <c r="M3" s="255" t="s">
        <v>889</v>
      </c>
      <c r="N3" s="255" t="s">
        <v>890</v>
      </c>
      <c r="O3" s="255" t="s">
        <v>891</v>
      </c>
      <c r="P3" s="255" t="s">
        <v>893</v>
      </c>
      <c r="Q3" s="255" t="s">
        <v>892</v>
      </c>
      <c r="R3" s="255" t="s">
        <v>894</v>
      </c>
      <c r="S3" s="255" t="s">
        <v>895</v>
      </c>
      <c r="T3" s="255" t="s">
        <v>909</v>
      </c>
      <c r="U3" s="255" t="s">
        <v>987</v>
      </c>
      <c r="V3" s="255" t="s">
        <v>1091</v>
      </c>
      <c r="W3" s="255" t="s">
        <v>1140</v>
      </c>
      <c r="X3" s="255" t="s">
        <v>1143</v>
      </c>
      <c r="Y3" s="28" t="s">
        <v>1166</v>
      </c>
      <c r="Z3" s="28" t="s">
        <v>1167</v>
      </c>
      <c r="AA3" s="28" t="s">
        <v>1168</v>
      </c>
      <c r="AB3" s="28" t="s">
        <v>1170</v>
      </c>
      <c r="AC3" s="28" t="s">
        <v>1172</v>
      </c>
      <c r="AD3" s="254" t="s">
        <v>1214</v>
      </c>
      <c r="AE3" s="254" t="s">
        <v>1224</v>
      </c>
      <c r="AF3" s="254" t="s">
        <v>1228</v>
      </c>
      <c r="AG3" s="200" t="s">
        <v>1231</v>
      </c>
      <c r="AH3" s="254" t="s">
        <v>1256</v>
      </c>
      <c r="AI3" s="254" t="s">
        <v>1657</v>
      </c>
      <c r="AJ3" s="183" t="s">
        <v>1766</v>
      </c>
    </row>
    <row r="4" spans="1:36" x14ac:dyDescent="0.2">
      <c r="A4" s="5" t="s">
        <v>1278</v>
      </c>
      <c r="B4" s="5" t="s">
        <v>0</v>
      </c>
      <c r="D4" s="3" t="s">
        <v>1</v>
      </c>
      <c r="E4" s="38" t="s">
        <v>1088</v>
      </c>
      <c r="F4" s="3" t="s">
        <v>1076</v>
      </c>
      <c r="G4" s="3" t="s">
        <v>1057</v>
      </c>
      <c r="H4" s="98" t="s">
        <v>886</v>
      </c>
      <c r="I4" s="98">
        <v>1.9455252918287869</v>
      </c>
      <c r="J4" s="98">
        <v>6.6802374893977827</v>
      </c>
      <c r="K4" s="98">
        <v>4.0373362167663203</v>
      </c>
      <c r="L4" s="98">
        <v>4.9826524217830581</v>
      </c>
      <c r="M4" s="98">
        <v>9.2244529532517134</v>
      </c>
      <c r="N4" s="98">
        <v>6.57931567652588</v>
      </c>
      <c r="O4" s="98">
        <v>4.9925586863267313</v>
      </c>
      <c r="P4" s="98">
        <v>6.8158806923086104</v>
      </c>
      <c r="Q4" s="98">
        <v>10.288492634349254</v>
      </c>
      <c r="R4" s="98">
        <v>18.508781686366888</v>
      </c>
      <c r="S4" s="98">
        <v>5.9016757107265931</v>
      </c>
      <c r="T4" s="98">
        <v>4.6680255557077288</v>
      </c>
      <c r="U4" s="98">
        <v>4.9193703575414673</v>
      </c>
      <c r="V4" s="98">
        <v>5.0467330858509456</v>
      </c>
      <c r="W4" s="98">
        <v>4.5367880713761792</v>
      </c>
      <c r="X4" s="98">
        <v>3.4740548232574611</v>
      </c>
      <c r="Y4" s="98">
        <v>2.4883620327864548</v>
      </c>
      <c r="Z4" s="98">
        <v>2.204932749552313E-2</v>
      </c>
      <c r="AA4" s="98">
        <v>2.5193676387232244E-2</v>
      </c>
      <c r="AB4" s="98">
        <v>0.30917448523393887</v>
      </c>
      <c r="AC4" s="130">
        <v>9.4161367474310254E-3</v>
      </c>
      <c r="AD4" s="98">
        <v>0.14876095307438941</v>
      </c>
      <c r="AE4" s="98">
        <v>3.5085520171980633</v>
      </c>
      <c r="AF4" s="130">
        <v>3.5085520171980633</v>
      </c>
      <c r="AG4" s="130">
        <v>4.9305661172011295</v>
      </c>
      <c r="AH4" s="147">
        <v>5.4748777754859645</v>
      </c>
      <c r="AI4" s="130">
        <v>3.7721189826853685</v>
      </c>
      <c r="AJ4" s="130">
        <v>4.7840237138447934</v>
      </c>
    </row>
    <row r="5" spans="1:36" x14ac:dyDescent="0.2">
      <c r="A5" s="5" t="s">
        <v>1279</v>
      </c>
      <c r="B5" s="5" t="s">
        <v>2</v>
      </c>
      <c r="D5" s="3" t="s">
        <v>3</v>
      </c>
      <c r="E5" s="38" t="s">
        <v>1088</v>
      </c>
      <c r="F5" s="3" t="s">
        <v>1076</v>
      </c>
      <c r="G5" s="3" t="s">
        <v>1058</v>
      </c>
      <c r="H5" s="85" t="s">
        <v>886</v>
      </c>
      <c r="I5" s="85">
        <v>10.785185185185185</v>
      </c>
      <c r="J5" s="85">
        <v>4.9557132293944477</v>
      </c>
      <c r="K5" s="85">
        <v>4.8356392307346425</v>
      </c>
      <c r="L5" s="85">
        <v>6.9045882840761124</v>
      </c>
      <c r="M5" s="85">
        <v>9.4866787930665737</v>
      </c>
      <c r="N5" s="85">
        <v>4.6224697963621395</v>
      </c>
      <c r="O5" s="85">
        <v>6.1229493840854587</v>
      </c>
      <c r="P5" s="85">
        <v>4.8212654996754338</v>
      </c>
      <c r="Q5" s="85">
        <v>7.7557703813332353</v>
      </c>
      <c r="R5" s="85">
        <v>12.83459964932787</v>
      </c>
      <c r="S5" s="85">
        <v>5.5302323975275414</v>
      </c>
      <c r="T5" s="85">
        <v>4.3274815529850628</v>
      </c>
      <c r="U5" s="85">
        <v>4.8066367656744973</v>
      </c>
      <c r="V5" s="85">
        <v>4.8211159491852555</v>
      </c>
      <c r="W5" s="85">
        <v>4.2339371618631816</v>
      </c>
      <c r="X5" s="85">
        <v>2.9396458456018308</v>
      </c>
      <c r="Y5" s="98">
        <v>2.1998124139399238</v>
      </c>
      <c r="Z5" s="98">
        <v>0.14709902498080396</v>
      </c>
      <c r="AA5" s="98">
        <v>1.1952113554827548</v>
      </c>
      <c r="AB5" s="98">
        <v>0.78868101449553762</v>
      </c>
      <c r="AC5" s="130">
        <v>0.6811910967240431</v>
      </c>
      <c r="AD5" s="98">
        <v>2.0632911392405084</v>
      </c>
      <c r="AE5" s="98">
        <v>3.5253627682004129</v>
      </c>
      <c r="AF5" s="130">
        <v>3.5253627682004129</v>
      </c>
      <c r="AG5" s="130">
        <v>4.1286208612528963</v>
      </c>
      <c r="AH5" s="147">
        <v>4.8401527065400352</v>
      </c>
      <c r="AI5" s="130">
        <v>3.9106767092646599</v>
      </c>
      <c r="AJ5" s="130">
        <v>3.7043271560540969</v>
      </c>
    </row>
    <row r="6" spans="1:36" x14ac:dyDescent="0.2">
      <c r="A6" s="5" t="s">
        <v>1658</v>
      </c>
      <c r="B6" s="5" t="s">
        <v>4</v>
      </c>
      <c r="D6" s="3" t="s">
        <v>5</v>
      </c>
      <c r="E6" s="38" t="s">
        <v>1089</v>
      </c>
      <c r="F6" s="3" t="s">
        <v>1076</v>
      </c>
      <c r="G6" s="3" t="s">
        <v>1059</v>
      </c>
      <c r="H6" s="85" t="s">
        <v>886</v>
      </c>
      <c r="I6" s="85">
        <v>-9.59409594095942</v>
      </c>
      <c r="J6" s="85">
        <v>16.531519274376421</v>
      </c>
      <c r="K6" s="85">
        <v>6.7498988137862312</v>
      </c>
      <c r="L6" s="85">
        <v>7.0639017703502844</v>
      </c>
      <c r="M6" s="85">
        <v>13.237898063145281</v>
      </c>
      <c r="N6" s="85">
        <v>8.4078087975269682</v>
      </c>
      <c r="O6" s="85">
        <v>6.1002807149910723</v>
      </c>
      <c r="P6" s="85">
        <v>5.7819607843137248</v>
      </c>
      <c r="Q6" s="85">
        <v>6.6136781541016774</v>
      </c>
      <c r="R6" s="85">
        <v>11.370127220800399</v>
      </c>
      <c r="S6" s="85">
        <v>4.8332306462624643</v>
      </c>
      <c r="T6" s="85">
        <v>4.6469331511940908</v>
      </c>
      <c r="U6" s="85">
        <v>1.989192635205896</v>
      </c>
      <c r="V6" s="85">
        <v>1.8759813369250651</v>
      </c>
      <c r="W6" s="85">
        <v>1.1621282066265621</v>
      </c>
      <c r="X6" s="85" t="s">
        <v>886</v>
      </c>
      <c r="Y6" s="98" t="s">
        <v>886</v>
      </c>
      <c r="Z6" s="98" t="s">
        <v>886</v>
      </c>
      <c r="AA6" s="98" t="s">
        <v>886</v>
      </c>
      <c r="AB6" s="98" t="s">
        <v>886</v>
      </c>
      <c r="AC6" s="130" t="s">
        <v>886</v>
      </c>
      <c r="AD6" s="98" t="s">
        <v>886</v>
      </c>
      <c r="AE6" s="98" t="s">
        <v>886</v>
      </c>
      <c r="AF6" s="130" t="s">
        <v>886</v>
      </c>
      <c r="AG6" s="130" t="s">
        <v>886</v>
      </c>
      <c r="AH6" s="130" t="s">
        <v>886</v>
      </c>
      <c r="AI6" s="130" t="s">
        <v>886</v>
      </c>
      <c r="AJ6" s="130" t="s">
        <v>886</v>
      </c>
    </row>
    <row r="7" spans="1:36" x14ac:dyDescent="0.2">
      <c r="A7" s="5" t="s">
        <v>1280</v>
      </c>
      <c r="B7" s="5" t="s">
        <v>6</v>
      </c>
      <c r="D7" s="3" t="s">
        <v>7</v>
      </c>
      <c r="E7" s="38" t="s">
        <v>1088</v>
      </c>
      <c r="F7" s="3" t="s">
        <v>1076</v>
      </c>
      <c r="G7" s="3" t="s">
        <v>1060</v>
      </c>
      <c r="H7" s="85" t="s">
        <v>886</v>
      </c>
      <c r="I7" s="85">
        <v>2.0707087615922717</v>
      </c>
      <c r="J7" s="85">
        <v>7.5653956539565286</v>
      </c>
      <c r="K7" s="85">
        <v>3.6622552906019337</v>
      </c>
      <c r="L7" s="85">
        <v>7.6143550522135541</v>
      </c>
      <c r="M7" s="85">
        <v>10.564872141812572</v>
      </c>
      <c r="N7" s="85">
        <v>7.8618490178869394</v>
      </c>
      <c r="O7" s="85">
        <v>6.8888455940497408</v>
      </c>
      <c r="P7" s="85">
        <v>6.1757515975468635</v>
      </c>
      <c r="Q7" s="85">
        <v>9.4680292442541401</v>
      </c>
      <c r="R7" s="85">
        <v>8.3096564702409381</v>
      </c>
      <c r="S7" s="85">
        <v>4.3905222634824383</v>
      </c>
      <c r="T7" s="85">
        <v>2.9200355723808116</v>
      </c>
      <c r="U7" s="85">
        <v>4.3306961774451764</v>
      </c>
      <c r="V7" s="85">
        <v>4.0939449429750425</v>
      </c>
      <c r="W7" s="85">
        <v>3.6993510806806</v>
      </c>
      <c r="X7" s="85">
        <v>3.5800513849294333</v>
      </c>
      <c r="Y7" s="98">
        <v>1.5439922256729375</v>
      </c>
      <c r="Z7" s="98">
        <v>2.4092676495584442E-2</v>
      </c>
      <c r="AA7" s="98">
        <v>0.13515412253528325</v>
      </c>
      <c r="AB7" s="98">
        <v>0.53253686665198074</v>
      </c>
      <c r="AC7" s="130">
        <v>1.723404538143547</v>
      </c>
      <c r="AD7" s="98">
        <v>1.8503636042887628</v>
      </c>
      <c r="AE7" s="98">
        <v>3.2376846737617537</v>
      </c>
      <c r="AF7" s="130">
        <v>3.2376846737617537</v>
      </c>
      <c r="AG7" s="130">
        <v>4.9107517472038564</v>
      </c>
      <c r="AH7" s="147">
        <v>4.7277339442727495</v>
      </c>
      <c r="AI7" s="130">
        <v>2.7385901170719817</v>
      </c>
      <c r="AJ7" s="130">
        <v>3.2597729469112249</v>
      </c>
    </row>
    <row r="8" spans="1:36" x14ac:dyDescent="0.2">
      <c r="A8" s="5" t="s">
        <v>1281</v>
      </c>
      <c r="B8" s="5" t="s">
        <v>8</v>
      </c>
      <c r="D8" s="3" t="s">
        <v>9</v>
      </c>
      <c r="E8" s="38" t="s">
        <v>1088</v>
      </c>
      <c r="F8" s="3" t="s">
        <v>1076</v>
      </c>
      <c r="G8" s="3" t="s">
        <v>1057</v>
      </c>
      <c r="H8" s="85" t="s">
        <v>886</v>
      </c>
      <c r="I8" s="85">
        <v>6.3025210084033603</v>
      </c>
      <c r="J8" s="85">
        <v>7.313131313131322</v>
      </c>
      <c r="K8" s="85">
        <v>2.8074253535882718</v>
      </c>
      <c r="L8" s="85">
        <v>4.8946706367530197</v>
      </c>
      <c r="M8" s="85">
        <v>10.015635198931335</v>
      </c>
      <c r="N8" s="85">
        <v>5.683339082442231</v>
      </c>
      <c r="O8" s="85">
        <v>5.8908008460192463</v>
      </c>
      <c r="P8" s="85">
        <v>6.1771015707839041</v>
      </c>
      <c r="Q8" s="85">
        <v>10.014399182498025</v>
      </c>
      <c r="R8" s="85">
        <v>18.289001477728533</v>
      </c>
      <c r="S8" s="85">
        <v>6.2373401625813045</v>
      </c>
      <c r="T8" s="85">
        <v>4.8766557195293103</v>
      </c>
      <c r="U8" s="85">
        <v>4.9518272026140693</v>
      </c>
      <c r="V8" s="85">
        <v>4.8089983669856338</v>
      </c>
      <c r="W8" s="85">
        <v>4.5060721670501067</v>
      </c>
      <c r="X8" s="85">
        <v>3.3190048558908245</v>
      </c>
      <c r="Y8" s="98">
        <v>2.4861599045185301</v>
      </c>
      <c r="Z8" s="98">
        <v>1.1843040239995162E-2</v>
      </c>
      <c r="AA8" s="98">
        <v>0.12499506598425114</v>
      </c>
      <c r="AB8" s="98">
        <v>3.2852374569642961E-3</v>
      </c>
      <c r="AC8" s="130">
        <v>0.26346738851912299</v>
      </c>
      <c r="AD8" s="98">
        <v>0.29357413402184562</v>
      </c>
      <c r="AE8" s="98">
        <v>3.7948382881411336</v>
      </c>
      <c r="AF8" s="130">
        <v>3.7948382881411336</v>
      </c>
      <c r="AG8" s="130">
        <v>4.9554903340044199</v>
      </c>
      <c r="AH8" s="147">
        <v>5.6788768199676376</v>
      </c>
      <c r="AI8" s="130">
        <v>4.032059658081355</v>
      </c>
      <c r="AJ8" s="130">
        <v>4.8359294528178793</v>
      </c>
    </row>
    <row r="9" spans="1:36" x14ac:dyDescent="0.2">
      <c r="A9" s="5" t="s">
        <v>1282</v>
      </c>
      <c r="B9" s="5" t="s">
        <v>10</v>
      </c>
      <c r="D9" s="3" t="s">
        <v>11</v>
      </c>
      <c r="E9" s="38" t="s">
        <v>1088</v>
      </c>
      <c r="F9" s="3" t="s">
        <v>1076</v>
      </c>
      <c r="G9" s="3" t="s">
        <v>1060</v>
      </c>
      <c r="H9" s="85" t="s">
        <v>886</v>
      </c>
      <c r="I9" s="85">
        <v>9.2618419504982228</v>
      </c>
      <c r="J9" s="85">
        <v>6.2283737024221466</v>
      </c>
      <c r="K9" s="85">
        <v>4.3387622149837313</v>
      </c>
      <c r="L9" s="85">
        <v>5.7886557886557881</v>
      </c>
      <c r="M9" s="85">
        <v>10.714285714285694</v>
      </c>
      <c r="N9" s="85">
        <v>10.11337116320945</v>
      </c>
      <c r="O9" s="85">
        <v>5.7278106508875624</v>
      </c>
      <c r="P9" s="85">
        <v>5.9873415145409723</v>
      </c>
      <c r="Q9" s="85">
        <v>8.837535282935562</v>
      </c>
      <c r="R9" s="85">
        <v>10.09235817683016</v>
      </c>
      <c r="S9" s="85">
        <v>5.7289830454152053</v>
      </c>
      <c r="T9" s="85">
        <v>3.7975355047971391</v>
      </c>
      <c r="U9" s="85">
        <v>4.531084583652742</v>
      </c>
      <c r="V9" s="85">
        <v>3.9819516522200615</v>
      </c>
      <c r="W9" s="85">
        <v>3.0717663496157712</v>
      </c>
      <c r="X9" s="85">
        <v>3.1555280393626362</v>
      </c>
      <c r="Y9" s="98">
        <v>0.79854947026605316</v>
      </c>
      <c r="Z9" s="98">
        <v>2.6950630206016513E-2</v>
      </c>
      <c r="AA9" s="98">
        <v>0.39287191247791498</v>
      </c>
      <c r="AB9" s="98">
        <v>0.22219309578643731</v>
      </c>
      <c r="AC9" s="130">
        <v>2.0712804448955957</v>
      </c>
      <c r="AD9" s="98">
        <v>1.8089967846836252</v>
      </c>
      <c r="AE9" s="98">
        <v>3.5854687537454799</v>
      </c>
      <c r="AF9" s="130">
        <v>3.5854687537454799</v>
      </c>
      <c r="AG9" s="130">
        <v>4.8141830889665505</v>
      </c>
      <c r="AH9" s="147">
        <v>4.3858068209526202</v>
      </c>
      <c r="AI9" s="130">
        <v>3.8298261293467695</v>
      </c>
      <c r="AJ9" s="130">
        <v>3.0513033696875009</v>
      </c>
    </row>
    <row r="10" spans="1:36" x14ac:dyDescent="0.2">
      <c r="A10" s="5" t="s">
        <v>1283</v>
      </c>
      <c r="B10" s="5" t="s">
        <v>12</v>
      </c>
      <c r="D10" s="3" t="s">
        <v>13</v>
      </c>
      <c r="E10" s="38" t="s">
        <v>1088</v>
      </c>
      <c r="F10" s="3" t="s">
        <v>1076</v>
      </c>
      <c r="G10" s="3" t="s">
        <v>1057</v>
      </c>
      <c r="H10" s="85" t="s">
        <v>886</v>
      </c>
      <c r="I10" s="85">
        <v>6.6048432817688507</v>
      </c>
      <c r="J10" s="85">
        <v>4.7008547008547055</v>
      </c>
      <c r="K10" s="85">
        <v>5.9374149659863917</v>
      </c>
      <c r="L10" s="85">
        <v>7.1800404123428763</v>
      </c>
      <c r="M10" s="85">
        <v>10.175584349187588</v>
      </c>
      <c r="N10" s="85">
        <v>8.2062064965197266</v>
      </c>
      <c r="O10" s="85">
        <v>7.5543762312547642</v>
      </c>
      <c r="P10" s="85">
        <v>6.2948564593301484</v>
      </c>
      <c r="Q10" s="85">
        <v>10.050640033760018</v>
      </c>
      <c r="R10" s="85">
        <v>12.936452142050655</v>
      </c>
      <c r="S10" s="85">
        <v>6.1927622209437345</v>
      </c>
      <c r="T10" s="85">
        <v>3.9833737443713204</v>
      </c>
      <c r="U10" s="85">
        <v>4.7011394113326048</v>
      </c>
      <c r="V10" s="85">
        <v>4.866946207436655</v>
      </c>
      <c r="W10" s="85">
        <v>4.110526807107064</v>
      </c>
      <c r="X10" s="85">
        <v>2.9925578337019658</v>
      </c>
      <c r="Y10" s="98">
        <v>2.4420148436196314</v>
      </c>
      <c r="Z10" s="98">
        <v>7.4361026323813917E-2</v>
      </c>
      <c r="AA10" s="98">
        <v>2.2645568545314632E-2</v>
      </c>
      <c r="AB10" s="98">
        <v>0.98485920475448552</v>
      </c>
      <c r="AC10" s="130">
        <v>1.9259871647563376</v>
      </c>
      <c r="AD10" s="98">
        <v>1.8937180800241871</v>
      </c>
      <c r="AE10" s="98">
        <v>3.8600609838365774</v>
      </c>
      <c r="AF10" s="130">
        <v>3.8600609838365774</v>
      </c>
      <c r="AG10" s="130">
        <v>4.9993105263817839</v>
      </c>
      <c r="AH10" s="147">
        <v>6.0769588939696195</v>
      </c>
      <c r="AI10" s="130">
        <v>4.0208668640052014</v>
      </c>
      <c r="AJ10" s="130">
        <v>4.9950498531185881</v>
      </c>
    </row>
    <row r="11" spans="1:36" x14ac:dyDescent="0.2">
      <c r="A11" s="5" t="s">
        <v>1749</v>
      </c>
      <c r="B11" s="5" t="s">
        <v>16</v>
      </c>
      <c r="D11" s="3" t="s">
        <v>17</v>
      </c>
      <c r="E11" s="38" t="s">
        <v>1089</v>
      </c>
      <c r="F11" s="3" t="s">
        <v>1076</v>
      </c>
      <c r="G11" s="3" t="s">
        <v>1057</v>
      </c>
      <c r="H11" s="85" t="s">
        <v>886</v>
      </c>
      <c r="I11" s="85">
        <v>1.549655850540816</v>
      </c>
      <c r="J11" s="85">
        <v>8.9314071032960243</v>
      </c>
      <c r="K11" s="85">
        <v>6.5493333333333368</v>
      </c>
      <c r="L11" s="85">
        <v>7.3764474255013681</v>
      </c>
      <c r="M11" s="85">
        <v>8.7467951208142409</v>
      </c>
      <c r="N11" s="85">
        <v>8.8891746684956416</v>
      </c>
      <c r="O11" s="85">
        <v>7.0100387113706404</v>
      </c>
      <c r="P11" s="85">
        <v>5.88004463683518</v>
      </c>
      <c r="Q11" s="85">
        <v>9.2863264691575438</v>
      </c>
      <c r="R11" s="85">
        <v>16.077787197965222</v>
      </c>
      <c r="S11" s="85">
        <v>7.0025837434151157</v>
      </c>
      <c r="T11" s="85">
        <v>4.205595515396638</v>
      </c>
      <c r="U11" s="85">
        <v>5.3860640301318199</v>
      </c>
      <c r="V11" s="85">
        <v>4.5715884016533721</v>
      </c>
      <c r="W11" s="85">
        <v>4.6815561103185956</v>
      </c>
      <c r="X11" s="85">
        <v>3.8355347675186096</v>
      </c>
      <c r="Y11" s="98">
        <v>1.9850031101116201</v>
      </c>
      <c r="Z11" s="98">
        <v>6.6353442671299945E-2</v>
      </c>
      <c r="AA11" s="98">
        <v>6.4969859343605663E-2</v>
      </c>
      <c r="AB11" s="98">
        <v>0.50335682778101898</v>
      </c>
      <c r="AC11" s="130">
        <v>1.4538891367907869</v>
      </c>
      <c r="AD11" s="98">
        <v>1.8164272772628332</v>
      </c>
      <c r="AE11" s="98">
        <v>3.7730739721081541</v>
      </c>
      <c r="AF11" s="130">
        <v>3.7730739721081541</v>
      </c>
      <c r="AG11" s="130">
        <v>5.7255270770586009</v>
      </c>
      <c r="AH11" s="147">
        <v>4.1374612236165786</v>
      </c>
      <c r="AI11" s="130" t="s">
        <v>886</v>
      </c>
      <c r="AJ11" s="130" t="s">
        <v>886</v>
      </c>
    </row>
    <row r="12" spans="1:36" x14ac:dyDescent="0.2">
      <c r="A12" s="5" t="s">
        <v>1286</v>
      </c>
      <c r="B12" s="5" t="s">
        <v>18</v>
      </c>
      <c r="D12" s="3" t="s">
        <v>19</v>
      </c>
      <c r="E12" s="38" t="s">
        <v>1088</v>
      </c>
      <c r="F12" s="3" t="s">
        <v>1076</v>
      </c>
      <c r="G12" s="3" t="s">
        <v>1061</v>
      </c>
      <c r="H12" s="85" t="s">
        <v>886</v>
      </c>
      <c r="I12" s="85">
        <v>9.64591219961099</v>
      </c>
      <c r="J12" s="85">
        <v>4.0782069623271298</v>
      </c>
      <c r="K12" s="85">
        <v>9.6787200117295811</v>
      </c>
      <c r="L12" s="85">
        <v>9.0000668404518223</v>
      </c>
      <c r="M12" s="85">
        <v>8.5052889774643603</v>
      </c>
      <c r="N12" s="85">
        <v>8.1324705416937491</v>
      </c>
      <c r="O12" s="85">
        <v>6.9315598296181946</v>
      </c>
      <c r="P12" s="85">
        <v>6.5873238920319181</v>
      </c>
      <c r="Q12" s="85">
        <v>12.054339103519453</v>
      </c>
      <c r="R12" s="85">
        <v>18.436748682797074</v>
      </c>
      <c r="S12" s="85">
        <v>4.1670265881174089</v>
      </c>
      <c r="T12" s="85">
        <v>2.9919562152748824</v>
      </c>
      <c r="U12" s="85">
        <v>4.2858983236445027</v>
      </c>
      <c r="V12" s="85">
        <v>4.5089213332201012</v>
      </c>
      <c r="W12" s="85">
        <v>4.355021017870726</v>
      </c>
      <c r="X12" s="85">
        <v>2.8409412697513829</v>
      </c>
      <c r="Y12" s="98">
        <v>2.4375468957588993</v>
      </c>
      <c r="Z12" s="98">
        <v>0.12700759357571201</v>
      </c>
      <c r="AA12" s="98">
        <v>0.92483842173436415</v>
      </c>
      <c r="AB12" s="98">
        <v>0.47813162917201169</v>
      </c>
      <c r="AC12" s="130">
        <v>1.5883941335315122E-2</v>
      </c>
      <c r="AD12" s="98">
        <v>0.31961355214398246</v>
      </c>
      <c r="AE12" s="98">
        <v>2.0428355639400264</v>
      </c>
      <c r="AF12" s="130">
        <v>2.0428355639400264</v>
      </c>
      <c r="AG12" s="130">
        <v>4.8436518899912073</v>
      </c>
      <c r="AH12" s="147">
        <v>4.8959718279492526</v>
      </c>
      <c r="AI12" s="130">
        <v>3.9235165487670365</v>
      </c>
      <c r="AJ12" s="130">
        <v>4.2033611506364776</v>
      </c>
    </row>
    <row r="13" spans="1:36" x14ac:dyDescent="0.2">
      <c r="A13" s="5" t="s">
        <v>1287</v>
      </c>
      <c r="B13" s="5" t="s">
        <v>20</v>
      </c>
      <c r="D13" s="3" t="s">
        <v>21</v>
      </c>
      <c r="E13" s="38" t="s">
        <v>1088</v>
      </c>
      <c r="F13" s="3" t="s">
        <v>1080</v>
      </c>
      <c r="G13" s="3" t="s">
        <v>1062</v>
      </c>
      <c r="H13" s="85" t="s">
        <v>886</v>
      </c>
      <c r="I13" s="85">
        <v>1.7857142857142776</v>
      </c>
      <c r="J13" s="85">
        <v>3.5087719298245759</v>
      </c>
      <c r="K13" s="85">
        <v>8.4745762711864359</v>
      </c>
      <c r="L13" s="85">
        <v>10.243055555555557</v>
      </c>
      <c r="M13" s="85">
        <v>9.8425196850393775</v>
      </c>
      <c r="N13" s="85">
        <v>5.8064516129032313</v>
      </c>
      <c r="O13" s="85">
        <v>6.2899728997289941</v>
      </c>
      <c r="P13" s="85">
        <v>8.16016929706025</v>
      </c>
      <c r="Q13" s="85">
        <v>7.425480004243127</v>
      </c>
      <c r="R13" s="85">
        <v>14.999506270366368</v>
      </c>
      <c r="S13" s="85">
        <v>5.9028374072165803</v>
      </c>
      <c r="T13" s="85">
        <v>3.905370221889882</v>
      </c>
      <c r="U13" s="85">
        <v>5.6703891239508977</v>
      </c>
      <c r="V13" s="85">
        <v>4.8803702123469748</v>
      </c>
      <c r="W13" s="85">
        <v>3.7535986982100411</v>
      </c>
      <c r="X13" s="85">
        <v>0</v>
      </c>
      <c r="Y13" s="98">
        <v>0</v>
      </c>
      <c r="Z13" s="98">
        <v>0</v>
      </c>
      <c r="AA13" s="98">
        <v>-0.23374704046086947</v>
      </c>
      <c r="AB13" s="98">
        <v>-0.28115363685832051</v>
      </c>
      <c r="AC13" s="130">
        <v>-0.30316810671516814</v>
      </c>
      <c r="AD13" s="98">
        <v>1.2368861182910029</v>
      </c>
      <c r="AE13" s="98">
        <v>1.6790946706015664</v>
      </c>
      <c r="AF13" s="130">
        <v>1.6790946706015664</v>
      </c>
      <c r="AG13" s="130">
        <v>5.8086907249353947</v>
      </c>
      <c r="AH13" s="147">
        <v>4.1603630862329766</v>
      </c>
      <c r="AI13" s="130">
        <v>3.911285917185614</v>
      </c>
      <c r="AJ13" s="130">
        <v>5.9188431970412001</v>
      </c>
    </row>
    <row r="14" spans="1:36" x14ac:dyDescent="0.2">
      <c r="A14" s="5" t="s">
        <v>1288</v>
      </c>
      <c r="B14" s="5" t="s">
        <v>22</v>
      </c>
      <c r="D14" s="3" t="s">
        <v>23</v>
      </c>
      <c r="E14" s="38" t="s">
        <v>1088</v>
      </c>
      <c r="F14" s="3" t="s">
        <v>1080</v>
      </c>
      <c r="G14" s="3" t="s">
        <v>1062</v>
      </c>
      <c r="H14" s="85" t="s">
        <v>886</v>
      </c>
      <c r="I14" s="85">
        <v>3.6885245901639365</v>
      </c>
      <c r="J14" s="85">
        <v>4.7430830039525631</v>
      </c>
      <c r="K14" s="85">
        <v>6.8092243186582948</v>
      </c>
      <c r="L14" s="85">
        <v>4.4421763366569849</v>
      </c>
      <c r="M14" s="85">
        <v>9.4611660703010045</v>
      </c>
      <c r="N14" s="85">
        <v>4.502314337907066</v>
      </c>
      <c r="O14" s="85">
        <v>7.102582637839248</v>
      </c>
      <c r="P14" s="85">
        <v>7.2893273938813792</v>
      </c>
      <c r="Q14" s="85">
        <v>4.6998135630054207</v>
      </c>
      <c r="R14" s="85">
        <v>23.949616552688482</v>
      </c>
      <c r="S14" s="85">
        <v>6.9759653096658951</v>
      </c>
      <c r="T14" s="85">
        <v>2.6479699446348519</v>
      </c>
      <c r="U14" s="85">
        <v>4.296492495384868</v>
      </c>
      <c r="V14" s="85">
        <v>3.900941181902823</v>
      </c>
      <c r="W14" s="85">
        <v>3.144164963114406</v>
      </c>
      <c r="X14" s="85">
        <v>2.1866046231069163</v>
      </c>
      <c r="Y14" s="98">
        <v>0</v>
      </c>
      <c r="Z14" s="98">
        <v>0</v>
      </c>
      <c r="AA14" s="98">
        <v>-0.21784655169989264</v>
      </c>
      <c r="AB14" s="98">
        <v>-0.26198659079385322</v>
      </c>
      <c r="AC14" s="130">
        <v>-1.0683519276938336</v>
      </c>
      <c r="AD14" s="98">
        <v>-0.28549608513492863</v>
      </c>
      <c r="AE14" s="98">
        <v>0</v>
      </c>
      <c r="AF14" s="130">
        <v>0</v>
      </c>
      <c r="AG14" s="130">
        <v>3.4048455447752701</v>
      </c>
      <c r="AH14" s="147">
        <v>4.168323705655963</v>
      </c>
      <c r="AI14" s="130">
        <v>3.9102891789233762</v>
      </c>
      <c r="AJ14" s="130">
        <v>5.9252478453644262</v>
      </c>
    </row>
    <row r="15" spans="1:36" x14ac:dyDescent="0.2">
      <c r="A15" s="5" t="s">
        <v>1289</v>
      </c>
      <c r="B15" s="5" t="s">
        <v>24</v>
      </c>
      <c r="D15" s="3" t="s">
        <v>25</v>
      </c>
      <c r="E15" s="38" t="s">
        <v>1088</v>
      </c>
      <c r="F15" s="3" t="s">
        <v>1081</v>
      </c>
      <c r="G15" s="3" t="s">
        <v>1063</v>
      </c>
      <c r="H15" s="85" t="s">
        <v>886</v>
      </c>
      <c r="I15" s="85">
        <v>-8.800665834373703</v>
      </c>
      <c r="J15" s="85">
        <v>12.113966562020877</v>
      </c>
      <c r="K15" s="85">
        <v>2.3264143264143229</v>
      </c>
      <c r="L15" s="85">
        <v>7.2214974385082797</v>
      </c>
      <c r="M15" s="85">
        <v>9.742851631475105</v>
      </c>
      <c r="N15" s="85">
        <v>8.2532213794129063</v>
      </c>
      <c r="O15" s="85">
        <v>6.1339195383635285</v>
      </c>
      <c r="P15" s="85">
        <v>6.4549156212488441</v>
      </c>
      <c r="Q15" s="85">
        <v>5.6456516211764267</v>
      </c>
      <c r="R15" s="85">
        <v>9.3652554255697851</v>
      </c>
      <c r="S15" s="85">
        <v>5.6766428106701312</v>
      </c>
      <c r="T15" s="85">
        <v>5.2413331039665536</v>
      </c>
      <c r="U15" s="85">
        <v>4.880503793940008</v>
      </c>
      <c r="V15" s="85">
        <v>4.831393393541191</v>
      </c>
      <c r="W15" s="85">
        <v>4.0289199615026519</v>
      </c>
      <c r="X15" s="85">
        <v>2.625799172621285</v>
      </c>
      <c r="Y15" s="98">
        <v>2.5981926253838594</v>
      </c>
      <c r="Z15" s="98">
        <v>5.1433714800054986E-2</v>
      </c>
      <c r="AA15" s="98">
        <v>0.57547587428065583</v>
      </c>
      <c r="AB15" s="98">
        <v>0.47066674238982387</v>
      </c>
      <c r="AC15" s="130">
        <v>1.9240144990001928</v>
      </c>
      <c r="AD15" s="98">
        <v>1.8980935875216653</v>
      </c>
      <c r="AE15" s="98">
        <v>3.5710398127738241</v>
      </c>
      <c r="AF15" s="130">
        <v>3.5710398127738241</v>
      </c>
      <c r="AG15" s="130">
        <v>4.719463862875517</v>
      </c>
      <c r="AH15" s="147">
        <v>5.38784959844536</v>
      </c>
      <c r="AI15" s="130">
        <v>3.5962665756075429</v>
      </c>
      <c r="AJ15" s="130">
        <v>3.3818787116338576</v>
      </c>
    </row>
    <row r="16" spans="1:36" x14ac:dyDescent="0.2">
      <c r="A16" s="5" t="s">
        <v>1290</v>
      </c>
      <c r="B16" s="5" t="s">
        <v>26</v>
      </c>
      <c r="D16" s="3" t="s">
        <v>27</v>
      </c>
      <c r="E16" s="38" t="s">
        <v>1088</v>
      </c>
      <c r="F16" s="3" t="s">
        <v>1076</v>
      </c>
      <c r="G16" s="3" t="s">
        <v>1058</v>
      </c>
      <c r="H16" s="85" t="s">
        <v>886</v>
      </c>
      <c r="I16" s="85">
        <v>-0.80573476702508628</v>
      </c>
      <c r="J16" s="85">
        <v>4.8780135283575277</v>
      </c>
      <c r="K16" s="85">
        <v>1.2306547413971174</v>
      </c>
      <c r="L16" s="85">
        <v>7.5283162709649503</v>
      </c>
      <c r="M16" s="85">
        <v>5.7503861443800162</v>
      </c>
      <c r="N16" s="85">
        <v>6.9258212814864493</v>
      </c>
      <c r="O16" s="85">
        <v>5.7807933895401646</v>
      </c>
      <c r="P16" s="85">
        <v>4.6159871290062995</v>
      </c>
      <c r="Q16" s="85">
        <v>7.8108400700142653</v>
      </c>
      <c r="R16" s="85">
        <v>12.033934889308057</v>
      </c>
      <c r="S16" s="85">
        <v>5.4297202211425599</v>
      </c>
      <c r="T16" s="85">
        <v>4.2451256137674704</v>
      </c>
      <c r="U16" s="85">
        <v>4.821462596699817</v>
      </c>
      <c r="V16" s="85">
        <v>4.3728323068980899</v>
      </c>
      <c r="W16" s="85">
        <v>3.7806959490055476</v>
      </c>
      <c r="X16" s="85">
        <v>3.0186880756115215</v>
      </c>
      <c r="Y16" s="98">
        <v>1.7814672670050555</v>
      </c>
      <c r="Z16" s="98">
        <v>-1.280385139850182E-3</v>
      </c>
      <c r="AA16" s="98">
        <v>0.8950006722107986</v>
      </c>
      <c r="AB16" s="98">
        <v>0.52284595714439774</v>
      </c>
      <c r="AC16" s="130">
        <v>0.5087645102036964</v>
      </c>
      <c r="AD16" s="98">
        <v>1.6988111462107991</v>
      </c>
      <c r="AE16" s="98">
        <v>3.1661047093260342</v>
      </c>
      <c r="AF16" s="130">
        <v>3.1661047093260342</v>
      </c>
      <c r="AG16" s="130">
        <v>4.0338904632467809</v>
      </c>
      <c r="AH16" s="147">
        <v>4.7174583761847799</v>
      </c>
      <c r="AI16" s="130">
        <v>3.7351821671063989</v>
      </c>
      <c r="AJ16" s="130">
        <v>3.5172742020500811</v>
      </c>
    </row>
    <row r="17" spans="1:36" x14ac:dyDescent="0.2">
      <c r="A17" s="5" t="s">
        <v>1291</v>
      </c>
      <c r="B17" s="5" t="s">
        <v>28</v>
      </c>
      <c r="D17" s="3" t="s">
        <v>29</v>
      </c>
      <c r="E17" s="38" t="s">
        <v>1088</v>
      </c>
      <c r="F17" s="3" t="s">
        <v>1076</v>
      </c>
      <c r="G17" s="3" t="s">
        <v>1061</v>
      </c>
      <c r="H17" s="85" t="s">
        <v>886</v>
      </c>
      <c r="I17" s="85">
        <v>-6.3348554033485556</v>
      </c>
      <c r="J17" s="85">
        <v>1.4625109688322766</v>
      </c>
      <c r="K17" s="85">
        <v>4.4171818443896456</v>
      </c>
      <c r="L17" s="85">
        <v>4.0217191238726144</v>
      </c>
      <c r="M17" s="85">
        <v>11.103246925594988</v>
      </c>
      <c r="N17" s="85">
        <v>6.9782874130700066</v>
      </c>
      <c r="O17" s="85">
        <v>7.8815472793588555</v>
      </c>
      <c r="P17" s="85">
        <v>7.6081831667797388</v>
      </c>
      <c r="Q17" s="85">
        <v>9.7023777718407729</v>
      </c>
      <c r="R17" s="85">
        <v>15.778245367935014</v>
      </c>
      <c r="S17" s="85">
        <v>5.6633936609704563</v>
      </c>
      <c r="T17" s="85">
        <v>3.3651319456609912</v>
      </c>
      <c r="U17" s="85">
        <v>4.5944779982743995</v>
      </c>
      <c r="V17" s="85">
        <v>4.3329994402380407</v>
      </c>
      <c r="W17" s="85">
        <v>4.3203557940065593</v>
      </c>
      <c r="X17" s="85">
        <v>2.5261377093554387</v>
      </c>
      <c r="Y17" s="98">
        <v>1.9371914354357642</v>
      </c>
      <c r="Z17" s="98">
        <v>-4.5971652972298216E-2</v>
      </c>
      <c r="AA17" s="98">
        <v>0.30834607312206685</v>
      </c>
      <c r="AB17" s="98">
        <v>0.3739150650960994</v>
      </c>
      <c r="AC17" s="130">
        <v>0.16342076987909682</v>
      </c>
      <c r="AD17" s="98">
        <v>0.18435133381724533</v>
      </c>
      <c r="AE17" s="98">
        <v>3.4975123102174877</v>
      </c>
      <c r="AF17" s="130">
        <v>3.4975123102174877</v>
      </c>
      <c r="AG17" s="130">
        <v>4.8095757568451969</v>
      </c>
      <c r="AH17" s="147">
        <v>4.7935870821569138</v>
      </c>
      <c r="AI17" s="130">
        <v>3.1722775537081249</v>
      </c>
      <c r="AJ17" s="130">
        <v>1.5913539273253257</v>
      </c>
    </row>
    <row r="18" spans="1:36" x14ac:dyDescent="0.2">
      <c r="A18" s="5" t="s">
        <v>1292</v>
      </c>
      <c r="B18" s="5" t="s">
        <v>30</v>
      </c>
      <c r="D18" s="3" t="s">
        <v>31</v>
      </c>
      <c r="E18" s="38" t="s">
        <v>1088</v>
      </c>
      <c r="F18" s="3" t="s">
        <v>1076</v>
      </c>
      <c r="G18" s="3" t="s">
        <v>1057</v>
      </c>
      <c r="H18" s="85" t="s">
        <v>886</v>
      </c>
      <c r="I18" s="85">
        <v>11.764572156042561</v>
      </c>
      <c r="J18" s="85">
        <v>12.814514980778242</v>
      </c>
      <c r="K18" s="85">
        <v>4.211816886933633</v>
      </c>
      <c r="L18" s="85">
        <v>11.44483468572119</v>
      </c>
      <c r="M18" s="85">
        <v>8.5649082497593696</v>
      </c>
      <c r="N18" s="85">
        <v>8.498376971586282</v>
      </c>
      <c r="O18" s="85">
        <v>4.9569022326488579</v>
      </c>
      <c r="P18" s="85">
        <v>5.0015696615809588</v>
      </c>
      <c r="Q18" s="85">
        <v>8.4527254897271149</v>
      </c>
      <c r="R18" s="85">
        <v>14.874401781972963</v>
      </c>
      <c r="S18" s="85">
        <v>5.8795296376289912</v>
      </c>
      <c r="T18" s="85">
        <v>3.3744333635539476</v>
      </c>
      <c r="U18" s="85">
        <v>4.4807142481275548</v>
      </c>
      <c r="V18" s="85">
        <v>4.6939923277736284</v>
      </c>
      <c r="W18" s="85">
        <v>4.7673644796870036</v>
      </c>
      <c r="X18" s="85">
        <v>2.4007224360789365</v>
      </c>
      <c r="Y18" s="98">
        <v>2.0305516942439112</v>
      </c>
      <c r="Z18" s="98">
        <v>9.082718662789091E-2</v>
      </c>
      <c r="AA18" s="98">
        <v>5.8545010135588882E-3</v>
      </c>
      <c r="AB18" s="98">
        <v>0.44784310855806098</v>
      </c>
      <c r="AC18" s="130">
        <v>0.22875126578127958</v>
      </c>
      <c r="AD18" s="98">
        <v>0.25584928151416442</v>
      </c>
      <c r="AE18" s="98">
        <v>3.521999811502674</v>
      </c>
      <c r="AF18" s="130">
        <v>3.521999811502674</v>
      </c>
      <c r="AG18" s="130">
        <v>5.8737672319713052</v>
      </c>
      <c r="AH18" s="147">
        <v>4.2451875648192638</v>
      </c>
      <c r="AI18" s="130">
        <v>4.0516849161333246</v>
      </c>
      <c r="AJ18" s="130">
        <v>5.0581842774189028</v>
      </c>
    </row>
    <row r="19" spans="1:36" x14ac:dyDescent="0.2">
      <c r="A19" s="5" t="s">
        <v>1293</v>
      </c>
      <c r="B19" s="5" t="s">
        <v>32</v>
      </c>
      <c r="D19" s="3" t="s">
        <v>33</v>
      </c>
      <c r="E19" s="38" t="s">
        <v>1088</v>
      </c>
      <c r="F19" s="3" t="s">
        <v>1076</v>
      </c>
      <c r="G19" s="3" t="s">
        <v>1060</v>
      </c>
      <c r="H19" s="85" t="s">
        <v>886</v>
      </c>
      <c r="I19" s="85">
        <v>10.467202764670702</v>
      </c>
      <c r="J19" s="85">
        <v>4.0608831668872654</v>
      </c>
      <c r="K19" s="85">
        <v>4.3576920853327152</v>
      </c>
      <c r="L19" s="85">
        <v>5.1936900128803529</v>
      </c>
      <c r="M19" s="85">
        <v>9.154345450475958</v>
      </c>
      <c r="N19" s="85">
        <v>10.847224567582586</v>
      </c>
      <c r="O19" s="85">
        <v>5.5550114799943344</v>
      </c>
      <c r="P19" s="85">
        <v>5.8585212980907926</v>
      </c>
      <c r="Q19" s="85">
        <v>8.7177539513278361</v>
      </c>
      <c r="R19" s="85">
        <v>11.611533603848102</v>
      </c>
      <c r="S19" s="85">
        <v>5.8361824047768067</v>
      </c>
      <c r="T19" s="85">
        <v>3.8332044224031989</v>
      </c>
      <c r="U19" s="85">
        <v>4.5490728771845284</v>
      </c>
      <c r="V19" s="85">
        <v>4.0724234761592157</v>
      </c>
      <c r="W19" s="85">
        <v>3.2177088087631063</v>
      </c>
      <c r="X19" s="85">
        <v>3.2279460535043114</v>
      </c>
      <c r="Y19" s="98">
        <v>0.64883524624241318</v>
      </c>
      <c r="Z19" s="98">
        <v>2.5660925295412085E-2</v>
      </c>
      <c r="AA19" s="98">
        <v>0.43236952264152251</v>
      </c>
      <c r="AB19" s="98">
        <v>0.35200737657936543</v>
      </c>
      <c r="AC19" s="130">
        <v>2.0947024020164795</v>
      </c>
      <c r="AD19" s="98">
        <v>1.9294970416000368</v>
      </c>
      <c r="AE19" s="98">
        <v>3.469753012766974</v>
      </c>
      <c r="AF19" s="130">
        <v>3.469753012766974</v>
      </c>
      <c r="AG19" s="130">
        <v>4.8648858303274034</v>
      </c>
      <c r="AH19" s="147">
        <v>4.7036569321081911</v>
      </c>
      <c r="AI19" s="130">
        <v>3.9200843766874049</v>
      </c>
      <c r="AJ19" s="130">
        <v>3.379352877476006</v>
      </c>
    </row>
    <row r="20" spans="1:36" x14ac:dyDescent="0.2">
      <c r="A20" s="5" t="s">
        <v>886</v>
      </c>
      <c r="B20" s="18" t="s">
        <v>1036</v>
      </c>
      <c r="C20" s="18"/>
      <c r="D20" s="3" t="s">
        <v>860</v>
      </c>
      <c r="E20" s="38" t="s">
        <v>1089</v>
      </c>
      <c r="F20" s="3" t="s">
        <v>1076</v>
      </c>
      <c r="G20" s="3" t="s">
        <v>1064</v>
      </c>
      <c r="H20" s="85" t="s">
        <v>886</v>
      </c>
      <c r="I20" s="85">
        <v>7.7102300538423947</v>
      </c>
      <c r="J20" s="85">
        <v>5.5205133332121505</v>
      </c>
      <c r="K20" s="85" t="s">
        <v>886</v>
      </c>
      <c r="L20" s="85" t="s">
        <v>886</v>
      </c>
      <c r="M20" s="85" t="s">
        <v>886</v>
      </c>
      <c r="N20" s="85" t="s">
        <v>886</v>
      </c>
      <c r="O20" s="85" t="s">
        <v>886</v>
      </c>
      <c r="P20" s="85" t="s">
        <v>886</v>
      </c>
      <c r="Q20" s="85" t="s">
        <v>886</v>
      </c>
      <c r="R20" s="85" t="s">
        <v>886</v>
      </c>
      <c r="S20" s="85" t="s">
        <v>886</v>
      </c>
      <c r="T20" s="85" t="s">
        <v>886</v>
      </c>
      <c r="U20" s="85" t="s">
        <v>886</v>
      </c>
      <c r="V20" s="85" t="s">
        <v>886</v>
      </c>
      <c r="W20" s="85" t="s">
        <v>886</v>
      </c>
      <c r="X20" s="85" t="s">
        <v>886</v>
      </c>
      <c r="Y20" s="98" t="s">
        <v>886</v>
      </c>
      <c r="Z20" s="98" t="s">
        <v>886</v>
      </c>
      <c r="AA20" s="98" t="s">
        <v>886</v>
      </c>
      <c r="AB20" s="98" t="s">
        <v>886</v>
      </c>
      <c r="AC20" s="130" t="s">
        <v>886</v>
      </c>
      <c r="AD20" s="98" t="s">
        <v>886</v>
      </c>
      <c r="AE20" s="98" t="s">
        <v>886</v>
      </c>
      <c r="AF20" s="130" t="s">
        <v>886</v>
      </c>
      <c r="AG20" s="130" t="s">
        <v>886</v>
      </c>
      <c r="AH20" s="130" t="s">
        <v>886</v>
      </c>
      <c r="AI20" s="130" t="s">
        <v>886</v>
      </c>
      <c r="AJ20" s="130" t="s">
        <v>886</v>
      </c>
    </row>
    <row r="21" spans="1:36" x14ac:dyDescent="0.2">
      <c r="A21" s="5" t="s">
        <v>1294</v>
      </c>
      <c r="B21" s="5" t="s">
        <v>34</v>
      </c>
      <c r="D21" s="3" t="s">
        <v>35</v>
      </c>
      <c r="E21" s="38" t="s">
        <v>1088</v>
      </c>
      <c r="F21" s="3" t="s">
        <v>1082</v>
      </c>
      <c r="G21" s="3" t="s">
        <v>1064</v>
      </c>
      <c r="H21" s="85" t="s">
        <v>886</v>
      </c>
      <c r="I21" s="85" t="s">
        <v>886</v>
      </c>
      <c r="J21" s="85" t="s">
        <v>886</v>
      </c>
      <c r="K21" s="85" t="s">
        <v>886</v>
      </c>
      <c r="L21" s="85">
        <v>5.1933964366910743</v>
      </c>
      <c r="M21" s="85">
        <v>7.7692394620861194</v>
      </c>
      <c r="N21" s="85">
        <v>4.2324227966234957</v>
      </c>
      <c r="O21" s="85">
        <v>9.471711874850655</v>
      </c>
      <c r="P21" s="85">
        <v>6.0377011705512871</v>
      </c>
      <c r="Q21" s="85">
        <v>7.5420598208192189</v>
      </c>
      <c r="R21" s="85">
        <v>8.2582022947285765</v>
      </c>
      <c r="S21" s="85">
        <v>6.0957113214043233</v>
      </c>
      <c r="T21" s="85">
        <v>4.8421329591299838</v>
      </c>
      <c r="U21" s="85">
        <v>4.9305259283425613</v>
      </c>
      <c r="V21" s="85">
        <v>5.0799218718858441</v>
      </c>
      <c r="W21" s="85">
        <v>4.1492485224608799</v>
      </c>
      <c r="X21" s="85">
        <v>3.6320988373786918</v>
      </c>
      <c r="Y21" s="98">
        <v>2.7210358352898254</v>
      </c>
      <c r="Z21" s="98">
        <v>2.0529243907958517E-2</v>
      </c>
      <c r="AA21" s="98">
        <v>0.31745380157768466</v>
      </c>
      <c r="AB21" s="98">
        <v>0.1418565475662632</v>
      </c>
      <c r="AC21" s="130">
        <v>0.40113052065244847</v>
      </c>
      <c r="AD21" s="98">
        <v>0.33780117212935945</v>
      </c>
      <c r="AE21" s="98">
        <v>3.0198347777882883</v>
      </c>
      <c r="AF21" s="130">
        <v>3.0198347777882883</v>
      </c>
      <c r="AG21" s="130">
        <v>5.0274002212361113</v>
      </c>
      <c r="AH21" s="147">
        <v>4.9556311514109774</v>
      </c>
      <c r="AI21" s="130">
        <v>3.9736321535471353</v>
      </c>
      <c r="AJ21" s="130">
        <v>4.9106127588291724</v>
      </c>
    </row>
    <row r="22" spans="1:36" x14ac:dyDescent="0.2">
      <c r="A22" s="5" t="s">
        <v>1659</v>
      </c>
      <c r="B22" s="5" t="s">
        <v>36</v>
      </c>
      <c r="D22" s="3" t="s">
        <v>37</v>
      </c>
      <c r="E22" s="38" t="s">
        <v>1089</v>
      </c>
      <c r="F22" s="3" t="s">
        <v>1076</v>
      </c>
      <c r="G22" s="3" t="s">
        <v>1061</v>
      </c>
      <c r="H22" s="85" t="s">
        <v>886</v>
      </c>
      <c r="I22" s="85">
        <v>5.8035714285714164</v>
      </c>
      <c r="J22" s="85">
        <v>12.026254102203467</v>
      </c>
      <c r="K22" s="85">
        <v>6.1150356556965306</v>
      </c>
      <c r="L22" s="85">
        <v>20.17321070814468</v>
      </c>
      <c r="M22" s="85">
        <v>4.6311975741346174</v>
      </c>
      <c r="N22" s="85">
        <v>8.4246051162382116</v>
      </c>
      <c r="O22" s="85">
        <v>5.1896507833653516</v>
      </c>
      <c r="P22" s="85">
        <v>5.6002288052625175</v>
      </c>
      <c r="Q22" s="85">
        <v>9.3314444050917729</v>
      </c>
      <c r="R22" s="85">
        <v>11.445748694691133</v>
      </c>
      <c r="S22" s="85">
        <v>7.9499696500782306</v>
      </c>
      <c r="T22" s="85">
        <v>4.4785693920866549</v>
      </c>
      <c r="U22" s="85">
        <v>4.8657171228671388</v>
      </c>
      <c r="V22" s="85">
        <v>4.3349091382226703</v>
      </c>
      <c r="W22" s="85">
        <v>4.3778881660535092</v>
      </c>
      <c r="X22" s="85" t="s">
        <v>886</v>
      </c>
      <c r="Y22" s="98" t="s">
        <v>886</v>
      </c>
      <c r="Z22" s="98" t="s">
        <v>886</v>
      </c>
      <c r="AA22" s="98" t="s">
        <v>886</v>
      </c>
      <c r="AB22" s="98" t="s">
        <v>886</v>
      </c>
      <c r="AC22" s="130" t="s">
        <v>886</v>
      </c>
      <c r="AD22" s="98" t="s">
        <v>886</v>
      </c>
      <c r="AE22" s="98" t="s">
        <v>886</v>
      </c>
      <c r="AF22" s="130" t="s">
        <v>886</v>
      </c>
      <c r="AG22" s="130" t="s">
        <v>886</v>
      </c>
      <c r="AH22" s="130" t="s">
        <v>886</v>
      </c>
      <c r="AI22" s="130" t="s">
        <v>886</v>
      </c>
      <c r="AJ22" s="130" t="s">
        <v>886</v>
      </c>
    </row>
    <row r="23" spans="1:36" x14ac:dyDescent="0.2">
      <c r="A23" s="5" t="s">
        <v>1295</v>
      </c>
      <c r="B23" s="5" t="s">
        <v>1144</v>
      </c>
      <c r="D23" s="3" t="s">
        <v>1145</v>
      </c>
      <c r="E23" s="38" t="s">
        <v>1088</v>
      </c>
      <c r="F23" s="3" t="s">
        <v>1082</v>
      </c>
      <c r="G23" s="3" t="s">
        <v>1061</v>
      </c>
      <c r="H23" s="88" t="s">
        <v>886</v>
      </c>
      <c r="I23" s="85">
        <v>5.8035714285714164</v>
      </c>
      <c r="J23" s="85">
        <v>12.026254102203467</v>
      </c>
      <c r="K23" s="85">
        <v>6.1150356556965306</v>
      </c>
      <c r="L23" s="85">
        <v>20.17321070814468</v>
      </c>
      <c r="M23" s="85">
        <v>4.6311975741346174</v>
      </c>
      <c r="N23" s="85">
        <v>8.4246051162382116</v>
      </c>
      <c r="O23" s="85">
        <v>5.1896507833653516</v>
      </c>
      <c r="P23" s="85">
        <v>5.6002288052625175</v>
      </c>
      <c r="Q23" s="85">
        <v>9.3314444050917729</v>
      </c>
      <c r="R23" s="85">
        <v>11.445748694691133</v>
      </c>
      <c r="S23" s="85">
        <v>7.9499696500782306</v>
      </c>
      <c r="T23" s="85">
        <v>4.4785693920866549</v>
      </c>
      <c r="U23" s="85">
        <v>4.8657171228671388</v>
      </c>
      <c r="V23" s="85">
        <v>4.3349091382226703</v>
      </c>
      <c r="W23" s="85">
        <v>4.3778881660535092</v>
      </c>
      <c r="X23" s="85">
        <v>1.3865841840460007</v>
      </c>
      <c r="Y23" s="98">
        <v>2.3725506883932184</v>
      </c>
      <c r="Z23" s="98">
        <v>-0.49817421388875971</v>
      </c>
      <c r="AA23" s="98">
        <v>0.49295593603784482</v>
      </c>
      <c r="AB23" s="98">
        <v>0.44576903152359648</v>
      </c>
      <c r="AC23" s="130">
        <v>0.31262734311328089</v>
      </c>
      <c r="AD23" s="98">
        <v>0.10409592058242545</v>
      </c>
      <c r="AE23" s="98">
        <v>3.635130079702753</v>
      </c>
      <c r="AF23" s="130">
        <v>3.635130079702753</v>
      </c>
      <c r="AG23" s="130">
        <v>4.0308430793786654</v>
      </c>
      <c r="AH23" s="147">
        <v>3.6236462093862887</v>
      </c>
      <c r="AI23" s="130">
        <v>3.8714453686365058</v>
      </c>
      <c r="AJ23" s="130">
        <v>4.0442101291296249</v>
      </c>
    </row>
    <row r="24" spans="1:36" x14ac:dyDescent="0.2">
      <c r="A24" s="5" t="s">
        <v>1660</v>
      </c>
      <c r="B24" s="122" t="s">
        <v>42</v>
      </c>
      <c r="C24" s="122"/>
      <c r="D24" s="3" t="s">
        <v>43</v>
      </c>
      <c r="E24" s="38" t="s">
        <v>1089</v>
      </c>
      <c r="F24" s="3" t="s">
        <v>1076</v>
      </c>
      <c r="G24" s="3" t="s">
        <v>1059</v>
      </c>
      <c r="H24" s="85" t="s">
        <v>886</v>
      </c>
      <c r="I24" s="85">
        <v>-10.424710424710426</v>
      </c>
      <c r="J24" s="85">
        <v>23.492337164750964</v>
      </c>
      <c r="K24" s="85">
        <v>6.633262491661867</v>
      </c>
      <c r="L24" s="85">
        <v>6.9116513187564692</v>
      </c>
      <c r="M24" s="85">
        <v>12.107769764593826</v>
      </c>
      <c r="N24" s="85">
        <v>8.4308394426372786</v>
      </c>
      <c r="O24" s="85">
        <v>6.0917455839881711</v>
      </c>
      <c r="P24" s="85">
        <v>5.7451253481894327</v>
      </c>
      <c r="Q24" s="85">
        <v>6.4377725227247709</v>
      </c>
      <c r="R24" s="85">
        <v>12.24958518087989</v>
      </c>
      <c r="S24" s="85">
        <v>4.732754300985448</v>
      </c>
      <c r="T24" s="85">
        <v>4.561946302837967</v>
      </c>
      <c r="U24" s="85">
        <v>2.1490452077359521</v>
      </c>
      <c r="V24" s="85">
        <v>2.2852492795604178</v>
      </c>
      <c r="W24" s="85">
        <v>1.4933543541570913</v>
      </c>
      <c r="X24" s="85" t="s">
        <v>886</v>
      </c>
      <c r="Y24" s="98" t="s">
        <v>886</v>
      </c>
      <c r="Z24" s="98" t="s">
        <v>886</v>
      </c>
      <c r="AA24" s="98" t="s">
        <v>886</v>
      </c>
      <c r="AB24" s="98" t="s">
        <v>886</v>
      </c>
      <c r="AC24" s="130" t="s">
        <v>886</v>
      </c>
      <c r="AD24" s="98" t="s">
        <v>886</v>
      </c>
      <c r="AE24" s="98" t="s">
        <v>886</v>
      </c>
      <c r="AF24" s="130" t="s">
        <v>886</v>
      </c>
      <c r="AG24" s="130" t="s">
        <v>886</v>
      </c>
      <c r="AH24" s="130" t="s">
        <v>886</v>
      </c>
      <c r="AI24" s="130" t="s">
        <v>886</v>
      </c>
      <c r="AJ24" s="130" t="s">
        <v>886</v>
      </c>
    </row>
    <row r="25" spans="1:36" x14ac:dyDescent="0.2">
      <c r="A25" s="5" t="s">
        <v>886</v>
      </c>
      <c r="B25" s="5" t="s">
        <v>912</v>
      </c>
      <c r="D25" s="3" t="s">
        <v>861</v>
      </c>
      <c r="E25" s="38" t="s">
        <v>1089</v>
      </c>
      <c r="F25" s="3" t="s">
        <v>1076</v>
      </c>
      <c r="G25" s="3" t="s">
        <v>1063</v>
      </c>
      <c r="H25" s="85" t="s">
        <v>886</v>
      </c>
      <c r="I25" s="85">
        <v>6.1673423273742429</v>
      </c>
      <c r="J25" s="85">
        <v>3.8732394366197269</v>
      </c>
      <c r="K25" s="85" t="s">
        <v>886</v>
      </c>
      <c r="L25" s="85" t="s">
        <v>886</v>
      </c>
      <c r="M25" s="85" t="s">
        <v>886</v>
      </c>
      <c r="N25" s="85" t="s">
        <v>886</v>
      </c>
      <c r="O25" s="85" t="s">
        <v>886</v>
      </c>
      <c r="P25" s="85" t="s">
        <v>886</v>
      </c>
      <c r="Q25" s="85" t="s">
        <v>886</v>
      </c>
      <c r="R25" s="85" t="s">
        <v>886</v>
      </c>
      <c r="S25" s="85" t="s">
        <v>886</v>
      </c>
      <c r="T25" s="85" t="s">
        <v>886</v>
      </c>
      <c r="U25" s="85" t="s">
        <v>886</v>
      </c>
      <c r="V25" s="85" t="s">
        <v>886</v>
      </c>
      <c r="W25" s="85" t="s">
        <v>886</v>
      </c>
      <c r="X25" s="85" t="s">
        <v>886</v>
      </c>
      <c r="Y25" s="98" t="s">
        <v>886</v>
      </c>
      <c r="Z25" s="98" t="s">
        <v>886</v>
      </c>
      <c r="AA25" s="98" t="s">
        <v>886</v>
      </c>
      <c r="AB25" s="98" t="s">
        <v>886</v>
      </c>
      <c r="AC25" s="130" t="s">
        <v>886</v>
      </c>
      <c r="AD25" s="98" t="s">
        <v>886</v>
      </c>
      <c r="AE25" s="98" t="s">
        <v>886</v>
      </c>
      <c r="AF25" s="130" t="s">
        <v>886</v>
      </c>
      <c r="AG25" s="130" t="s">
        <v>886</v>
      </c>
      <c r="AH25" s="130" t="s">
        <v>886</v>
      </c>
      <c r="AI25" s="130" t="s">
        <v>886</v>
      </c>
      <c r="AJ25" s="130" t="s">
        <v>886</v>
      </c>
    </row>
    <row r="26" spans="1:36" x14ac:dyDescent="0.2">
      <c r="A26" s="5" t="s">
        <v>1299</v>
      </c>
      <c r="B26" s="5" t="s">
        <v>44</v>
      </c>
      <c r="D26" s="3" t="s">
        <v>45</v>
      </c>
      <c r="E26" s="38" t="s">
        <v>1088</v>
      </c>
      <c r="F26" s="3" t="s">
        <v>1080</v>
      </c>
      <c r="G26" s="3" t="s">
        <v>1062</v>
      </c>
      <c r="H26" s="85" t="s">
        <v>886</v>
      </c>
      <c r="I26" s="85">
        <v>-1.0907326540514362</v>
      </c>
      <c r="J26" s="85">
        <v>9.932696269842836</v>
      </c>
      <c r="K26" s="85">
        <v>4.2248995983935629</v>
      </c>
      <c r="L26" s="85">
        <v>6.829702698999867</v>
      </c>
      <c r="M26" s="85">
        <v>11.445976274446949</v>
      </c>
      <c r="N26" s="85">
        <v>7.9085155350977914</v>
      </c>
      <c r="O26" s="85">
        <v>6.9463328801087698</v>
      </c>
      <c r="P26" s="85">
        <v>9.935310174625144</v>
      </c>
      <c r="Q26" s="85">
        <v>6.3446712018140516</v>
      </c>
      <c r="R26" s="85">
        <v>17.535929037485602</v>
      </c>
      <c r="S26" s="85">
        <v>7.5432676608250659</v>
      </c>
      <c r="T26" s="85">
        <v>4.8726383265856867</v>
      </c>
      <c r="U26" s="85">
        <v>5.810016326596255</v>
      </c>
      <c r="V26" s="85">
        <v>3.5025577488769528</v>
      </c>
      <c r="W26" s="85">
        <v>2.7664152633859231</v>
      </c>
      <c r="X26" s="85">
        <v>1.9751886576720779</v>
      </c>
      <c r="Y26" s="98">
        <v>0.79957953749124044</v>
      </c>
      <c r="Z26" s="98">
        <v>0</v>
      </c>
      <c r="AA26" s="98">
        <v>-0.21551574307743238</v>
      </c>
      <c r="AB26" s="98">
        <v>-0.25917745992155972</v>
      </c>
      <c r="AC26" s="130">
        <v>-0.27940960749935906</v>
      </c>
      <c r="AD26" s="98">
        <v>1.2566633277061312</v>
      </c>
      <c r="AE26" s="98">
        <v>1.8609091475099149</v>
      </c>
      <c r="AF26" s="130">
        <v>1.8609091475099149</v>
      </c>
      <c r="AG26" s="130">
        <v>4.1891102815265757</v>
      </c>
      <c r="AH26" s="147">
        <v>5.7202589355431765</v>
      </c>
      <c r="AI26" s="130">
        <v>3.9168969789383334</v>
      </c>
      <c r="AJ26" s="130">
        <v>5.8510638297872433</v>
      </c>
    </row>
    <row r="27" spans="1:36" x14ac:dyDescent="0.2">
      <c r="A27" s="5" t="s">
        <v>1300</v>
      </c>
      <c r="B27" s="5" t="s">
        <v>46</v>
      </c>
      <c r="D27" s="3" t="s">
        <v>47</v>
      </c>
      <c r="E27" s="38" t="s">
        <v>1088</v>
      </c>
      <c r="F27" s="3" t="s">
        <v>1081</v>
      </c>
      <c r="G27" s="3" t="s">
        <v>1065</v>
      </c>
      <c r="H27" s="85" t="s">
        <v>886</v>
      </c>
      <c r="I27" s="85">
        <v>-3.7671232876712395</v>
      </c>
      <c r="J27" s="85">
        <v>6.405693950177934</v>
      </c>
      <c r="K27" s="85">
        <v>11.397993311036785</v>
      </c>
      <c r="L27" s="85">
        <v>5.8964813258076276</v>
      </c>
      <c r="M27" s="85">
        <v>6.6001360852801128</v>
      </c>
      <c r="N27" s="85">
        <v>5.5</v>
      </c>
      <c r="O27" s="85">
        <v>5.0418473328627726</v>
      </c>
      <c r="P27" s="85">
        <v>4.4275916504005153</v>
      </c>
      <c r="Q27" s="85">
        <v>4.7689573459715859</v>
      </c>
      <c r="R27" s="85">
        <v>5.2226219375469043</v>
      </c>
      <c r="S27" s="85">
        <v>2.4312054109144867</v>
      </c>
      <c r="T27" s="85">
        <v>3.0021527941096622</v>
      </c>
      <c r="U27" s="85">
        <v>2.2068444670817513</v>
      </c>
      <c r="V27" s="85">
        <v>2.1325588988366349</v>
      </c>
      <c r="W27" s="85">
        <v>2.0636336103913493</v>
      </c>
      <c r="X27" s="85">
        <v>2.0499336471014828</v>
      </c>
      <c r="Y27" s="98">
        <v>1.8714461101059641</v>
      </c>
      <c r="Z27" s="98">
        <v>0</v>
      </c>
      <c r="AA27" s="98">
        <v>-1.5857284439988462E-3</v>
      </c>
      <c r="AB27" s="98">
        <v>0.62557979115625528</v>
      </c>
      <c r="AC27" s="130">
        <v>1.9911434694906971</v>
      </c>
      <c r="AD27" s="98">
        <v>1.9862637999366273</v>
      </c>
      <c r="AE27" s="98">
        <v>4.5413226270737184</v>
      </c>
      <c r="AF27" s="130">
        <v>4.5413226270737184</v>
      </c>
      <c r="AG27" s="130">
        <v>4.4310756145627739</v>
      </c>
      <c r="AH27" s="147">
        <v>6.0421260337829352</v>
      </c>
      <c r="AI27" s="130">
        <v>4.1380473062417433</v>
      </c>
      <c r="AJ27" s="130">
        <v>5.2639784140308779</v>
      </c>
    </row>
    <row r="28" spans="1:36" x14ac:dyDescent="0.2">
      <c r="A28" s="5" t="s">
        <v>1301</v>
      </c>
      <c r="B28" s="5" t="s">
        <v>48</v>
      </c>
      <c r="D28" s="3" t="s">
        <v>49</v>
      </c>
      <c r="E28" s="38" t="s">
        <v>1088</v>
      </c>
      <c r="F28" s="3" t="s">
        <v>1076</v>
      </c>
      <c r="G28" s="3" t="s">
        <v>1060</v>
      </c>
      <c r="H28" s="85" t="s">
        <v>886</v>
      </c>
      <c r="I28" s="85">
        <v>13.074413863404686</v>
      </c>
      <c r="J28" s="85">
        <v>5.8813984097506307</v>
      </c>
      <c r="K28" s="85">
        <v>6.7467007237122232</v>
      </c>
      <c r="L28" s="85">
        <v>14.636208464274887</v>
      </c>
      <c r="M28" s="85">
        <v>7.7899307005093021</v>
      </c>
      <c r="N28" s="85">
        <v>5.1329718564420403</v>
      </c>
      <c r="O28" s="85">
        <v>6.9305958052949563</v>
      </c>
      <c r="P28" s="85">
        <v>6.3412953605879636</v>
      </c>
      <c r="Q28" s="85">
        <v>9.8647977365499742</v>
      </c>
      <c r="R28" s="85">
        <v>8.9859146623155794</v>
      </c>
      <c r="S28" s="85">
        <v>7.5072827135886939</v>
      </c>
      <c r="T28" s="85">
        <v>3.2717297383455133</v>
      </c>
      <c r="U28" s="85">
        <v>4.4263746618685218</v>
      </c>
      <c r="V28" s="85">
        <v>4.2317505756425504</v>
      </c>
      <c r="W28" s="85">
        <v>5.4988357513881141</v>
      </c>
      <c r="X28" s="85">
        <v>3.1140350877193015</v>
      </c>
      <c r="Y28" s="98">
        <v>2.5349542404742067</v>
      </c>
      <c r="Z28" s="98">
        <v>0.12913413222533165</v>
      </c>
      <c r="AA28" s="98">
        <v>0.40828600066822673</v>
      </c>
      <c r="AB28" s="98">
        <v>0.36869180958467496</v>
      </c>
      <c r="AC28" s="130">
        <v>0.54570168749792369</v>
      </c>
      <c r="AD28" s="98">
        <v>2.1010564634194484</v>
      </c>
      <c r="AE28" s="98">
        <v>3.6686818581098457</v>
      </c>
      <c r="AF28" s="130">
        <v>3.6686818581098457</v>
      </c>
      <c r="AG28" s="130">
        <v>5.829458856362657</v>
      </c>
      <c r="AH28" s="147">
        <v>4.9922989923331107</v>
      </c>
      <c r="AI28" s="130">
        <v>3.9543129347443529</v>
      </c>
      <c r="AJ28" s="130">
        <v>4.8500312434909327</v>
      </c>
    </row>
    <row r="29" spans="1:36" x14ac:dyDescent="0.2">
      <c r="A29" s="5" t="s">
        <v>886</v>
      </c>
      <c r="B29" s="5" t="s">
        <v>913</v>
      </c>
      <c r="D29" s="3" t="s">
        <v>862</v>
      </c>
      <c r="E29" s="38" t="s">
        <v>1089</v>
      </c>
      <c r="F29" s="3" t="s">
        <v>1076</v>
      </c>
      <c r="G29" s="3" t="s">
        <v>1058</v>
      </c>
      <c r="H29" s="85" t="s">
        <v>886</v>
      </c>
      <c r="I29" s="85">
        <v>9.7826086956521721</v>
      </c>
      <c r="J29" s="85">
        <v>-2.8045471213788034</v>
      </c>
      <c r="K29" s="85">
        <v>17.10758643586918</v>
      </c>
      <c r="L29" s="85">
        <v>7.5400456191445926</v>
      </c>
      <c r="M29" s="85" t="s">
        <v>886</v>
      </c>
      <c r="N29" s="85" t="s">
        <v>886</v>
      </c>
      <c r="O29" s="85" t="s">
        <v>886</v>
      </c>
      <c r="P29" s="85" t="s">
        <v>886</v>
      </c>
      <c r="Q29" s="85" t="s">
        <v>886</v>
      </c>
      <c r="R29" s="85" t="s">
        <v>886</v>
      </c>
      <c r="S29" s="85" t="s">
        <v>886</v>
      </c>
      <c r="T29" s="85" t="s">
        <v>886</v>
      </c>
      <c r="U29" s="85" t="s">
        <v>886</v>
      </c>
      <c r="V29" s="85" t="s">
        <v>886</v>
      </c>
      <c r="W29" s="85" t="s">
        <v>886</v>
      </c>
      <c r="X29" s="85" t="s">
        <v>886</v>
      </c>
      <c r="Y29" s="98" t="s">
        <v>886</v>
      </c>
      <c r="Z29" s="98" t="s">
        <v>886</v>
      </c>
      <c r="AA29" s="98" t="s">
        <v>886</v>
      </c>
      <c r="AB29" s="98" t="s">
        <v>886</v>
      </c>
      <c r="AC29" s="130" t="s">
        <v>886</v>
      </c>
      <c r="AD29" s="98" t="s">
        <v>886</v>
      </c>
      <c r="AE29" s="98" t="s">
        <v>886</v>
      </c>
      <c r="AF29" s="130" t="s">
        <v>886</v>
      </c>
      <c r="AG29" s="130" t="s">
        <v>886</v>
      </c>
      <c r="AH29" s="130" t="s">
        <v>886</v>
      </c>
      <c r="AI29" s="130" t="s">
        <v>886</v>
      </c>
      <c r="AJ29" s="130" t="s">
        <v>886</v>
      </c>
    </row>
    <row r="30" spans="1:36" x14ac:dyDescent="0.2">
      <c r="A30" s="5" t="s">
        <v>1302</v>
      </c>
      <c r="B30" s="5" t="s">
        <v>50</v>
      </c>
      <c r="D30" s="3" t="s">
        <v>51</v>
      </c>
      <c r="E30" s="38" t="s">
        <v>1088</v>
      </c>
      <c r="F30" s="3" t="s">
        <v>1082</v>
      </c>
      <c r="G30" s="3" t="s">
        <v>1058</v>
      </c>
      <c r="H30" s="85" t="s">
        <v>886</v>
      </c>
      <c r="I30" s="85">
        <v>9.7826086956521721</v>
      </c>
      <c r="J30" s="85">
        <v>-2.8045471213788034</v>
      </c>
      <c r="K30" s="85">
        <v>17.10758643586918</v>
      </c>
      <c r="L30" s="85">
        <v>7.5400456191445926</v>
      </c>
      <c r="M30" s="85">
        <v>4.4098262432594311</v>
      </c>
      <c r="N30" s="85">
        <v>4.9971307242052205</v>
      </c>
      <c r="O30" s="85">
        <v>5.5441388658125987</v>
      </c>
      <c r="P30" s="85">
        <v>4.7599320601516126</v>
      </c>
      <c r="Q30" s="85">
        <v>4.7878440366972512</v>
      </c>
      <c r="R30" s="85">
        <v>9.5749799518845151</v>
      </c>
      <c r="S30" s="85">
        <v>4.3824907011984919</v>
      </c>
      <c r="T30" s="85">
        <v>5.0736592045135893</v>
      </c>
      <c r="U30" s="85">
        <v>3.6856772775444568</v>
      </c>
      <c r="V30" s="85">
        <v>4.5911568746214328</v>
      </c>
      <c r="W30" s="85">
        <v>2.5748494324762561</v>
      </c>
      <c r="X30" s="85">
        <v>2.264627631421078</v>
      </c>
      <c r="Y30" s="98">
        <v>2.2220688703333167</v>
      </c>
      <c r="Z30" s="98">
        <v>6.750826976258395E-4</v>
      </c>
      <c r="AA30" s="98">
        <v>0.2511290681896412</v>
      </c>
      <c r="AB30" s="98">
        <v>0.23029837781054141</v>
      </c>
      <c r="AC30" s="130">
        <v>0.19416171184789555</v>
      </c>
      <c r="AD30" s="98">
        <v>0.27290892754168183</v>
      </c>
      <c r="AE30" s="98">
        <v>3.6351234778421837</v>
      </c>
      <c r="AF30" s="130">
        <v>3.6351234778421837</v>
      </c>
      <c r="AG30" s="130">
        <v>5.9815647704245523</v>
      </c>
      <c r="AH30" s="147">
        <v>4.0677136161729299</v>
      </c>
      <c r="AI30" s="130">
        <v>4.0168268692164721</v>
      </c>
      <c r="AJ30" s="130">
        <v>4.2618271897466204</v>
      </c>
    </row>
    <row r="31" spans="1:36" x14ac:dyDescent="0.2">
      <c r="A31" s="5" t="s">
        <v>886</v>
      </c>
      <c r="B31" s="5" t="s">
        <v>1034</v>
      </c>
      <c r="D31" s="3" t="s">
        <v>998</v>
      </c>
      <c r="E31" s="38" t="s">
        <v>1089</v>
      </c>
      <c r="F31" s="3" t="s">
        <v>1076</v>
      </c>
      <c r="G31" s="3" t="s">
        <v>1058</v>
      </c>
      <c r="H31" s="85" t="s">
        <v>886</v>
      </c>
      <c r="I31" s="85">
        <v>5.025187558732469</v>
      </c>
      <c r="J31" s="85">
        <v>-4.4547121378804633</v>
      </c>
      <c r="K31" s="85">
        <v>2.2337191808160952</v>
      </c>
      <c r="L31" s="85">
        <v>9.4919886474554431</v>
      </c>
      <c r="M31" s="85" t="s">
        <v>886</v>
      </c>
      <c r="N31" s="85" t="s">
        <v>886</v>
      </c>
      <c r="O31" s="85" t="s">
        <v>886</v>
      </c>
      <c r="P31" s="85" t="s">
        <v>886</v>
      </c>
      <c r="Q31" s="85" t="s">
        <v>886</v>
      </c>
      <c r="R31" s="85" t="s">
        <v>886</v>
      </c>
      <c r="S31" s="85" t="s">
        <v>886</v>
      </c>
      <c r="T31" s="85" t="s">
        <v>886</v>
      </c>
      <c r="U31" s="85" t="s">
        <v>886</v>
      </c>
      <c r="V31" s="85" t="s">
        <v>886</v>
      </c>
      <c r="W31" s="85" t="s">
        <v>886</v>
      </c>
      <c r="X31" s="85" t="s">
        <v>886</v>
      </c>
      <c r="Y31" s="98" t="s">
        <v>886</v>
      </c>
      <c r="Z31" s="98" t="s">
        <v>886</v>
      </c>
      <c r="AA31" s="98" t="s">
        <v>886</v>
      </c>
      <c r="AB31" s="98" t="s">
        <v>886</v>
      </c>
      <c r="AC31" s="130" t="s">
        <v>886</v>
      </c>
      <c r="AD31" s="98" t="s">
        <v>886</v>
      </c>
      <c r="AE31" s="98" t="s">
        <v>886</v>
      </c>
      <c r="AF31" s="130" t="s">
        <v>886</v>
      </c>
      <c r="AG31" s="130" t="s">
        <v>886</v>
      </c>
      <c r="AH31" s="130" t="s">
        <v>886</v>
      </c>
      <c r="AI31" s="130" t="s">
        <v>886</v>
      </c>
      <c r="AJ31" s="130" t="s">
        <v>886</v>
      </c>
    </row>
    <row r="32" spans="1:36" x14ac:dyDescent="0.2">
      <c r="A32" s="5" t="s">
        <v>1303</v>
      </c>
      <c r="B32" s="5" t="s">
        <v>52</v>
      </c>
      <c r="D32" s="3" t="s">
        <v>53</v>
      </c>
      <c r="E32" s="38" t="s">
        <v>1088</v>
      </c>
      <c r="F32" s="3" t="s">
        <v>1082</v>
      </c>
      <c r="G32" s="3" t="s">
        <v>1058</v>
      </c>
      <c r="H32" s="85" t="s">
        <v>886</v>
      </c>
      <c r="I32" s="85">
        <v>5.025187558732469</v>
      </c>
      <c r="J32" s="85">
        <v>-4.4547121378804633</v>
      </c>
      <c r="K32" s="85">
        <v>2.2337191808160952</v>
      </c>
      <c r="L32" s="85">
        <v>9.4919886474554431</v>
      </c>
      <c r="M32" s="85">
        <v>-13.194996845598922</v>
      </c>
      <c r="N32" s="85">
        <v>7.9218870965193702</v>
      </c>
      <c r="O32" s="85">
        <v>6.1750625850937553</v>
      </c>
      <c r="P32" s="85">
        <v>11.750430885901423</v>
      </c>
      <c r="Q32" s="85">
        <v>17.325749256604198</v>
      </c>
      <c r="R32" s="85">
        <v>13.365373492202039</v>
      </c>
      <c r="S32" s="85">
        <v>9.345256869329674</v>
      </c>
      <c r="T32" s="85">
        <v>5.1182638794624609</v>
      </c>
      <c r="U32" s="85">
        <v>4.5010290141640752</v>
      </c>
      <c r="V32" s="85">
        <v>4.9782981418266701</v>
      </c>
      <c r="W32" s="85">
        <v>4.3500971102348416</v>
      </c>
      <c r="X32" s="85">
        <v>3.8684160433160883</v>
      </c>
      <c r="Y32" s="98">
        <v>2.900331233709835</v>
      </c>
      <c r="Z32" s="98">
        <v>0</v>
      </c>
      <c r="AA32" s="98">
        <v>0.24142320960945085</v>
      </c>
      <c r="AB32" s="98">
        <v>0.19083090407785619</v>
      </c>
      <c r="AC32" s="130">
        <v>0.19966241289397502</v>
      </c>
      <c r="AD32" s="98">
        <v>0.28250994684093644</v>
      </c>
      <c r="AE32" s="98">
        <v>3.6505176741267409</v>
      </c>
      <c r="AF32" s="130">
        <v>3.6505176741267409</v>
      </c>
      <c r="AG32" s="130">
        <v>5.9968612301563473</v>
      </c>
      <c r="AH32" s="147">
        <v>4.0539847954215391</v>
      </c>
      <c r="AI32" s="130">
        <v>4.020271009829024</v>
      </c>
      <c r="AJ32" s="130">
        <v>5.1112747934971257</v>
      </c>
    </row>
    <row r="33" spans="1:36" x14ac:dyDescent="0.2">
      <c r="A33" s="5" t="s">
        <v>1661</v>
      </c>
      <c r="B33" s="5" t="s">
        <v>54</v>
      </c>
      <c r="D33" s="3" t="s">
        <v>55</v>
      </c>
      <c r="E33" s="38" t="s">
        <v>1089</v>
      </c>
      <c r="F33" s="3" t="s">
        <v>1076</v>
      </c>
      <c r="G33" s="3" t="s">
        <v>1059</v>
      </c>
      <c r="H33" s="85" t="s">
        <v>886</v>
      </c>
      <c r="I33" s="85">
        <v>-10.815967343558185</v>
      </c>
      <c r="J33" s="85">
        <v>7.8358208955223887</v>
      </c>
      <c r="K33" s="85">
        <v>2.0376778162245301</v>
      </c>
      <c r="L33" s="85">
        <v>7.7573474001507208</v>
      </c>
      <c r="M33" s="85">
        <v>13.63973313565603</v>
      </c>
      <c r="N33" s="85">
        <v>8.6856453617890566</v>
      </c>
      <c r="O33" s="85">
        <v>6.3993386632845102</v>
      </c>
      <c r="P33" s="85">
        <v>5.9644305373734738</v>
      </c>
      <c r="Q33" s="85">
        <v>7.1393417101073737</v>
      </c>
      <c r="R33" s="85">
        <v>10.924448527688455</v>
      </c>
      <c r="S33" s="85">
        <v>4.3330910566082395</v>
      </c>
      <c r="T33" s="85">
        <v>4.6019003799139711</v>
      </c>
      <c r="U33" s="85">
        <v>1.8036087663594742</v>
      </c>
      <c r="V33" s="85">
        <v>1.710038871435188</v>
      </c>
      <c r="W33" s="85">
        <v>1.1039063025870064</v>
      </c>
      <c r="X33" s="85" t="s">
        <v>886</v>
      </c>
      <c r="Y33" s="98" t="s">
        <v>886</v>
      </c>
      <c r="Z33" s="98" t="s">
        <v>886</v>
      </c>
      <c r="AA33" s="98" t="s">
        <v>886</v>
      </c>
      <c r="AB33" s="98" t="s">
        <v>886</v>
      </c>
      <c r="AC33" s="130" t="s">
        <v>886</v>
      </c>
      <c r="AD33" s="98" t="s">
        <v>886</v>
      </c>
      <c r="AE33" s="98" t="s">
        <v>886</v>
      </c>
      <c r="AF33" s="130" t="s">
        <v>886</v>
      </c>
      <c r="AG33" s="130" t="s">
        <v>886</v>
      </c>
      <c r="AH33" s="130" t="s">
        <v>886</v>
      </c>
      <c r="AI33" s="130" t="s">
        <v>886</v>
      </c>
      <c r="AJ33" s="130" t="s">
        <v>886</v>
      </c>
    </row>
    <row r="34" spans="1:36" x14ac:dyDescent="0.2">
      <c r="A34" s="5" t="s">
        <v>1304</v>
      </c>
      <c r="B34" s="5" t="s">
        <v>56</v>
      </c>
      <c r="D34" s="3" t="s">
        <v>57</v>
      </c>
      <c r="E34" s="38" t="s">
        <v>1088</v>
      </c>
      <c r="F34" s="3" t="s">
        <v>1076</v>
      </c>
      <c r="G34" s="3" t="s">
        <v>1060</v>
      </c>
      <c r="H34" s="85" t="s">
        <v>886</v>
      </c>
      <c r="I34" s="85">
        <v>-4.2271241830065378</v>
      </c>
      <c r="J34" s="85">
        <v>14.010543736031252</v>
      </c>
      <c r="K34" s="85">
        <v>7.9311634867190435</v>
      </c>
      <c r="L34" s="85">
        <v>6.3057192374350137</v>
      </c>
      <c r="M34" s="85">
        <v>9.3709650072385244</v>
      </c>
      <c r="N34" s="85">
        <v>7.8609077249636243</v>
      </c>
      <c r="O34" s="85">
        <v>6.7374239911553389</v>
      </c>
      <c r="P34" s="85">
        <v>5.6533808418959097</v>
      </c>
      <c r="Q34" s="85">
        <v>9.3655026372031926</v>
      </c>
      <c r="R34" s="85">
        <v>8.6486486486486456</v>
      </c>
      <c r="S34" s="85">
        <v>4.9602732605628717</v>
      </c>
      <c r="T34" s="85">
        <v>3.0869001297016752</v>
      </c>
      <c r="U34" s="85">
        <v>4.853517561116945</v>
      </c>
      <c r="V34" s="85">
        <v>4.0819740085959353</v>
      </c>
      <c r="W34" s="85">
        <v>3.8282560089435407</v>
      </c>
      <c r="X34" s="85">
        <v>3.5861614142760061</v>
      </c>
      <c r="Y34" s="98">
        <v>1.7027441401174599</v>
      </c>
      <c r="Z34" s="98">
        <v>-0.14564130080677273</v>
      </c>
      <c r="AA34" s="98">
        <v>0.91350490337190138</v>
      </c>
      <c r="AB34" s="98">
        <v>0.16862230505422815</v>
      </c>
      <c r="AC34" s="130">
        <v>1.7454039173496083</v>
      </c>
      <c r="AD34" s="98">
        <v>1.7191941432951996</v>
      </c>
      <c r="AE34" s="98">
        <v>3.368045151861665</v>
      </c>
      <c r="AF34" s="130">
        <v>3.368045151861665</v>
      </c>
      <c r="AG34" s="130">
        <v>4.8530518251669985</v>
      </c>
      <c r="AH34" s="147">
        <v>4.5930959499864255</v>
      </c>
      <c r="AI34" s="130">
        <v>2.9714291654322489</v>
      </c>
      <c r="AJ34" s="130">
        <v>2.9588725797007878</v>
      </c>
    </row>
    <row r="35" spans="1:36" x14ac:dyDescent="0.2">
      <c r="A35" s="5" t="s">
        <v>1305</v>
      </c>
      <c r="B35" s="5" t="s">
        <v>58</v>
      </c>
      <c r="D35" s="3" t="s">
        <v>59</v>
      </c>
      <c r="E35" s="38" t="s">
        <v>1088</v>
      </c>
      <c r="F35" s="3" t="s">
        <v>1081</v>
      </c>
      <c r="G35" s="3" t="s">
        <v>1058</v>
      </c>
      <c r="H35" s="85" t="s">
        <v>886</v>
      </c>
      <c r="I35" s="85">
        <v>9.4339622641509351</v>
      </c>
      <c r="J35" s="85">
        <v>4.8275862068965552</v>
      </c>
      <c r="K35" s="85">
        <v>7.5438596491228083</v>
      </c>
      <c r="L35" s="85">
        <v>6.9276780859162557</v>
      </c>
      <c r="M35" s="85">
        <v>7.8798820179007265</v>
      </c>
      <c r="N35" s="85">
        <v>4.7128008108044526</v>
      </c>
      <c r="O35" s="85">
        <v>4.4275376183134085</v>
      </c>
      <c r="P35" s="85">
        <v>5.7993037817797699</v>
      </c>
      <c r="Q35" s="85">
        <v>4.9914432401597395</v>
      </c>
      <c r="R35" s="85">
        <v>8.5031241510459097</v>
      </c>
      <c r="S35" s="85">
        <v>3.9076471850633112</v>
      </c>
      <c r="T35" s="85">
        <v>4.6470800846801268</v>
      </c>
      <c r="U35" s="85">
        <v>4.8757421752931691</v>
      </c>
      <c r="V35" s="85">
        <v>3.6179438724702351</v>
      </c>
      <c r="W35" s="85">
        <v>0.80668962124936172</v>
      </c>
      <c r="X35" s="85">
        <v>4.2061091051039483</v>
      </c>
      <c r="Y35" s="98">
        <v>1.8888584724883373</v>
      </c>
      <c r="Z35" s="98">
        <v>-1.060550354930001E-2</v>
      </c>
      <c r="AA35" s="98">
        <v>-1.4142171247470969E-3</v>
      </c>
      <c r="AB35" s="98">
        <v>3.5568063697240149</v>
      </c>
      <c r="AC35" s="130">
        <v>1.8627645118778569</v>
      </c>
      <c r="AD35" s="98">
        <v>6.7034462416515339E-4</v>
      </c>
      <c r="AE35" s="98">
        <v>3.4013058225743853</v>
      </c>
      <c r="AF35" s="130">
        <v>3.4013058225743853</v>
      </c>
      <c r="AG35" s="130">
        <v>5.526160717054851</v>
      </c>
      <c r="AH35" s="147">
        <v>3.867179233970508</v>
      </c>
      <c r="AI35" s="130">
        <v>3.0520138311177503</v>
      </c>
      <c r="AJ35" s="130">
        <v>3.7156225287760218</v>
      </c>
    </row>
    <row r="36" spans="1:36" x14ac:dyDescent="0.2">
      <c r="A36" s="5" t="s">
        <v>886</v>
      </c>
      <c r="B36" s="5" t="s">
        <v>914</v>
      </c>
      <c r="D36" s="3" t="s">
        <v>863</v>
      </c>
      <c r="E36" s="38" t="s">
        <v>1089</v>
      </c>
      <c r="F36" s="3" t="s">
        <v>1076</v>
      </c>
      <c r="G36" s="3" t="s">
        <v>1063</v>
      </c>
      <c r="H36" s="85" t="s">
        <v>886</v>
      </c>
      <c r="I36" s="85">
        <v>11.424053266749894</v>
      </c>
      <c r="J36" s="85">
        <v>6.5538259284711131</v>
      </c>
      <c r="K36" s="85" t="s">
        <v>886</v>
      </c>
      <c r="L36" s="85" t="s">
        <v>886</v>
      </c>
      <c r="M36" s="85" t="s">
        <v>886</v>
      </c>
      <c r="N36" s="85" t="s">
        <v>886</v>
      </c>
      <c r="O36" s="85" t="s">
        <v>886</v>
      </c>
      <c r="P36" s="85" t="s">
        <v>886</v>
      </c>
      <c r="Q36" s="85" t="s">
        <v>886</v>
      </c>
      <c r="R36" s="85" t="s">
        <v>886</v>
      </c>
      <c r="S36" s="85" t="s">
        <v>886</v>
      </c>
      <c r="T36" s="85" t="s">
        <v>886</v>
      </c>
      <c r="U36" s="85" t="s">
        <v>886</v>
      </c>
      <c r="V36" s="85" t="s">
        <v>886</v>
      </c>
      <c r="W36" s="85" t="s">
        <v>886</v>
      </c>
      <c r="X36" s="85" t="s">
        <v>886</v>
      </c>
      <c r="Y36" s="98" t="s">
        <v>886</v>
      </c>
      <c r="Z36" s="98" t="s">
        <v>886</v>
      </c>
      <c r="AA36" s="98" t="s">
        <v>886</v>
      </c>
      <c r="AB36" s="98" t="s">
        <v>886</v>
      </c>
      <c r="AC36" s="130" t="s">
        <v>886</v>
      </c>
      <c r="AD36" s="98" t="s">
        <v>886</v>
      </c>
      <c r="AE36" s="98" t="s">
        <v>886</v>
      </c>
      <c r="AF36" s="130" t="s">
        <v>886</v>
      </c>
      <c r="AG36" s="130" t="s">
        <v>886</v>
      </c>
      <c r="AH36" s="130" t="s">
        <v>886</v>
      </c>
      <c r="AI36" s="130" t="s">
        <v>886</v>
      </c>
      <c r="AJ36" s="130" t="s">
        <v>886</v>
      </c>
    </row>
    <row r="37" spans="1:36" x14ac:dyDescent="0.2">
      <c r="A37" s="5" t="s">
        <v>1731</v>
      </c>
      <c r="B37" s="5" t="s">
        <v>60</v>
      </c>
      <c r="D37" s="3" t="s">
        <v>61</v>
      </c>
      <c r="E37" s="38" t="s">
        <v>1088</v>
      </c>
      <c r="F37" s="3" t="s">
        <v>1076</v>
      </c>
      <c r="G37" s="3" t="s">
        <v>1060</v>
      </c>
      <c r="H37" s="85" t="s">
        <v>886</v>
      </c>
      <c r="I37" s="85">
        <v>7.5116833571769064</v>
      </c>
      <c r="J37" s="85">
        <v>5.3882866419459532</v>
      </c>
      <c r="K37" s="85">
        <v>5.8787878787878611</v>
      </c>
      <c r="L37" s="85">
        <v>5.1628188004833646</v>
      </c>
      <c r="M37" s="85">
        <v>12.030723173921601</v>
      </c>
      <c r="N37" s="85">
        <v>6.5253185057222822</v>
      </c>
      <c r="O37" s="85">
        <v>5.3515095463125988</v>
      </c>
      <c r="P37" s="85">
        <v>5.6484877638145718</v>
      </c>
      <c r="Q37" s="85">
        <v>9.7300004553111989</v>
      </c>
      <c r="R37" s="85">
        <v>9.4159751037344392</v>
      </c>
      <c r="S37" s="85">
        <v>6.5729969566825019</v>
      </c>
      <c r="T37" s="85">
        <v>4.7922782670581086</v>
      </c>
      <c r="U37" s="85">
        <v>4.9899403210608142</v>
      </c>
      <c r="V37" s="85">
        <v>4.5732767333737598</v>
      </c>
      <c r="W37" s="85">
        <v>5.7287116004670366</v>
      </c>
      <c r="X37" s="85">
        <v>1.9357905514114151</v>
      </c>
      <c r="Y37" s="98">
        <v>2.4</v>
      </c>
      <c r="Z37" s="147">
        <v>0</v>
      </c>
      <c r="AA37" s="147">
        <v>0.6</v>
      </c>
      <c r="AB37" s="147">
        <v>0.4</v>
      </c>
      <c r="AC37" s="147">
        <v>0.3</v>
      </c>
      <c r="AD37" s="147">
        <v>1.7</v>
      </c>
      <c r="AE37" s="147">
        <v>4</v>
      </c>
      <c r="AF37" s="147">
        <v>5.3</v>
      </c>
      <c r="AG37" s="147">
        <v>5</v>
      </c>
      <c r="AH37" s="147">
        <v>5.2</v>
      </c>
      <c r="AI37" s="130">
        <v>3.509314152454257</v>
      </c>
      <c r="AJ37" s="130">
        <v>2.5369163952225851</v>
      </c>
    </row>
    <row r="38" spans="1:36" x14ac:dyDescent="0.2">
      <c r="A38" s="5" t="s">
        <v>886</v>
      </c>
      <c r="B38" s="5" t="s">
        <v>1022</v>
      </c>
      <c r="D38" s="3" t="s">
        <v>988</v>
      </c>
      <c r="E38" s="38" t="s">
        <v>1089</v>
      </c>
      <c r="F38" s="3" t="s">
        <v>1076</v>
      </c>
      <c r="G38" s="3" t="s">
        <v>1064</v>
      </c>
      <c r="H38" s="85" t="s">
        <v>886</v>
      </c>
      <c r="I38" s="85">
        <v>6.25</v>
      </c>
      <c r="J38" s="85">
        <v>3.5723622782446256</v>
      </c>
      <c r="K38" s="85">
        <v>4.5670086363882376</v>
      </c>
      <c r="L38" s="85" t="s">
        <v>886</v>
      </c>
      <c r="M38" s="85" t="s">
        <v>886</v>
      </c>
      <c r="N38" s="85" t="s">
        <v>886</v>
      </c>
      <c r="O38" s="85" t="s">
        <v>886</v>
      </c>
      <c r="P38" s="85" t="s">
        <v>886</v>
      </c>
      <c r="Q38" s="85" t="s">
        <v>886</v>
      </c>
      <c r="R38" s="85" t="s">
        <v>886</v>
      </c>
      <c r="S38" s="85" t="s">
        <v>886</v>
      </c>
      <c r="T38" s="85" t="s">
        <v>886</v>
      </c>
      <c r="U38" s="85" t="s">
        <v>886</v>
      </c>
      <c r="V38" s="85" t="s">
        <v>886</v>
      </c>
      <c r="W38" s="85" t="s">
        <v>886</v>
      </c>
      <c r="X38" s="85" t="s">
        <v>886</v>
      </c>
      <c r="Y38" s="98" t="s">
        <v>886</v>
      </c>
      <c r="Z38" s="98" t="s">
        <v>886</v>
      </c>
      <c r="AA38" s="98" t="s">
        <v>886</v>
      </c>
      <c r="AB38" s="98" t="s">
        <v>886</v>
      </c>
      <c r="AC38" s="130" t="s">
        <v>886</v>
      </c>
      <c r="AD38" s="98" t="s">
        <v>886</v>
      </c>
      <c r="AE38" s="98" t="s">
        <v>886</v>
      </c>
      <c r="AF38" s="130" t="s">
        <v>886</v>
      </c>
      <c r="AG38" s="130" t="s">
        <v>886</v>
      </c>
      <c r="AH38" s="130" t="s">
        <v>886</v>
      </c>
      <c r="AI38" s="130" t="s">
        <v>886</v>
      </c>
      <c r="AJ38" s="130" t="s">
        <v>886</v>
      </c>
    </row>
    <row r="39" spans="1:36" x14ac:dyDescent="0.2">
      <c r="A39" s="5" t="s">
        <v>1743</v>
      </c>
      <c r="B39" s="5" t="s">
        <v>62</v>
      </c>
      <c r="D39" s="3" t="s">
        <v>63</v>
      </c>
      <c r="E39" s="38" t="s">
        <v>1089</v>
      </c>
      <c r="F39" s="3" t="s">
        <v>1082</v>
      </c>
      <c r="G39" s="3" t="s">
        <v>1064</v>
      </c>
      <c r="H39" s="85" t="s">
        <v>886</v>
      </c>
      <c r="I39" s="85">
        <v>6.25</v>
      </c>
      <c r="J39" s="85">
        <v>3.5723622782446256</v>
      </c>
      <c r="K39" s="85">
        <v>4.5670086363882376</v>
      </c>
      <c r="L39" s="85">
        <v>5.5917649493068495</v>
      </c>
      <c r="M39" s="85">
        <v>14.730808798314811</v>
      </c>
      <c r="N39" s="85">
        <v>4.9758041559920088</v>
      </c>
      <c r="O39" s="85">
        <v>3.6295352242529617</v>
      </c>
      <c r="P39" s="85">
        <v>9.8910156607747979</v>
      </c>
      <c r="Q39" s="85">
        <v>14.598835617253812</v>
      </c>
      <c r="R39" s="85">
        <v>15.245961248766292</v>
      </c>
      <c r="S39" s="85">
        <v>6.9575407914901319</v>
      </c>
      <c r="T39" s="85">
        <v>4.492279684444739</v>
      </c>
      <c r="U39" s="85">
        <v>3.6683927793640834</v>
      </c>
      <c r="V39" s="85">
        <v>3.5066834726047631</v>
      </c>
      <c r="W39" s="85">
        <v>4.935617478370034</v>
      </c>
      <c r="X39" s="85">
        <v>4.1003159048417217</v>
      </c>
      <c r="Y39" s="98">
        <v>3.127515947234798</v>
      </c>
      <c r="Z39" s="98">
        <v>0</v>
      </c>
      <c r="AA39" s="98">
        <v>0</v>
      </c>
      <c r="AB39" s="98">
        <v>0</v>
      </c>
      <c r="AC39" s="130">
        <v>0</v>
      </c>
      <c r="AD39" s="98">
        <v>0</v>
      </c>
      <c r="AE39" s="98">
        <v>3.6452077828488916</v>
      </c>
      <c r="AF39" s="130">
        <v>3.6452077828488916</v>
      </c>
      <c r="AG39" s="130">
        <v>5.8774232508842728</v>
      </c>
      <c r="AH39" s="130" t="s">
        <v>886</v>
      </c>
      <c r="AI39" s="130" t="s">
        <v>886</v>
      </c>
      <c r="AJ39" s="130" t="s">
        <v>886</v>
      </c>
    </row>
    <row r="40" spans="1:36" x14ac:dyDescent="0.2">
      <c r="A40" s="5" t="s">
        <v>1306</v>
      </c>
      <c r="B40" s="122" t="s">
        <v>1258</v>
      </c>
      <c r="C40" s="122"/>
      <c r="D40" s="123" t="s">
        <v>1259</v>
      </c>
      <c r="E40" s="38" t="s">
        <v>1088</v>
      </c>
      <c r="F40" s="123" t="s">
        <v>1082</v>
      </c>
      <c r="G40" s="123" t="s">
        <v>1064</v>
      </c>
      <c r="H40" s="85" t="s">
        <v>886</v>
      </c>
      <c r="I40" s="85" t="s">
        <v>886</v>
      </c>
      <c r="J40" s="85" t="s">
        <v>886</v>
      </c>
      <c r="K40" s="85" t="s">
        <v>886</v>
      </c>
      <c r="L40" s="85" t="s">
        <v>886</v>
      </c>
      <c r="M40" s="85" t="s">
        <v>886</v>
      </c>
      <c r="N40" s="85" t="s">
        <v>886</v>
      </c>
      <c r="O40" s="85" t="s">
        <v>886</v>
      </c>
      <c r="P40" s="85" t="s">
        <v>886</v>
      </c>
      <c r="Q40" s="85" t="s">
        <v>886</v>
      </c>
      <c r="R40" s="85" t="s">
        <v>886</v>
      </c>
      <c r="S40" s="85" t="s">
        <v>886</v>
      </c>
      <c r="T40" s="85" t="s">
        <v>886</v>
      </c>
      <c r="U40" s="85" t="s">
        <v>886</v>
      </c>
      <c r="V40" s="85" t="s">
        <v>886</v>
      </c>
      <c r="W40" s="85" t="s">
        <v>886</v>
      </c>
      <c r="X40" s="85" t="s">
        <v>886</v>
      </c>
      <c r="Y40" s="98" t="s">
        <v>886</v>
      </c>
      <c r="Z40" s="98" t="s">
        <v>886</v>
      </c>
      <c r="AA40" s="98" t="s">
        <v>886</v>
      </c>
      <c r="AB40" s="98" t="s">
        <v>886</v>
      </c>
      <c r="AC40" s="130" t="s">
        <v>886</v>
      </c>
      <c r="AD40" s="98" t="s">
        <v>886</v>
      </c>
      <c r="AE40" s="98" t="s">
        <v>886</v>
      </c>
      <c r="AF40" s="130" t="s">
        <v>886</v>
      </c>
      <c r="AG40" s="130" t="s">
        <v>886</v>
      </c>
      <c r="AH40" s="130" t="s">
        <v>886</v>
      </c>
      <c r="AI40" s="130">
        <v>3.0182178195669485</v>
      </c>
      <c r="AJ40" s="130">
        <v>2.1902843460367012</v>
      </c>
    </row>
    <row r="41" spans="1:36" x14ac:dyDescent="0.2">
      <c r="A41" s="5" t="s">
        <v>886</v>
      </c>
      <c r="B41" s="5" t="s">
        <v>1049</v>
      </c>
      <c r="D41" s="3" t="s">
        <v>999</v>
      </c>
      <c r="E41" s="38" t="s">
        <v>1089</v>
      </c>
      <c r="F41" s="3" t="s">
        <v>1076</v>
      </c>
      <c r="G41" s="3" t="s">
        <v>1057</v>
      </c>
      <c r="H41" s="85" t="s">
        <v>886</v>
      </c>
      <c r="I41" s="85">
        <v>3.0368470778782637</v>
      </c>
      <c r="J41" s="85">
        <v>-2.1052434597103087</v>
      </c>
      <c r="K41" s="85">
        <v>5.3428402118020415</v>
      </c>
      <c r="L41" s="85">
        <v>5.897510343325834</v>
      </c>
      <c r="M41" s="85" t="s">
        <v>886</v>
      </c>
      <c r="N41" s="85" t="s">
        <v>886</v>
      </c>
      <c r="O41" s="85" t="s">
        <v>886</v>
      </c>
      <c r="P41" s="85" t="s">
        <v>886</v>
      </c>
      <c r="Q41" s="85" t="s">
        <v>886</v>
      </c>
      <c r="R41" s="85" t="s">
        <v>886</v>
      </c>
      <c r="S41" s="85" t="s">
        <v>886</v>
      </c>
      <c r="T41" s="85" t="s">
        <v>886</v>
      </c>
      <c r="U41" s="85" t="s">
        <v>886</v>
      </c>
      <c r="V41" s="85" t="s">
        <v>886</v>
      </c>
      <c r="W41" s="85" t="s">
        <v>886</v>
      </c>
      <c r="X41" s="85" t="s">
        <v>886</v>
      </c>
      <c r="Y41" s="98" t="s">
        <v>886</v>
      </c>
      <c r="Z41" s="98" t="s">
        <v>886</v>
      </c>
      <c r="AA41" s="98" t="s">
        <v>886</v>
      </c>
      <c r="AB41" s="98" t="s">
        <v>886</v>
      </c>
      <c r="AC41" s="130" t="s">
        <v>886</v>
      </c>
      <c r="AD41" s="98" t="s">
        <v>886</v>
      </c>
      <c r="AE41" s="98" t="s">
        <v>886</v>
      </c>
      <c r="AF41" s="130" t="s">
        <v>886</v>
      </c>
      <c r="AG41" s="130" t="s">
        <v>886</v>
      </c>
      <c r="AH41" s="130" t="s">
        <v>886</v>
      </c>
      <c r="AI41" s="130" t="s">
        <v>886</v>
      </c>
      <c r="AJ41" s="130" t="s">
        <v>886</v>
      </c>
    </row>
    <row r="42" spans="1:36" x14ac:dyDescent="0.2">
      <c r="A42" s="5" t="s">
        <v>1307</v>
      </c>
      <c r="B42" s="5" t="s">
        <v>64</v>
      </c>
      <c r="D42" s="3" t="s">
        <v>65</v>
      </c>
      <c r="E42" s="38" t="s">
        <v>1088</v>
      </c>
      <c r="F42" s="3" t="s">
        <v>1082</v>
      </c>
      <c r="G42" s="3" t="s">
        <v>1057</v>
      </c>
      <c r="H42" s="85" t="s">
        <v>886</v>
      </c>
      <c r="I42" s="85">
        <v>3.0368470778782637</v>
      </c>
      <c r="J42" s="85">
        <v>-2.1052434597103087</v>
      </c>
      <c r="K42" s="85">
        <v>5.3428402118020415</v>
      </c>
      <c r="L42" s="85">
        <v>5.897510343325834</v>
      </c>
      <c r="M42" s="85">
        <v>14.860002056273331</v>
      </c>
      <c r="N42" s="85">
        <v>6.1405340892138014</v>
      </c>
      <c r="O42" s="85">
        <v>3.5181176735164144</v>
      </c>
      <c r="P42" s="85">
        <v>8.4495376719303721</v>
      </c>
      <c r="Q42" s="85">
        <v>8.9130108173076934</v>
      </c>
      <c r="R42" s="85">
        <v>10.745939235093289</v>
      </c>
      <c r="S42" s="85">
        <v>8.7565783327624445</v>
      </c>
      <c r="T42" s="85">
        <v>4.9105225483178288</v>
      </c>
      <c r="U42" s="85">
        <v>4.9772561863173195</v>
      </c>
      <c r="V42" s="85">
        <v>4.8218665233856939</v>
      </c>
      <c r="W42" s="85">
        <v>4.8398164606671799</v>
      </c>
      <c r="X42" s="85">
        <v>4.8024982453926981</v>
      </c>
      <c r="Y42" s="98">
        <v>2.7095764452704714</v>
      </c>
      <c r="Z42" s="98">
        <v>5.2747252747266771E-2</v>
      </c>
      <c r="AA42" s="98">
        <v>0.13838854230733943</v>
      </c>
      <c r="AB42" s="98">
        <v>0.63102785150739749</v>
      </c>
      <c r="AC42" s="130">
        <v>0.2623088996105194</v>
      </c>
      <c r="AD42" s="98">
        <v>0.26162264014204517</v>
      </c>
      <c r="AE42" s="98">
        <v>3.6076214708050891</v>
      </c>
      <c r="AF42" s="130">
        <v>3.6076214708050891</v>
      </c>
      <c r="AG42" s="130">
        <v>5.7710665625271051</v>
      </c>
      <c r="AH42" s="147">
        <v>4.1099694529297404</v>
      </c>
      <c r="AI42" s="130">
        <v>4.0295593976575672</v>
      </c>
      <c r="AJ42" s="130">
        <v>3.8192805487083534</v>
      </c>
    </row>
    <row r="43" spans="1:36" x14ac:dyDescent="0.2">
      <c r="A43" s="5" t="s">
        <v>1308</v>
      </c>
      <c r="B43" s="5" t="s">
        <v>66</v>
      </c>
      <c r="D43" s="3" t="s">
        <v>67</v>
      </c>
      <c r="E43" s="38" t="s">
        <v>1088</v>
      </c>
      <c r="F43" s="3" t="s">
        <v>1081</v>
      </c>
      <c r="G43" s="3" t="s">
        <v>1063</v>
      </c>
      <c r="H43" s="85" t="s">
        <v>886</v>
      </c>
      <c r="I43" s="85">
        <v>8.6956521739130324</v>
      </c>
      <c r="J43" s="85">
        <v>5.400888888888872</v>
      </c>
      <c r="K43" s="85">
        <v>9.1182026717042248</v>
      </c>
      <c r="L43" s="85">
        <v>10.436825671623339</v>
      </c>
      <c r="M43" s="85">
        <v>6.5797945301346488</v>
      </c>
      <c r="N43" s="85">
        <v>6.132874571552378</v>
      </c>
      <c r="O43" s="85">
        <v>3.2258064516128968</v>
      </c>
      <c r="P43" s="85">
        <v>5.7549386267740772</v>
      </c>
      <c r="Q43" s="85">
        <v>5.5539812978180834</v>
      </c>
      <c r="R43" s="85">
        <v>9.1457718120805396</v>
      </c>
      <c r="S43" s="85">
        <v>4.3938529348104112</v>
      </c>
      <c r="T43" s="85">
        <v>4.1127907415086611</v>
      </c>
      <c r="U43" s="85">
        <v>4.1621406329205541</v>
      </c>
      <c r="V43" s="85">
        <v>4.8344485965064621</v>
      </c>
      <c r="W43" s="85">
        <v>2.5399351752837305</v>
      </c>
      <c r="X43" s="85">
        <v>2.5651390090301334</v>
      </c>
      <c r="Y43" s="98">
        <v>1.1200441396705259</v>
      </c>
      <c r="Z43" s="98">
        <v>7.7947790569510289E-4</v>
      </c>
      <c r="AA43" s="98">
        <v>2.1045739406972075E-2</v>
      </c>
      <c r="AB43" s="98">
        <v>2.6753637419244143</v>
      </c>
      <c r="AC43" s="130">
        <v>1.6326127876616692</v>
      </c>
      <c r="AD43" s="98">
        <v>1.6638910255931449</v>
      </c>
      <c r="AE43" s="98">
        <v>3.8911048916117519</v>
      </c>
      <c r="AF43" s="130">
        <v>3.8911048916117519</v>
      </c>
      <c r="AG43" s="130">
        <v>6.115619961275609</v>
      </c>
      <c r="AH43" s="147">
        <v>4.2716730666531033</v>
      </c>
      <c r="AI43" s="130">
        <v>4.1167970441007062</v>
      </c>
      <c r="AJ43" s="130">
        <v>5.1861351697967324</v>
      </c>
    </row>
    <row r="44" spans="1:36" x14ac:dyDescent="0.2">
      <c r="A44" s="5" t="s">
        <v>1309</v>
      </c>
      <c r="B44" s="5" t="s">
        <v>68</v>
      </c>
      <c r="D44" s="3" t="s">
        <v>69</v>
      </c>
      <c r="E44" s="38" t="s">
        <v>1088</v>
      </c>
      <c r="F44" s="3" t="s">
        <v>1076</v>
      </c>
      <c r="G44" s="3" t="s">
        <v>1061</v>
      </c>
      <c r="H44" s="85" t="s">
        <v>886</v>
      </c>
      <c r="I44" s="85">
        <v>3.8461538461538538</v>
      </c>
      <c r="J44" s="85">
        <v>4.1152263374485614</v>
      </c>
      <c r="K44" s="85">
        <v>6.1466842336407552</v>
      </c>
      <c r="L44" s="85">
        <v>5.7344763670064793</v>
      </c>
      <c r="M44" s="85">
        <v>14.457887899325385</v>
      </c>
      <c r="N44" s="85">
        <v>6.4081174958291172</v>
      </c>
      <c r="O44" s="85">
        <v>7.7494473860072901</v>
      </c>
      <c r="P44" s="85">
        <v>7.0609002647837684</v>
      </c>
      <c r="Q44" s="85">
        <v>9.5051358035694449</v>
      </c>
      <c r="R44" s="85">
        <v>15.503489531405762</v>
      </c>
      <c r="S44" s="85">
        <v>5.8485198136224881</v>
      </c>
      <c r="T44" s="85">
        <v>3.3643164437935411</v>
      </c>
      <c r="U44" s="85">
        <v>4.6886069427448831</v>
      </c>
      <c r="V44" s="85">
        <v>4.4455552137803664</v>
      </c>
      <c r="W44" s="85">
        <v>4.3218648073567465</v>
      </c>
      <c r="X44" s="85">
        <v>2.2774911603418673</v>
      </c>
      <c r="Y44" s="98">
        <v>2.1060185760223078</v>
      </c>
      <c r="Z44" s="98">
        <v>2.432925593025459E-2</v>
      </c>
      <c r="AA44" s="98">
        <v>0.33985108711809175</v>
      </c>
      <c r="AB44" s="98">
        <v>0.28146442303160768</v>
      </c>
      <c r="AC44" s="130">
        <v>0.12556487406583106</v>
      </c>
      <c r="AD44" s="98">
        <v>0.20789463095349792</v>
      </c>
      <c r="AE44" s="98">
        <v>3.7557554342006805</v>
      </c>
      <c r="AF44" s="130">
        <v>3.7557554342006805</v>
      </c>
      <c r="AG44" s="130">
        <v>4.8963133640553158</v>
      </c>
      <c r="AH44" s="147">
        <v>4.917269536566149</v>
      </c>
      <c r="AI44" s="130">
        <v>3.7475109518120275</v>
      </c>
      <c r="AJ44" s="130">
        <v>1.7180585335358749</v>
      </c>
    </row>
    <row r="45" spans="1:36" x14ac:dyDescent="0.2">
      <c r="A45" s="5" t="s">
        <v>1310</v>
      </c>
      <c r="B45" s="5" t="s">
        <v>70</v>
      </c>
      <c r="D45" s="3" t="s">
        <v>71</v>
      </c>
      <c r="E45" s="38" t="s">
        <v>1088</v>
      </c>
      <c r="F45" s="3" t="s">
        <v>1076</v>
      </c>
      <c r="G45" s="3" t="s">
        <v>1061</v>
      </c>
      <c r="H45" s="85" t="s">
        <v>886</v>
      </c>
      <c r="I45" s="85">
        <v>3.5793827553292914</v>
      </c>
      <c r="J45" s="85">
        <v>7.3433420365535369</v>
      </c>
      <c r="K45" s="85">
        <v>3.2246525852663837</v>
      </c>
      <c r="L45" s="85">
        <v>4.2691801233626592</v>
      </c>
      <c r="M45" s="85">
        <v>13.364905284147582</v>
      </c>
      <c r="N45" s="85">
        <v>9.9643815135657974</v>
      </c>
      <c r="O45" s="85">
        <v>6.6328094800122557</v>
      </c>
      <c r="P45" s="85">
        <v>6.9190094628548593</v>
      </c>
      <c r="Q45" s="85">
        <v>10.389094140204818</v>
      </c>
      <c r="R45" s="85">
        <v>15.471626172975505</v>
      </c>
      <c r="S45" s="85">
        <v>6.8635004494340706</v>
      </c>
      <c r="T45" s="85">
        <v>3.2040443227562037</v>
      </c>
      <c r="U45" s="85">
        <v>5.1279918830358753</v>
      </c>
      <c r="V45" s="85">
        <v>4.9419340548066515</v>
      </c>
      <c r="W45" s="85">
        <v>4.3466133956503654</v>
      </c>
      <c r="X45" s="85">
        <v>3.261788312467047</v>
      </c>
      <c r="Y45" s="98">
        <v>1.9792074774724426</v>
      </c>
      <c r="Z45" s="98">
        <v>-0.1529859705690626</v>
      </c>
      <c r="AA45" s="98">
        <v>0.57028211787661576</v>
      </c>
      <c r="AB45" s="98">
        <v>1.4401661519962659</v>
      </c>
      <c r="AC45" s="130">
        <v>0.69841056034483096</v>
      </c>
      <c r="AD45" s="98">
        <v>0.31568316646268801</v>
      </c>
      <c r="AE45" s="98">
        <v>3.9276213588996356</v>
      </c>
      <c r="AF45" s="130">
        <v>3.9276213588996356</v>
      </c>
      <c r="AG45" s="130">
        <v>5.9146977600490924</v>
      </c>
      <c r="AH45" s="147">
        <v>4.1880084362759806</v>
      </c>
      <c r="AI45" s="130">
        <v>4.0952974151354793</v>
      </c>
      <c r="AJ45" s="130">
        <v>4.103002457527511</v>
      </c>
    </row>
    <row r="46" spans="1:36" x14ac:dyDescent="0.2">
      <c r="A46" s="5" t="s">
        <v>1311</v>
      </c>
      <c r="B46" s="5" t="s">
        <v>72</v>
      </c>
      <c r="D46" s="3" t="s">
        <v>73</v>
      </c>
      <c r="E46" s="38" t="s">
        <v>1088</v>
      </c>
      <c r="F46" s="3" t="s">
        <v>1080</v>
      </c>
      <c r="G46" s="3" t="s">
        <v>1062</v>
      </c>
      <c r="H46" s="85" t="s">
        <v>886</v>
      </c>
      <c r="I46" s="85">
        <v>-18.832234088854662</v>
      </c>
      <c r="J46" s="85">
        <v>-3.9453060551064141</v>
      </c>
      <c r="K46" s="85">
        <v>-2.2007514761137941</v>
      </c>
      <c r="L46" s="85">
        <v>21.558726673984637</v>
      </c>
      <c r="M46" s="85">
        <v>6.3626512551923327</v>
      </c>
      <c r="N46" s="85">
        <v>15.202146265260751</v>
      </c>
      <c r="O46" s="85">
        <v>9.0425375114229212</v>
      </c>
      <c r="P46" s="85">
        <v>8.0669361052162003</v>
      </c>
      <c r="Q46" s="85">
        <v>9.7999974984052329</v>
      </c>
      <c r="R46" s="85">
        <v>22.465369543424757</v>
      </c>
      <c r="S46" s="85">
        <v>6.1494814194688701</v>
      </c>
      <c r="T46" s="85">
        <v>3.7663430193837826</v>
      </c>
      <c r="U46" s="85">
        <v>4.6109412738358628</v>
      </c>
      <c r="V46" s="85">
        <v>4.9017550091221835</v>
      </c>
      <c r="W46" s="85">
        <v>3.3452357132963044</v>
      </c>
      <c r="X46" s="85">
        <v>1.9234062832761225</v>
      </c>
      <c r="Y46" s="98">
        <v>0</v>
      </c>
      <c r="Z46" s="98">
        <v>0</v>
      </c>
      <c r="AA46" s="98">
        <v>-0.22648236359916041</v>
      </c>
      <c r="AB46" s="98">
        <v>-0.27239576468519999</v>
      </c>
      <c r="AC46" s="130">
        <v>-0.29369869450930342</v>
      </c>
      <c r="AD46" s="98">
        <v>-0.29456382461670039</v>
      </c>
      <c r="AE46" s="98">
        <v>1.7209034373753651</v>
      </c>
      <c r="AF46" s="130">
        <v>1.7209034373753651</v>
      </c>
      <c r="AG46" s="130">
        <v>5.0070868241204547</v>
      </c>
      <c r="AH46" s="147">
        <v>5.7673032461544649</v>
      </c>
      <c r="AI46" s="130">
        <v>3.9144580977350962</v>
      </c>
      <c r="AJ46" s="130">
        <v>5.9040253889507071</v>
      </c>
    </row>
    <row r="47" spans="1:36" x14ac:dyDescent="0.2">
      <c r="A47" s="5" t="s">
        <v>1312</v>
      </c>
      <c r="B47" s="5" t="s">
        <v>74</v>
      </c>
      <c r="D47" s="3" t="s">
        <v>75</v>
      </c>
      <c r="E47" s="38" t="s">
        <v>1088</v>
      </c>
      <c r="F47" s="3" t="s">
        <v>1076</v>
      </c>
      <c r="G47" s="3" t="s">
        <v>1061</v>
      </c>
      <c r="H47" s="85" t="s">
        <v>886</v>
      </c>
      <c r="I47" s="85">
        <v>4.0358744394618782</v>
      </c>
      <c r="J47" s="85">
        <v>4.3103448275862064</v>
      </c>
      <c r="K47" s="85">
        <v>7.3553719008264409</v>
      </c>
      <c r="L47" s="85">
        <v>7.9616799247284291</v>
      </c>
      <c r="M47" s="85">
        <v>13.462422158487669</v>
      </c>
      <c r="N47" s="85">
        <v>6.4394944487116845</v>
      </c>
      <c r="O47" s="85">
        <v>7.5600923690563775</v>
      </c>
      <c r="P47" s="85">
        <v>8.2778306374881083</v>
      </c>
      <c r="Q47" s="85">
        <v>9.7348023973682984</v>
      </c>
      <c r="R47" s="85">
        <v>16.525845695806169</v>
      </c>
      <c r="S47" s="85">
        <v>5.5919719476308813</v>
      </c>
      <c r="T47" s="85">
        <v>2.7701524418226313</v>
      </c>
      <c r="U47" s="85">
        <v>4.5295488312806071</v>
      </c>
      <c r="V47" s="85">
        <v>4.5018175039612345</v>
      </c>
      <c r="W47" s="85">
        <v>4.3435604709240181</v>
      </c>
      <c r="X47" s="85">
        <v>2.3164373023335258</v>
      </c>
      <c r="Y47" s="98">
        <v>2.1679197994987334</v>
      </c>
      <c r="Z47" s="98">
        <v>-2.7256497267529767E-2</v>
      </c>
      <c r="AA47" s="98">
        <v>6.3388633668211014E-2</v>
      </c>
      <c r="AB47" s="98">
        <v>0.43662768124134743</v>
      </c>
      <c r="AC47" s="130">
        <v>5.8325647007761994E-2</v>
      </c>
      <c r="AD47" s="98">
        <v>0.3199262542871395</v>
      </c>
      <c r="AE47" s="98">
        <v>3.7302541788846622</v>
      </c>
      <c r="AF47" s="130">
        <v>3.7302541788846622</v>
      </c>
      <c r="AG47" s="130">
        <v>4.9207472760826043</v>
      </c>
      <c r="AH47" s="147">
        <v>4.8815160167214877</v>
      </c>
      <c r="AI47" s="130">
        <v>3.6503980059499952</v>
      </c>
      <c r="AJ47" s="130">
        <v>1.6833449693584606</v>
      </c>
    </row>
    <row r="48" spans="1:36" x14ac:dyDescent="0.2">
      <c r="A48" s="5" t="s">
        <v>1662</v>
      </c>
      <c r="B48" s="5" t="s">
        <v>76</v>
      </c>
      <c r="D48" s="3" t="s">
        <v>77</v>
      </c>
      <c r="E48" s="38" t="s">
        <v>1089</v>
      </c>
      <c r="F48" s="3" t="s">
        <v>1076</v>
      </c>
      <c r="G48" s="3" t="s">
        <v>1065</v>
      </c>
      <c r="H48" s="85" t="s">
        <v>886</v>
      </c>
      <c r="I48" s="85">
        <v>5.7805778674483292</v>
      </c>
      <c r="J48" s="85">
        <v>12.145748987854262</v>
      </c>
      <c r="K48" s="85">
        <v>-1.9173686321700814</v>
      </c>
      <c r="L48" s="85">
        <v>4.8192376901684923</v>
      </c>
      <c r="M48" s="85">
        <v>11.728260191023153</v>
      </c>
      <c r="N48" s="85">
        <v>9.3168135659510369</v>
      </c>
      <c r="O48" s="85">
        <v>5.3717688248297293</v>
      </c>
      <c r="P48" s="85">
        <v>5.6642211847450596</v>
      </c>
      <c r="Q48" s="85">
        <v>12.278507161219252</v>
      </c>
      <c r="R48" s="85">
        <v>15.495477078755044</v>
      </c>
      <c r="S48" s="85">
        <v>6.1754944909066865</v>
      </c>
      <c r="T48" s="85">
        <v>4.7335650521367398</v>
      </c>
      <c r="U48" s="85">
        <v>4.6294527743291098</v>
      </c>
      <c r="V48" s="85">
        <v>4.6239037339600912</v>
      </c>
      <c r="W48" s="85">
        <v>4.27341727978596</v>
      </c>
      <c r="X48" s="85" t="s">
        <v>886</v>
      </c>
      <c r="Y48" s="98" t="s">
        <v>886</v>
      </c>
      <c r="Z48" s="98" t="s">
        <v>886</v>
      </c>
      <c r="AA48" s="98" t="s">
        <v>886</v>
      </c>
      <c r="AB48" s="98" t="s">
        <v>886</v>
      </c>
      <c r="AC48" s="130" t="s">
        <v>886</v>
      </c>
      <c r="AD48" s="98" t="s">
        <v>886</v>
      </c>
      <c r="AE48" s="98" t="s">
        <v>886</v>
      </c>
      <c r="AF48" s="130" t="s">
        <v>886</v>
      </c>
      <c r="AG48" s="130" t="s">
        <v>886</v>
      </c>
      <c r="AH48" s="130" t="s">
        <v>886</v>
      </c>
      <c r="AI48" s="130" t="s">
        <v>886</v>
      </c>
      <c r="AJ48" s="130" t="s">
        <v>886</v>
      </c>
    </row>
    <row r="49" spans="1:36" x14ac:dyDescent="0.2">
      <c r="A49" s="5" t="s">
        <v>886</v>
      </c>
      <c r="B49" s="5" t="s">
        <v>915</v>
      </c>
      <c r="D49" s="3" t="s">
        <v>1069</v>
      </c>
      <c r="E49" s="38" t="s">
        <v>1089</v>
      </c>
      <c r="F49" s="3" t="s">
        <v>1076</v>
      </c>
      <c r="G49" s="3" t="s">
        <v>1057</v>
      </c>
      <c r="H49" s="85" t="s">
        <v>886</v>
      </c>
      <c r="I49" s="85">
        <v>5.2401095727037301</v>
      </c>
      <c r="J49" s="85">
        <v>0.20008853474988086</v>
      </c>
      <c r="K49" s="85">
        <v>2.5747508305647955</v>
      </c>
      <c r="L49" s="85" t="s">
        <v>886</v>
      </c>
      <c r="M49" s="85" t="s">
        <v>886</v>
      </c>
      <c r="N49" s="85" t="s">
        <v>886</v>
      </c>
      <c r="O49" s="85" t="s">
        <v>886</v>
      </c>
      <c r="P49" s="85" t="s">
        <v>886</v>
      </c>
      <c r="Q49" s="85" t="s">
        <v>886</v>
      </c>
      <c r="R49" s="85" t="s">
        <v>886</v>
      </c>
      <c r="S49" s="85" t="s">
        <v>886</v>
      </c>
      <c r="T49" s="85" t="s">
        <v>886</v>
      </c>
      <c r="U49" s="85" t="s">
        <v>886</v>
      </c>
      <c r="V49" s="85" t="s">
        <v>886</v>
      </c>
      <c r="W49" s="85" t="s">
        <v>886</v>
      </c>
      <c r="X49" s="85" t="s">
        <v>886</v>
      </c>
      <c r="Y49" s="98" t="s">
        <v>886</v>
      </c>
      <c r="Z49" s="98" t="s">
        <v>886</v>
      </c>
      <c r="AA49" s="98" t="s">
        <v>886</v>
      </c>
      <c r="AB49" s="98" t="s">
        <v>886</v>
      </c>
      <c r="AC49" s="130" t="s">
        <v>886</v>
      </c>
      <c r="AD49" s="98" t="s">
        <v>886</v>
      </c>
      <c r="AE49" s="98" t="s">
        <v>886</v>
      </c>
      <c r="AF49" s="130" t="s">
        <v>886</v>
      </c>
      <c r="AG49" s="130" t="s">
        <v>886</v>
      </c>
      <c r="AH49" s="130" t="s">
        <v>886</v>
      </c>
      <c r="AI49" s="130" t="s">
        <v>886</v>
      </c>
      <c r="AJ49" s="130" t="s">
        <v>886</v>
      </c>
    </row>
    <row r="50" spans="1:36" x14ac:dyDescent="0.2">
      <c r="A50" s="5" t="s">
        <v>1313</v>
      </c>
      <c r="B50" s="5" t="s">
        <v>78</v>
      </c>
      <c r="D50" s="3" t="s">
        <v>79</v>
      </c>
      <c r="E50" s="38" t="s">
        <v>1088</v>
      </c>
      <c r="F50" s="3" t="s">
        <v>1082</v>
      </c>
      <c r="G50" s="3" t="s">
        <v>1057</v>
      </c>
      <c r="H50" s="85" t="s">
        <v>886</v>
      </c>
      <c r="I50" s="85" t="s">
        <v>886</v>
      </c>
      <c r="J50" s="85" t="s">
        <v>886</v>
      </c>
      <c r="K50" s="85" t="s">
        <v>886</v>
      </c>
      <c r="L50" s="85" t="s">
        <v>886</v>
      </c>
      <c r="M50" s="85">
        <v>8.8612242173419702</v>
      </c>
      <c r="N50" s="85">
        <v>6.9994174816813342</v>
      </c>
      <c r="O50" s="85">
        <v>11.885386819484253</v>
      </c>
      <c r="P50" s="85">
        <v>6.0374410981356164</v>
      </c>
      <c r="Q50" s="85">
        <v>11.4139425921677</v>
      </c>
      <c r="R50" s="85">
        <v>16.42370180895918</v>
      </c>
      <c r="S50" s="85">
        <v>8.2054814925150765</v>
      </c>
      <c r="T50" s="85">
        <v>4.841263012991476</v>
      </c>
      <c r="U50" s="85">
        <v>4.9090327186784606</v>
      </c>
      <c r="V50" s="85">
        <v>4.9468472062516042</v>
      </c>
      <c r="W50" s="85">
        <v>4.0614774565267453</v>
      </c>
      <c r="X50" s="85">
        <v>3.6314929948715076</v>
      </c>
      <c r="Y50" s="98">
        <v>2.5041124673421677</v>
      </c>
      <c r="Z50" s="98">
        <v>0</v>
      </c>
      <c r="AA50" s="98">
        <v>6.7428609959279129E-3</v>
      </c>
      <c r="AB50" s="98">
        <v>1.6815561473889886</v>
      </c>
      <c r="AC50" s="130">
        <v>1.9819772029520788</v>
      </c>
      <c r="AD50" s="98">
        <v>1.9857215308391574</v>
      </c>
      <c r="AE50" s="98">
        <v>3.8227118557621287</v>
      </c>
      <c r="AF50" s="130">
        <v>3.8227118557621287</v>
      </c>
      <c r="AG50" s="130">
        <v>5.9925027718625179</v>
      </c>
      <c r="AH50" s="147">
        <v>4.0453181903718383</v>
      </c>
      <c r="AI50" s="130">
        <v>4.0183629719076297</v>
      </c>
      <c r="AJ50" s="130">
        <v>5.0981635564919792</v>
      </c>
    </row>
    <row r="51" spans="1:36" x14ac:dyDescent="0.2">
      <c r="A51" s="5" t="s">
        <v>1314</v>
      </c>
      <c r="B51" s="5" t="s">
        <v>80</v>
      </c>
      <c r="D51" s="3" t="s">
        <v>81</v>
      </c>
      <c r="E51" s="38" t="s">
        <v>1088</v>
      </c>
      <c r="F51" s="3" t="s">
        <v>1082</v>
      </c>
      <c r="G51" s="3" t="s">
        <v>1064</v>
      </c>
      <c r="H51" s="85" t="s">
        <v>886</v>
      </c>
      <c r="I51" s="85">
        <v>4.9911970570974518</v>
      </c>
      <c r="J51" s="85">
        <v>4.9079754601226995</v>
      </c>
      <c r="K51" s="85">
        <v>13.250162443144902</v>
      </c>
      <c r="L51" s="85">
        <v>4.9858857549399715</v>
      </c>
      <c r="M51" s="85">
        <v>7.8127903291034073</v>
      </c>
      <c r="N51" s="85">
        <v>0.58394752582648835</v>
      </c>
      <c r="O51" s="85">
        <v>0.70251474071460507</v>
      </c>
      <c r="P51" s="85">
        <v>0.50744655296661278</v>
      </c>
      <c r="Q51" s="85">
        <v>6.6351985182086821</v>
      </c>
      <c r="R51" s="85">
        <v>9.3180926766403189</v>
      </c>
      <c r="S51" s="85">
        <v>5.5236630787630361</v>
      </c>
      <c r="T51" s="85">
        <v>4.9390411735181345</v>
      </c>
      <c r="U51" s="85">
        <v>4.9148711302429433</v>
      </c>
      <c r="V51" s="85">
        <v>4.6919807644230076</v>
      </c>
      <c r="W51" s="85">
        <v>4.111561395992382</v>
      </c>
      <c r="X51" s="85">
        <v>3.3906080292512399</v>
      </c>
      <c r="Y51" s="98">
        <v>2.2687085260898243</v>
      </c>
      <c r="Z51" s="98">
        <v>0</v>
      </c>
      <c r="AA51" s="98">
        <v>0.15248570845243137</v>
      </c>
      <c r="AB51" s="98">
        <v>1.7550565376652401</v>
      </c>
      <c r="AC51" s="130">
        <v>1.9558004131972728</v>
      </c>
      <c r="AD51" s="98">
        <v>1.955739496727138</v>
      </c>
      <c r="AE51" s="98">
        <v>3.6654039111293057</v>
      </c>
      <c r="AF51" s="130">
        <v>3.6654039111293057</v>
      </c>
      <c r="AG51" s="130">
        <v>5.075704959022076</v>
      </c>
      <c r="AH51" s="147">
        <v>4.8125429644122475</v>
      </c>
      <c r="AI51" s="130">
        <v>3.9816155511046336</v>
      </c>
      <c r="AJ51" s="130">
        <v>4.9790638661252071</v>
      </c>
    </row>
    <row r="52" spans="1:36" x14ac:dyDescent="0.2">
      <c r="A52" s="5" t="s">
        <v>1315</v>
      </c>
      <c r="B52" s="5" t="s">
        <v>82</v>
      </c>
      <c r="D52" s="3" t="s">
        <v>83</v>
      </c>
      <c r="E52" s="38" t="s">
        <v>1088</v>
      </c>
      <c r="F52" s="3" t="s">
        <v>1076</v>
      </c>
      <c r="G52" s="3" t="s">
        <v>1061</v>
      </c>
      <c r="H52" s="85" t="s">
        <v>886</v>
      </c>
      <c r="I52" s="85">
        <v>3.5555555555555571</v>
      </c>
      <c r="J52" s="85">
        <v>7.2961373390557895</v>
      </c>
      <c r="K52" s="85">
        <v>2.1724444444444373</v>
      </c>
      <c r="L52" s="85">
        <v>4.7327394209353884</v>
      </c>
      <c r="M52" s="85">
        <v>16.201488569909642</v>
      </c>
      <c r="N52" s="85">
        <v>10.25391741964998</v>
      </c>
      <c r="O52" s="85">
        <v>6.7015924062451546</v>
      </c>
      <c r="P52" s="85">
        <v>7.2468523649798158</v>
      </c>
      <c r="Q52" s="85">
        <v>10.713112060466628</v>
      </c>
      <c r="R52" s="85">
        <v>15.55562379095403</v>
      </c>
      <c r="S52" s="85">
        <v>6.8122835454698532</v>
      </c>
      <c r="T52" s="85">
        <v>3.2996102496061042</v>
      </c>
      <c r="U52" s="85">
        <v>5.0132858094710713</v>
      </c>
      <c r="V52" s="85">
        <v>4.8748604889384808</v>
      </c>
      <c r="W52" s="85">
        <v>4.3399348353754874</v>
      </c>
      <c r="X52" s="85">
        <v>3.0144259317475246</v>
      </c>
      <c r="Y52" s="98">
        <v>2.1036213210362149</v>
      </c>
      <c r="Z52" s="98">
        <v>6.9738712291297134E-2</v>
      </c>
      <c r="AA52" s="98">
        <v>0.48318477171508789</v>
      </c>
      <c r="AB52" s="98">
        <v>0.30053832689323201</v>
      </c>
      <c r="AC52" s="130">
        <v>0.53671386236417984</v>
      </c>
      <c r="AD52" s="98">
        <v>0.41790849245078032</v>
      </c>
      <c r="AE52" s="98">
        <v>3.4343750611534052</v>
      </c>
      <c r="AF52" s="130">
        <v>3.4343750611534052</v>
      </c>
      <c r="AG52" s="130">
        <v>5.7064019659342602</v>
      </c>
      <c r="AH52" s="147">
        <v>3.7887269237799392</v>
      </c>
      <c r="AI52" s="130">
        <v>4.0439173385432348</v>
      </c>
      <c r="AJ52" s="130">
        <v>4.1522747589300355</v>
      </c>
    </row>
    <row r="53" spans="1:36" x14ac:dyDescent="0.2">
      <c r="A53" s="5" t="s">
        <v>1316</v>
      </c>
      <c r="B53" s="5" t="s">
        <v>84</v>
      </c>
      <c r="D53" s="3" t="s">
        <v>85</v>
      </c>
      <c r="E53" s="38" t="s">
        <v>1088</v>
      </c>
      <c r="F53" s="3" t="s">
        <v>1080</v>
      </c>
      <c r="G53" s="3" t="s">
        <v>1062</v>
      </c>
      <c r="H53" s="85" t="s">
        <v>886</v>
      </c>
      <c r="I53" s="85">
        <v>-7.2856778447108752</v>
      </c>
      <c r="J53" s="85">
        <v>5.0010582010581999</v>
      </c>
      <c r="K53" s="85">
        <v>8.8424404893878688</v>
      </c>
      <c r="L53" s="85">
        <v>7.5</v>
      </c>
      <c r="M53" s="85">
        <v>5.0077519379845086</v>
      </c>
      <c r="N53" s="85">
        <v>9.9069836113981893</v>
      </c>
      <c r="O53" s="85">
        <v>9.8065556152606064</v>
      </c>
      <c r="P53" s="85">
        <v>12.331783704428688</v>
      </c>
      <c r="Q53" s="85">
        <v>6.501851448486164</v>
      </c>
      <c r="R53" s="85">
        <v>10.553226301257794</v>
      </c>
      <c r="S53" s="85">
        <v>6.9373785958745771</v>
      </c>
      <c r="T53" s="85">
        <v>5.0428163653663205</v>
      </c>
      <c r="U53" s="85">
        <v>6.1594202898550492</v>
      </c>
      <c r="V53" s="85">
        <v>4.9410487123797679</v>
      </c>
      <c r="W53" s="85">
        <v>3.7401138295513476</v>
      </c>
      <c r="X53" s="85">
        <v>2.0448877805486347</v>
      </c>
      <c r="Y53" s="98">
        <v>0.94260578131546424</v>
      </c>
      <c r="Z53" s="98">
        <v>0</v>
      </c>
      <c r="AA53" s="98">
        <v>-0.23825444037107957</v>
      </c>
      <c r="AB53" s="98">
        <v>1.1586789211343245</v>
      </c>
      <c r="AC53" s="130">
        <v>-0.30462960847479348</v>
      </c>
      <c r="AD53" s="98">
        <v>1.2275890517695842</v>
      </c>
      <c r="AE53" s="98">
        <v>1.670012225123374</v>
      </c>
      <c r="AF53" s="130">
        <v>1.670012225123374</v>
      </c>
      <c r="AG53" s="130">
        <v>4.208631029238763</v>
      </c>
      <c r="AH53" s="147">
        <v>5.7864267472516939</v>
      </c>
      <c r="AI53" s="130">
        <v>3.9088477781320519</v>
      </c>
      <c r="AJ53" s="130">
        <v>5.9292101901255023</v>
      </c>
    </row>
    <row r="54" spans="1:36" x14ac:dyDescent="0.2">
      <c r="A54" s="5" t="s">
        <v>1317</v>
      </c>
      <c r="B54" s="5" t="s">
        <v>86</v>
      </c>
      <c r="D54" s="3" t="s">
        <v>87</v>
      </c>
      <c r="E54" s="38" t="s">
        <v>1088</v>
      </c>
      <c r="F54" s="3" t="s">
        <v>1076</v>
      </c>
      <c r="G54" s="3" t="s">
        <v>1065</v>
      </c>
      <c r="H54" s="85" t="s">
        <v>886</v>
      </c>
      <c r="I54" s="85">
        <v>5.0762317759943443</v>
      </c>
      <c r="J54" s="85">
        <v>1.4715219421101722</v>
      </c>
      <c r="K54" s="85">
        <v>5.6884684751002936</v>
      </c>
      <c r="L54" s="85">
        <v>5.0915042922565306</v>
      </c>
      <c r="M54" s="85">
        <v>9.4858582009179457</v>
      </c>
      <c r="N54" s="85">
        <v>9.1740064771936147</v>
      </c>
      <c r="O54" s="85">
        <v>9.665927363459943</v>
      </c>
      <c r="P54" s="85">
        <v>9.687409148938869</v>
      </c>
      <c r="Q54" s="85">
        <v>12.653122371135211</v>
      </c>
      <c r="R54" s="85">
        <v>12.028806121300775</v>
      </c>
      <c r="S54" s="85">
        <v>7.6847218671244377</v>
      </c>
      <c r="T54" s="85">
        <v>4.166807991045701</v>
      </c>
      <c r="U54" s="85">
        <v>4.9582403985477583</v>
      </c>
      <c r="V54" s="85">
        <v>5.0559575606691709</v>
      </c>
      <c r="W54" s="85">
        <v>4.5225017717930598</v>
      </c>
      <c r="X54" s="85">
        <v>3.429108219971468</v>
      </c>
      <c r="Y54" s="98">
        <v>2.5724372938533264</v>
      </c>
      <c r="Z54" s="98">
        <v>2.6630449255677036E-2</v>
      </c>
      <c r="AA54" s="98">
        <v>8.6525917840134525E-3</v>
      </c>
      <c r="AB54" s="98">
        <v>0.40530557644569853</v>
      </c>
      <c r="AC54" s="130">
        <v>1.9487492211631485</v>
      </c>
      <c r="AD54" s="98">
        <v>1.6637842476886489</v>
      </c>
      <c r="AE54" s="98">
        <v>3.4675278994659831</v>
      </c>
      <c r="AF54" s="130">
        <v>3.4675278994659831</v>
      </c>
      <c r="AG54" s="130">
        <v>4.4468029934811915</v>
      </c>
      <c r="AH54" s="147">
        <v>4.4780341914884891</v>
      </c>
      <c r="AI54" s="130">
        <v>3.6610907563675354</v>
      </c>
      <c r="AJ54" s="130">
        <v>3.0482668912795505</v>
      </c>
    </row>
    <row r="55" spans="1:36" x14ac:dyDescent="0.2">
      <c r="A55" s="5" t="s">
        <v>1318</v>
      </c>
      <c r="B55" s="5" t="s">
        <v>88</v>
      </c>
      <c r="D55" s="3" t="s">
        <v>89</v>
      </c>
      <c r="E55" s="38" t="s">
        <v>1088</v>
      </c>
      <c r="F55" s="3" t="s">
        <v>1076</v>
      </c>
      <c r="G55" s="3" t="s">
        <v>1061</v>
      </c>
      <c r="H55" s="85" t="s">
        <v>886</v>
      </c>
      <c r="I55" s="85">
        <v>0.42643519132725771</v>
      </c>
      <c r="J55" s="85">
        <v>1.6984977730806889</v>
      </c>
      <c r="K55" s="85">
        <v>3.6835659144893071</v>
      </c>
      <c r="L55" s="85">
        <v>5.8221323358330466</v>
      </c>
      <c r="M55" s="85">
        <v>12.236579508169015</v>
      </c>
      <c r="N55" s="85">
        <v>8.9480267024306386</v>
      </c>
      <c r="O55" s="85">
        <v>5.0387972171122613</v>
      </c>
      <c r="P55" s="85">
        <v>5.8992388928392785</v>
      </c>
      <c r="Q55" s="85">
        <v>9.2984506727014917</v>
      </c>
      <c r="R55" s="85">
        <v>17.680318543799785</v>
      </c>
      <c r="S55" s="85">
        <v>6.1290977465414898</v>
      </c>
      <c r="T55" s="85">
        <v>4.909774915513637</v>
      </c>
      <c r="U55" s="85">
        <v>4.9517673719946771</v>
      </c>
      <c r="V55" s="85">
        <v>4.9853566523818245</v>
      </c>
      <c r="W55" s="85">
        <v>4.5862884160756465</v>
      </c>
      <c r="X55" s="85">
        <v>3.5932790837854185</v>
      </c>
      <c r="Y55" s="98">
        <v>0.36366545687292273</v>
      </c>
      <c r="Z55" s="98">
        <v>0</v>
      </c>
      <c r="AA55" s="98">
        <v>0</v>
      </c>
      <c r="AB55" s="98">
        <v>0</v>
      </c>
      <c r="AC55" s="130">
        <v>0</v>
      </c>
      <c r="AD55" s="98">
        <v>1.6131720644399161</v>
      </c>
      <c r="AE55" s="98">
        <v>3.5452697642905484</v>
      </c>
      <c r="AF55" s="130">
        <v>3.5452697642905484</v>
      </c>
      <c r="AG55" s="130">
        <v>6.0240488603417353</v>
      </c>
      <c r="AH55" s="147">
        <v>4.2462950331741744</v>
      </c>
      <c r="AI55" s="130">
        <v>4.1197254309473186</v>
      </c>
      <c r="AJ55" s="130">
        <v>4.3663307511254219</v>
      </c>
    </row>
    <row r="56" spans="1:36" x14ac:dyDescent="0.2">
      <c r="A56" s="5" t="s">
        <v>1319</v>
      </c>
      <c r="B56" s="5" t="s">
        <v>90</v>
      </c>
      <c r="D56" s="3" t="s">
        <v>91</v>
      </c>
      <c r="E56" s="38" t="s">
        <v>1088</v>
      </c>
      <c r="F56" s="3" t="s">
        <v>1076</v>
      </c>
      <c r="G56" s="3" t="s">
        <v>1060</v>
      </c>
      <c r="H56" s="85" t="s">
        <v>886</v>
      </c>
      <c r="I56" s="85">
        <v>14.0625</v>
      </c>
      <c r="J56" s="85">
        <v>5.8219178082191689</v>
      </c>
      <c r="K56" s="85">
        <v>3.0262495505213991</v>
      </c>
      <c r="L56" s="85">
        <v>5.048234653562119</v>
      </c>
      <c r="M56" s="85">
        <v>11.218021130972147</v>
      </c>
      <c r="N56" s="85">
        <v>9.7124967139067451</v>
      </c>
      <c r="O56" s="85">
        <v>6.2419674559435379</v>
      </c>
      <c r="P56" s="85">
        <v>5.9808293608078174</v>
      </c>
      <c r="Q56" s="85">
        <v>9.7273140579808199</v>
      </c>
      <c r="R56" s="85">
        <v>9.957244236787588</v>
      </c>
      <c r="S56" s="85">
        <v>5.8750901948208138</v>
      </c>
      <c r="T56" s="85">
        <v>3.7445667812627761</v>
      </c>
      <c r="U56" s="85">
        <v>4.5838412297540856</v>
      </c>
      <c r="V56" s="85">
        <v>4.0723602939636976</v>
      </c>
      <c r="W56" s="85">
        <v>3.3248836491905678</v>
      </c>
      <c r="X56" s="85">
        <v>3.3230353851346024</v>
      </c>
      <c r="Y56" s="98">
        <v>0.96484836302420263</v>
      </c>
      <c r="Z56" s="98">
        <v>4.3550755294745613E-3</v>
      </c>
      <c r="AA56" s="98">
        <v>0.40935927186308163</v>
      </c>
      <c r="AB56" s="98">
        <v>0.1914533727392751</v>
      </c>
      <c r="AC56" s="130">
        <v>1.7457608252013035</v>
      </c>
      <c r="AD56" s="98">
        <v>1.7729397249117262</v>
      </c>
      <c r="AE56" s="98">
        <v>3.282849396223253</v>
      </c>
      <c r="AF56" s="130">
        <v>3.282849396223253</v>
      </c>
      <c r="AG56" s="130">
        <v>4.5931970365752361</v>
      </c>
      <c r="AH56" s="147">
        <v>4.4686523796092725</v>
      </c>
      <c r="AI56" s="130">
        <v>3.8679408678288008</v>
      </c>
      <c r="AJ56" s="130">
        <v>3.3521498388908415</v>
      </c>
    </row>
    <row r="57" spans="1:36" x14ac:dyDescent="0.2">
      <c r="A57" s="5" t="s">
        <v>1747</v>
      </c>
      <c r="B57" s="122" t="s">
        <v>1745</v>
      </c>
      <c r="C57" s="122"/>
      <c r="D57" s="123" t="s">
        <v>1746</v>
      </c>
      <c r="E57" s="38" t="s">
        <v>1088</v>
      </c>
      <c r="F57" s="123" t="s">
        <v>1082</v>
      </c>
      <c r="G57" s="123" t="s">
        <v>1057</v>
      </c>
      <c r="H57" s="85" t="s">
        <v>886</v>
      </c>
      <c r="I57" s="85" t="s">
        <v>886</v>
      </c>
      <c r="J57" s="85" t="s">
        <v>886</v>
      </c>
      <c r="K57" s="85" t="s">
        <v>886</v>
      </c>
      <c r="L57" s="85" t="s">
        <v>886</v>
      </c>
      <c r="M57" s="85" t="s">
        <v>886</v>
      </c>
      <c r="N57" s="85" t="s">
        <v>886</v>
      </c>
      <c r="O57" s="85" t="s">
        <v>886</v>
      </c>
      <c r="P57" s="85" t="s">
        <v>886</v>
      </c>
      <c r="Q57" s="85" t="s">
        <v>886</v>
      </c>
      <c r="R57" s="85" t="s">
        <v>886</v>
      </c>
      <c r="S57" s="85" t="s">
        <v>886</v>
      </c>
      <c r="T57" s="85" t="s">
        <v>886</v>
      </c>
      <c r="U57" s="85" t="s">
        <v>886</v>
      </c>
      <c r="V57" s="85" t="s">
        <v>886</v>
      </c>
      <c r="W57" s="85" t="s">
        <v>886</v>
      </c>
      <c r="X57" s="85" t="s">
        <v>886</v>
      </c>
      <c r="Y57" s="85" t="s">
        <v>886</v>
      </c>
      <c r="Z57" s="85" t="s">
        <v>886</v>
      </c>
      <c r="AA57" s="85" t="s">
        <v>886</v>
      </c>
      <c r="AB57" s="85" t="s">
        <v>886</v>
      </c>
      <c r="AC57" s="85" t="s">
        <v>886</v>
      </c>
      <c r="AD57" s="85" t="s">
        <v>886</v>
      </c>
      <c r="AE57" s="85" t="s">
        <v>886</v>
      </c>
      <c r="AF57" s="85" t="s">
        <v>886</v>
      </c>
      <c r="AG57" s="85" t="s">
        <v>886</v>
      </c>
      <c r="AH57" s="85" t="s">
        <v>886</v>
      </c>
      <c r="AI57" s="130" t="s">
        <v>886</v>
      </c>
      <c r="AJ57" s="130">
        <v>4.1790166277774263</v>
      </c>
    </row>
    <row r="58" spans="1:36" x14ac:dyDescent="0.2">
      <c r="A58" s="5" t="s">
        <v>1321</v>
      </c>
      <c r="B58" s="5" t="s">
        <v>94</v>
      </c>
      <c r="D58" s="3" t="s">
        <v>95</v>
      </c>
      <c r="E58" s="38" t="s">
        <v>1088</v>
      </c>
      <c r="F58" s="3" t="s">
        <v>1076</v>
      </c>
      <c r="G58" s="3" t="s">
        <v>1058</v>
      </c>
      <c r="H58" s="85" t="s">
        <v>886</v>
      </c>
      <c r="I58" s="85">
        <v>8.2437275985663092</v>
      </c>
      <c r="J58" s="85">
        <v>3.1464311994113388</v>
      </c>
      <c r="K58" s="85">
        <v>6.6074078301563901</v>
      </c>
      <c r="L58" s="85">
        <v>5.8860530788688266</v>
      </c>
      <c r="M58" s="85">
        <v>11.201132499968395</v>
      </c>
      <c r="N58" s="85">
        <v>7.7802657452346722</v>
      </c>
      <c r="O58" s="85">
        <v>5.2528895638235014</v>
      </c>
      <c r="P58" s="85">
        <v>4.5458644356495199</v>
      </c>
      <c r="Q58" s="85">
        <v>7.5808399302294163</v>
      </c>
      <c r="R58" s="85">
        <v>9.3619712789081717</v>
      </c>
      <c r="S58" s="85">
        <v>5.1009685486433085</v>
      </c>
      <c r="T58" s="85">
        <v>3.0358928253102277</v>
      </c>
      <c r="U58" s="85">
        <v>4.5291108770873905</v>
      </c>
      <c r="V58" s="85">
        <v>5.2532725009175181</v>
      </c>
      <c r="W58" s="85">
        <v>3.6161382733606473</v>
      </c>
      <c r="X58" s="85">
        <v>3.3797426591883948</v>
      </c>
      <c r="Y58" s="98">
        <v>0.6695516748365975</v>
      </c>
      <c r="Z58" s="98">
        <v>1.7752867405107509E-2</v>
      </c>
      <c r="AA58" s="98">
        <v>0.23518374125985986</v>
      </c>
      <c r="AB58" s="98">
        <v>-0.88540349101947413</v>
      </c>
      <c r="AC58" s="130">
        <v>1.9078611536498036</v>
      </c>
      <c r="AD58" s="98">
        <v>2.028676977020849</v>
      </c>
      <c r="AE58" s="98">
        <v>3.3261736729057967</v>
      </c>
      <c r="AF58" s="130">
        <v>3.3261736729057967</v>
      </c>
      <c r="AG58" s="130">
        <v>5.5321496927860814</v>
      </c>
      <c r="AH58" s="147">
        <v>4.8080693651692652</v>
      </c>
      <c r="AI58" s="130">
        <v>3.7181192708225064</v>
      </c>
      <c r="AJ58" s="130">
        <v>3.9340451222750517</v>
      </c>
    </row>
    <row r="59" spans="1:36" x14ac:dyDescent="0.2">
      <c r="A59" s="5" t="s">
        <v>1322</v>
      </c>
      <c r="B59" s="5" t="s">
        <v>96</v>
      </c>
      <c r="D59" s="3" t="s">
        <v>97</v>
      </c>
      <c r="E59" s="38" t="s">
        <v>1088</v>
      </c>
      <c r="F59" s="3" t="s">
        <v>1081</v>
      </c>
      <c r="G59" s="3" t="s">
        <v>1058</v>
      </c>
      <c r="H59" s="85" t="s">
        <v>886</v>
      </c>
      <c r="I59" s="85">
        <v>-6.4806584362139859</v>
      </c>
      <c r="J59" s="85">
        <v>9.5048668438561634</v>
      </c>
      <c r="K59" s="85">
        <v>4.7546332760034034</v>
      </c>
      <c r="L59" s="85">
        <v>9.0638474167957952</v>
      </c>
      <c r="M59" s="85">
        <v>5.8991530431357262</v>
      </c>
      <c r="N59" s="85">
        <v>7.7705889386350719</v>
      </c>
      <c r="O59" s="85">
        <v>4.9432938856015767</v>
      </c>
      <c r="P59" s="85">
        <v>6.9998825325971978</v>
      </c>
      <c r="Q59" s="85">
        <v>6.4991382054913345</v>
      </c>
      <c r="R59" s="85">
        <v>11.699945365893868</v>
      </c>
      <c r="S59" s="85">
        <v>3.079578069195918</v>
      </c>
      <c r="T59" s="85">
        <v>4.9518335482022593</v>
      </c>
      <c r="U59" s="85">
        <v>4.8000887167632129</v>
      </c>
      <c r="V59" s="85">
        <v>4.8976834291109839</v>
      </c>
      <c r="W59" s="85">
        <v>3.7727650130750874</v>
      </c>
      <c r="X59" s="85">
        <v>4.9912886123843805</v>
      </c>
      <c r="Y59" s="98">
        <v>3.7497863369608524</v>
      </c>
      <c r="Z59" s="98">
        <v>0</v>
      </c>
      <c r="AA59" s="98">
        <v>0</v>
      </c>
      <c r="AB59" s="98">
        <v>3.7124244026003339</v>
      </c>
      <c r="AC59" s="130">
        <v>0.19658328975846739</v>
      </c>
      <c r="AD59" s="98">
        <v>0</v>
      </c>
      <c r="AE59" s="98">
        <v>3.7990989443644319</v>
      </c>
      <c r="AF59" s="130">
        <v>3.7990989443644319</v>
      </c>
      <c r="AG59" s="130">
        <v>6.3536465966516964</v>
      </c>
      <c r="AH59" s="147">
        <v>4.4199463659807092</v>
      </c>
      <c r="AI59" s="130">
        <v>4.660522727646077</v>
      </c>
      <c r="AJ59" s="130">
        <v>4.6889551614084715</v>
      </c>
    </row>
    <row r="60" spans="1:36" x14ac:dyDescent="0.2">
      <c r="A60" s="5" t="s">
        <v>1323</v>
      </c>
      <c r="B60" s="5" t="s">
        <v>98</v>
      </c>
      <c r="D60" s="3" t="s">
        <v>99</v>
      </c>
      <c r="E60" s="38" t="s">
        <v>1088</v>
      </c>
      <c r="F60" s="3" t="s">
        <v>1081</v>
      </c>
      <c r="G60" s="3" t="s">
        <v>1063</v>
      </c>
      <c r="H60" s="85" t="s">
        <v>886</v>
      </c>
      <c r="I60" s="85">
        <v>9.8901098901098976</v>
      </c>
      <c r="J60" s="85">
        <v>2.8340740740740813</v>
      </c>
      <c r="K60" s="85">
        <v>5.6603229942517856</v>
      </c>
      <c r="L60" s="85">
        <v>6.1301846145455556</v>
      </c>
      <c r="M60" s="85">
        <v>7.8033865207225261</v>
      </c>
      <c r="N60" s="85">
        <v>4.4177233292020333</v>
      </c>
      <c r="O60" s="85">
        <v>4.0105456579052401</v>
      </c>
      <c r="P60" s="85">
        <v>5.17595163113252</v>
      </c>
      <c r="Q60" s="85">
        <v>6.2556077203964549</v>
      </c>
      <c r="R60" s="85">
        <v>11.027433576183654</v>
      </c>
      <c r="S60" s="85">
        <v>4.4827860661319221</v>
      </c>
      <c r="T60" s="85">
        <v>4.6781101349178158</v>
      </c>
      <c r="U60" s="85">
        <v>4.8579722332279403</v>
      </c>
      <c r="V60" s="85">
        <v>4.8449657235832575</v>
      </c>
      <c r="W60" s="85">
        <v>2.8117737048041818</v>
      </c>
      <c r="X60" s="85">
        <v>1.9229255939393681</v>
      </c>
      <c r="Y60" s="98">
        <v>-0.56641516055448449</v>
      </c>
      <c r="Z60" s="98">
        <v>0</v>
      </c>
      <c r="AA60" s="98">
        <v>5.223480249598822E-2</v>
      </c>
      <c r="AB60" s="98">
        <v>2.4537540037532892</v>
      </c>
      <c r="AC60" s="130">
        <v>0.18661341413028776</v>
      </c>
      <c r="AD60" s="98">
        <v>0.26737049027085735</v>
      </c>
      <c r="AE60" s="98">
        <v>3.8332876336715227</v>
      </c>
      <c r="AF60" s="130">
        <v>3.8332876336715227</v>
      </c>
      <c r="AG60" s="130">
        <v>6.0813796412023891</v>
      </c>
      <c r="AH60" s="147">
        <v>4.1433603884511783</v>
      </c>
      <c r="AI60" s="130">
        <v>4.1362168956946554</v>
      </c>
      <c r="AJ60" s="130">
        <v>5.1526989805436418</v>
      </c>
    </row>
    <row r="61" spans="1:36" x14ac:dyDescent="0.2">
      <c r="A61" s="5" t="s">
        <v>1324</v>
      </c>
      <c r="B61" s="5" t="s">
        <v>100</v>
      </c>
      <c r="D61" s="3" t="s">
        <v>101</v>
      </c>
      <c r="E61" s="38" t="s">
        <v>1088</v>
      </c>
      <c r="F61" s="3" t="s">
        <v>1076</v>
      </c>
      <c r="G61" s="3" t="s">
        <v>1061</v>
      </c>
      <c r="H61" s="85" t="s">
        <v>886</v>
      </c>
      <c r="I61" s="85">
        <v>-3.9138602838853274</v>
      </c>
      <c r="J61" s="85">
        <v>6.3126832977298193</v>
      </c>
      <c r="K61" s="85">
        <v>2.9135802469135683</v>
      </c>
      <c r="L61" s="85">
        <v>4.9589648553842096</v>
      </c>
      <c r="M61" s="85">
        <v>7.5654627717434124</v>
      </c>
      <c r="N61" s="85">
        <v>8.085648962363706</v>
      </c>
      <c r="O61" s="85">
        <v>7.9689216124964446</v>
      </c>
      <c r="P61" s="85">
        <v>6.7628664004219843</v>
      </c>
      <c r="Q61" s="85">
        <v>10.778605121690134</v>
      </c>
      <c r="R61" s="85">
        <v>10.147174379340356</v>
      </c>
      <c r="S61" s="85">
        <v>7.9928660946688552</v>
      </c>
      <c r="T61" s="85">
        <v>4.1340462948911352</v>
      </c>
      <c r="U61" s="85">
        <v>4.8597537976202716</v>
      </c>
      <c r="V61" s="85">
        <v>4.8944989004341011</v>
      </c>
      <c r="W61" s="85">
        <v>4.89914892290426</v>
      </c>
      <c r="X61" s="85">
        <v>4.0774477316968074</v>
      </c>
      <c r="Y61" s="98">
        <v>2.9240016561728197</v>
      </c>
      <c r="Z61" s="98">
        <v>0</v>
      </c>
      <c r="AA61" s="98">
        <v>2.5843055112430449</v>
      </c>
      <c r="AB61" s="98">
        <v>2.2392903504976402</v>
      </c>
      <c r="AC61" s="130">
        <v>1.8966246957993649</v>
      </c>
      <c r="AD61" s="98">
        <v>1.6731133667350351</v>
      </c>
      <c r="AE61" s="98">
        <v>1.9736758116199349</v>
      </c>
      <c r="AF61" s="130">
        <v>1.9736758116199349</v>
      </c>
      <c r="AG61" s="130">
        <v>4.8046556407944863</v>
      </c>
      <c r="AH61" s="147">
        <v>5.4971738850596363</v>
      </c>
      <c r="AI61" s="130">
        <v>3.5168967448877098</v>
      </c>
      <c r="AJ61" s="130">
        <v>3.3202601772377078</v>
      </c>
    </row>
    <row r="62" spans="1:36" x14ac:dyDescent="0.2">
      <c r="A62" s="5" t="s">
        <v>1328</v>
      </c>
      <c r="B62" s="5" t="s">
        <v>106</v>
      </c>
      <c r="D62" s="3" t="s">
        <v>107</v>
      </c>
      <c r="E62" s="38" t="s">
        <v>1088</v>
      </c>
      <c r="F62" s="3" t="s">
        <v>1083</v>
      </c>
      <c r="G62" s="3" t="s">
        <v>1062</v>
      </c>
      <c r="H62" s="85" t="s">
        <v>886</v>
      </c>
      <c r="I62" s="85">
        <v>-8.1504702194357321</v>
      </c>
      <c r="J62" s="85">
        <v>4.2669700417140604</v>
      </c>
      <c r="K62" s="85">
        <v>13.288137565829672</v>
      </c>
      <c r="L62" s="85">
        <v>2.7416786521471153</v>
      </c>
      <c r="M62" s="85">
        <v>9.879135575637136</v>
      </c>
      <c r="N62" s="85">
        <v>2.0020247750565972</v>
      </c>
      <c r="O62" s="85">
        <v>1.0750409831495205</v>
      </c>
      <c r="P62" s="85">
        <v>4.8204336073260947</v>
      </c>
      <c r="Q62" s="85">
        <v>5.9081722874826426</v>
      </c>
      <c r="R62" s="85">
        <v>15.044177425285994</v>
      </c>
      <c r="S62" s="85">
        <v>3.707863227188696</v>
      </c>
      <c r="T62" s="85">
        <v>2.683971144394647</v>
      </c>
      <c r="U62" s="85">
        <v>4.2817276178732442</v>
      </c>
      <c r="V62" s="85">
        <v>1.1886795388421234</v>
      </c>
      <c r="W62" s="85">
        <v>2.3709580700216719</v>
      </c>
      <c r="X62" s="85">
        <v>0</v>
      </c>
      <c r="Y62" s="98">
        <v>7.5098754864200146E-4</v>
      </c>
      <c r="Z62" s="98">
        <v>0</v>
      </c>
      <c r="AA62" s="98">
        <v>-0.23280439174219225</v>
      </c>
      <c r="AB62" s="98">
        <v>-0.28001716234220453</v>
      </c>
      <c r="AC62" s="130">
        <v>-0.3019392045411684</v>
      </c>
      <c r="AD62" s="98">
        <v>1.2363999788002289</v>
      </c>
      <c r="AE62" s="98">
        <v>1.6872335651783921</v>
      </c>
      <c r="AF62" s="130">
        <v>1.6872335651783921</v>
      </c>
      <c r="AG62" s="130">
        <v>5.0058190795274182</v>
      </c>
      <c r="AH62" s="147">
        <v>4.9646676339405671</v>
      </c>
      <c r="AI62" s="130">
        <v>3.9100746817864795</v>
      </c>
      <c r="AJ62" s="130">
        <v>5.9147764714576914</v>
      </c>
    </row>
    <row r="63" spans="1:36" x14ac:dyDescent="0.2">
      <c r="A63" s="5" t="s">
        <v>1329</v>
      </c>
      <c r="B63" s="5" t="s">
        <v>108</v>
      </c>
      <c r="D63" s="3" t="s">
        <v>109</v>
      </c>
      <c r="E63" s="38" t="s">
        <v>1088</v>
      </c>
      <c r="F63" s="3" t="s">
        <v>1076</v>
      </c>
      <c r="G63" s="3" t="s">
        <v>1065</v>
      </c>
      <c r="H63" s="85" t="s">
        <v>886</v>
      </c>
      <c r="I63" s="85">
        <v>3.7263616557734309</v>
      </c>
      <c r="J63" s="85">
        <v>-0.37806865726815886</v>
      </c>
      <c r="K63" s="85">
        <v>6.842868708676292</v>
      </c>
      <c r="L63" s="85">
        <v>6.0557265766832273</v>
      </c>
      <c r="M63" s="85">
        <v>7.5452881022908258</v>
      </c>
      <c r="N63" s="85">
        <v>8.3889273356401333</v>
      </c>
      <c r="O63" s="85">
        <v>5.990218487824194</v>
      </c>
      <c r="P63" s="85">
        <v>9.4094118214018891</v>
      </c>
      <c r="Q63" s="85">
        <v>6.0124212659119962</v>
      </c>
      <c r="R63" s="85">
        <v>15.133164367625056</v>
      </c>
      <c r="S63" s="85">
        <v>7.014552376828064</v>
      </c>
      <c r="T63" s="85">
        <v>4.6646320901058829</v>
      </c>
      <c r="U63" s="85">
        <v>4.6871098438166996</v>
      </c>
      <c r="V63" s="85">
        <v>4.8088760310230185</v>
      </c>
      <c r="W63" s="85">
        <v>3.8827467735541319</v>
      </c>
      <c r="X63" s="85">
        <v>3.0641593702078467</v>
      </c>
      <c r="Y63" s="98">
        <v>2.1776842220744328</v>
      </c>
      <c r="Z63" s="98">
        <v>1.0065830531672759E-2</v>
      </c>
      <c r="AA63" s="98">
        <v>-3.3549391414027241E-3</v>
      </c>
      <c r="AB63" s="98">
        <v>0.31067778754471931</v>
      </c>
      <c r="AC63" s="130">
        <v>-1.1371845985075346E-2</v>
      </c>
      <c r="AD63" s="98">
        <v>1.4176283659474764</v>
      </c>
      <c r="AE63" s="98">
        <v>3.1386466482842268</v>
      </c>
      <c r="AF63" s="130">
        <v>3.1386466482842268</v>
      </c>
      <c r="AG63" s="130">
        <v>5.2807815188006924</v>
      </c>
      <c r="AH63" s="147">
        <v>3.8440664118350787</v>
      </c>
      <c r="AI63" s="130">
        <v>3.7006440300772159</v>
      </c>
      <c r="AJ63" s="130">
        <v>4.6356359773908409</v>
      </c>
    </row>
    <row r="64" spans="1:36" x14ac:dyDescent="0.2">
      <c r="A64" s="5" t="s">
        <v>1330</v>
      </c>
      <c r="B64" s="5" t="s">
        <v>110</v>
      </c>
      <c r="D64" s="3" t="s">
        <v>111</v>
      </c>
      <c r="E64" s="38" t="s">
        <v>1088</v>
      </c>
      <c r="F64" s="3" t="s">
        <v>1076</v>
      </c>
      <c r="G64" s="3" t="s">
        <v>1057</v>
      </c>
      <c r="H64" s="85" t="s">
        <v>886</v>
      </c>
      <c r="I64" s="85">
        <v>5.7851239669421517</v>
      </c>
      <c r="J64" s="85">
        <v>2.1493055555555429</v>
      </c>
      <c r="K64" s="85">
        <v>3.8087630442910978</v>
      </c>
      <c r="L64" s="85">
        <v>4.2502333044090506</v>
      </c>
      <c r="M64" s="85">
        <v>9.936395759717314</v>
      </c>
      <c r="N64" s="85">
        <v>8.0497700065712507</v>
      </c>
      <c r="O64" s="85">
        <v>7.9180824199796405</v>
      </c>
      <c r="P64" s="85">
        <v>6.4023717933011426</v>
      </c>
      <c r="Q64" s="85">
        <v>10.021646018514247</v>
      </c>
      <c r="R64" s="85">
        <v>13.31470551299762</v>
      </c>
      <c r="S64" s="85">
        <v>6.9265508547363623</v>
      </c>
      <c r="T64" s="85">
        <v>3.8193454771590751</v>
      </c>
      <c r="U64" s="85">
        <v>4.6863170855483673</v>
      </c>
      <c r="V64" s="85">
        <v>4.6505713877012624</v>
      </c>
      <c r="W64" s="85">
        <v>4.1728050058472519</v>
      </c>
      <c r="X64" s="85">
        <v>2.9566776740219041</v>
      </c>
      <c r="Y64" s="98">
        <v>2.2387901187366026</v>
      </c>
      <c r="Z64" s="98">
        <v>2.2160818288213591E-2</v>
      </c>
      <c r="AA64" s="98">
        <v>2.0771164085275018E-2</v>
      </c>
      <c r="AB64" s="98">
        <v>0.50325001211402309</v>
      </c>
      <c r="AC64" s="130">
        <v>1.9278452764691201</v>
      </c>
      <c r="AD64" s="98">
        <v>1.9826065803077331</v>
      </c>
      <c r="AE64" s="98">
        <v>3.741030075337437</v>
      </c>
      <c r="AF64" s="130">
        <v>3.741030075337437</v>
      </c>
      <c r="AG64" s="130">
        <v>4.8802129547471429</v>
      </c>
      <c r="AH64" s="147">
        <v>5.5960941906373352</v>
      </c>
      <c r="AI64" s="130">
        <v>3.8329077019801483</v>
      </c>
      <c r="AJ64" s="130">
        <v>4.8059714288776272</v>
      </c>
    </row>
    <row r="65" spans="1:36" x14ac:dyDescent="0.2">
      <c r="A65" s="5" t="s">
        <v>1663</v>
      </c>
      <c r="B65" s="5" t="s">
        <v>112</v>
      </c>
      <c r="D65" s="3" t="s">
        <v>113</v>
      </c>
      <c r="E65" s="38" t="s">
        <v>1089</v>
      </c>
      <c r="F65" s="3" t="s">
        <v>1076</v>
      </c>
      <c r="G65" s="3" t="s">
        <v>1064</v>
      </c>
      <c r="H65" s="85" t="s">
        <v>886</v>
      </c>
      <c r="I65" s="85">
        <v>3.6363309869271774</v>
      </c>
      <c r="J65" s="85">
        <v>0.58392389929477417</v>
      </c>
      <c r="K65" s="85">
        <v>4.7855297157622658</v>
      </c>
      <c r="L65" s="85">
        <v>5.8640757545867217</v>
      </c>
      <c r="M65" s="85">
        <v>9.1653078655175051</v>
      </c>
      <c r="N65" s="85">
        <v>5.9632701253254083</v>
      </c>
      <c r="O65" s="85">
        <v>9.7235833478768825</v>
      </c>
      <c r="P65" s="85">
        <v>5.3736602554690762</v>
      </c>
      <c r="Q65" s="85">
        <v>9.2900933537689809</v>
      </c>
      <c r="R65" s="85">
        <v>12.432403718459483</v>
      </c>
      <c r="S65" s="85">
        <v>7.2335037372315014</v>
      </c>
      <c r="T65" s="85">
        <v>5.0342785640013545</v>
      </c>
      <c r="U65" s="85">
        <v>5.0144720835605341</v>
      </c>
      <c r="V65" s="85">
        <v>5.0466558016169785</v>
      </c>
      <c r="W65" s="85">
        <v>5.0118260843112381</v>
      </c>
      <c r="X65" s="85" t="s">
        <v>886</v>
      </c>
      <c r="Y65" s="98" t="s">
        <v>886</v>
      </c>
      <c r="Z65" s="98" t="s">
        <v>886</v>
      </c>
      <c r="AA65" s="98" t="s">
        <v>886</v>
      </c>
      <c r="AB65" s="98" t="s">
        <v>886</v>
      </c>
      <c r="AC65" s="130" t="s">
        <v>886</v>
      </c>
      <c r="AD65" s="98" t="s">
        <v>886</v>
      </c>
      <c r="AE65" s="98" t="s">
        <v>886</v>
      </c>
      <c r="AF65" s="130" t="s">
        <v>886</v>
      </c>
      <c r="AG65" s="130" t="s">
        <v>886</v>
      </c>
      <c r="AH65" s="130" t="s">
        <v>886</v>
      </c>
      <c r="AI65" s="130" t="s">
        <v>886</v>
      </c>
      <c r="AJ65" s="130" t="s">
        <v>886</v>
      </c>
    </row>
    <row r="66" spans="1:36" x14ac:dyDescent="0.2">
      <c r="A66" s="5" t="s">
        <v>1331</v>
      </c>
      <c r="B66" s="5" t="s">
        <v>114</v>
      </c>
      <c r="D66" s="3" t="s">
        <v>115</v>
      </c>
      <c r="E66" s="38" t="s">
        <v>1088</v>
      </c>
      <c r="F66" s="3" t="s">
        <v>1076</v>
      </c>
      <c r="G66" s="3" t="s">
        <v>1058</v>
      </c>
      <c r="H66" s="85" t="s">
        <v>886</v>
      </c>
      <c r="I66" s="85">
        <v>4.3399289537556598</v>
      </c>
      <c r="J66" s="85">
        <v>7.1048942430637965</v>
      </c>
      <c r="K66" s="85">
        <v>5.5001797914419228</v>
      </c>
      <c r="L66" s="85">
        <v>6.6667575563402295</v>
      </c>
      <c r="M66" s="85">
        <v>7.8234640013292704</v>
      </c>
      <c r="N66" s="85">
        <v>4.716690374585113</v>
      </c>
      <c r="O66" s="85">
        <v>5.0317526800167656</v>
      </c>
      <c r="P66" s="85">
        <v>5.0655285394033456</v>
      </c>
      <c r="Q66" s="85">
        <v>8.1767264371589192</v>
      </c>
      <c r="R66" s="85">
        <v>12.385377649234286</v>
      </c>
      <c r="S66" s="85">
        <v>5.2701744912079249</v>
      </c>
      <c r="T66" s="85">
        <v>4.3226302880684955</v>
      </c>
      <c r="U66" s="85">
        <v>4.7627828358495634</v>
      </c>
      <c r="V66" s="85">
        <v>4.8696774572069899</v>
      </c>
      <c r="W66" s="85">
        <v>3.9582080367008388</v>
      </c>
      <c r="X66" s="85">
        <v>2.9302945093976547</v>
      </c>
      <c r="Y66" s="98">
        <v>2.0469250375792569</v>
      </c>
      <c r="Z66" s="98">
        <v>1.2808853479384652E-3</v>
      </c>
      <c r="AA66" s="98">
        <v>0.45150630187518459</v>
      </c>
      <c r="AB66" s="98">
        <v>0.25884768152808135</v>
      </c>
      <c r="AC66" s="130">
        <v>0.29760579949762445</v>
      </c>
      <c r="AD66" s="98">
        <v>1.7327846921501466</v>
      </c>
      <c r="AE66" s="98">
        <v>3.5386648053048697</v>
      </c>
      <c r="AF66" s="130">
        <v>3.5386648053048697</v>
      </c>
      <c r="AG66" s="130">
        <v>4.0243611871429774</v>
      </c>
      <c r="AH66" s="147">
        <v>4.6357023943866427</v>
      </c>
      <c r="AI66" s="130">
        <v>3.7544046983448931</v>
      </c>
      <c r="AJ66" s="130">
        <v>3.5768684519276284</v>
      </c>
    </row>
    <row r="67" spans="1:36" x14ac:dyDescent="0.2">
      <c r="A67" s="5" t="s">
        <v>1664</v>
      </c>
      <c r="B67" s="5" t="s">
        <v>116</v>
      </c>
      <c r="D67" s="3" t="s">
        <v>117</v>
      </c>
      <c r="E67" s="38" t="s">
        <v>1089</v>
      </c>
      <c r="F67" s="3" t="s">
        <v>1076</v>
      </c>
      <c r="G67" s="3" t="s">
        <v>1064</v>
      </c>
      <c r="H67" s="85" t="s">
        <v>886</v>
      </c>
      <c r="I67" s="85">
        <v>3.9215686274509949</v>
      </c>
      <c r="J67" s="85">
        <v>0.75471698113207708</v>
      </c>
      <c r="K67" s="85">
        <v>4.6991260923845175</v>
      </c>
      <c r="L67" s="85">
        <v>3.7473369582498464</v>
      </c>
      <c r="M67" s="85">
        <v>9.0399203126197278</v>
      </c>
      <c r="N67" s="85">
        <v>6.2175000702701055</v>
      </c>
      <c r="O67" s="85">
        <v>9.6588954457646423</v>
      </c>
      <c r="P67" s="85">
        <v>5.2571249306209182</v>
      </c>
      <c r="Q67" s="85">
        <v>9.1064366366710487</v>
      </c>
      <c r="R67" s="85">
        <v>10.851133128106</v>
      </c>
      <c r="S67" s="85">
        <v>7.7056498620944609</v>
      </c>
      <c r="T67" s="85">
        <v>5.0221318760615077</v>
      </c>
      <c r="U67" s="85">
        <v>4.9629642043169468</v>
      </c>
      <c r="V67" s="85">
        <v>4.8887576137370559</v>
      </c>
      <c r="W67" s="85">
        <v>4.9744655265581343</v>
      </c>
      <c r="X67" s="85" t="s">
        <v>886</v>
      </c>
      <c r="Y67" s="98" t="s">
        <v>886</v>
      </c>
      <c r="Z67" s="98" t="s">
        <v>886</v>
      </c>
      <c r="AA67" s="98" t="s">
        <v>886</v>
      </c>
      <c r="AB67" s="98" t="s">
        <v>886</v>
      </c>
      <c r="AC67" s="130" t="s">
        <v>886</v>
      </c>
      <c r="AD67" s="98" t="s">
        <v>886</v>
      </c>
      <c r="AE67" s="98" t="s">
        <v>886</v>
      </c>
      <c r="AF67" s="130" t="s">
        <v>886</v>
      </c>
      <c r="AG67" s="130" t="s">
        <v>886</v>
      </c>
      <c r="AH67" s="130" t="s">
        <v>886</v>
      </c>
      <c r="AI67" s="130" t="s">
        <v>886</v>
      </c>
      <c r="AJ67" s="130" t="s">
        <v>886</v>
      </c>
    </row>
    <row r="68" spans="1:36" x14ac:dyDescent="0.2">
      <c r="A68" s="5" t="s">
        <v>1665</v>
      </c>
      <c r="B68" s="5" t="s">
        <v>118</v>
      </c>
      <c r="D68" s="3" t="s">
        <v>119</v>
      </c>
      <c r="E68" s="38" t="s">
        <v>1089</v>
      </c>
      <c r="F68" s="3" t="s">
        <v>1076</v>
      </c>
      <c r="G68" s="3" t="s">
        <v>1059</v>
      </c>
      <c r="H68" s="85" t="s">
        <v>886</v>
      </c>
      <c r="I68" s="85">
        <v>-5.2631578947368496</v>
      </c>
      <c r="J68" s="85">
        <v>7.2230452674897094</v>
      </c>
      <c r="K68" s="85">
        <v>4.4014246676287172</v>
      </c>
      <c r="L68" s="85">
        <v>8.5831924123226173</v>
      </c>
      <c r="M68" s="85">
        <v>12.908642777822934</v>
      </c>
      <c r="N68" s="85">
        <v>8.9248446757982123</v>
      </c>
      <c r="O68" s="85">
        <v>6.0882012883334227</v>
      </c>
      <c r="P68" s="85">
        <v>6.0024495557585311</v>
      </c>
      <c r="Q68" s="85">
        <v>7.6404868448108658</v>
      </c>
      <c r="R68" s="85">
        <v>12.293277540252888</v>
      </c>
      <c r="S68" s="85">
        <v>4.6506918116716776</v>
      </c>
      <c r="T68" s="85">
        <v>4.6197313929635868</v>
      </c>
      <c r="U68" s="85">
        <v>2.0236324757867123</v>
      </c>
      <c r="V68" s="85">
        <v>1.9871199814341907</v>
      </c>
      <c r="W68" s="85">
        <v>1.3909036607219036</v>
      </c>
      <c r="X68" s="85" t="s">
        <v>886</v>
      </c>
      <c r="Y68" s="98" t="s">
        <v>886</v>
      </c>
      <c r="Z68" s="98" t="s">
        <v>886</v>
      </c>
      <c r="AA68" s="98" t="s">
        <v>886</v>
      </c>
      <c r="AB68" s="98" t="s">
        <v>886</v>
      </c>
      <c r="AC68" s="130" t="s">
        <v>886</v>
      </c>
      <c r="AD68" s="98" t="s">
        <v>886</v>
      </c>
      <c r="AE68" s="98" t="s">
        <v>886</v>
      </c>
      <c r="AF68" s="130" t="s">
        <v>886</v>
      </c>
      <c r="AG68" s="130" t="s">
        <v>886</v>
      </c>
      <c r="AH68" s="130" t="s">
        <v>886</v>
      </c>
      <c r="AI68" s="130" t="s">
        <v>886</v>
      </c>
      <c r="AJ68" s="130" t="s">
        <v>886</v>
      </c>
    </row>
    <row r="69" spans="1:36" x14ac:dyDescent="0.2">
      <c r="A69" s="5" t="s">
        <v>1332</v>
      </c>
      <c r="B69" s="5" t="s">
        <v>120</v>
      </c>
      <c r="D69" s="3" t="s">
        <v>121</v>
      </c>
      <c r="E69" s="38" t="s">
        <v>1088</v>
      </c>
      <c r="F69" s="3" t="s">
        <v>1076</v>
      </c>
      <c r="G69" s="3" t="s">
        <v>1061</v>
      </c>
      <c r="H69" s="85" t="s">
        <v>886</v>
      </c>
      <c r="I69" s="85">
        <v>-2.5973811801180773</v>
      </c>
      <c r="J69" s="85">
        <v>2.6666440919018726</v>
      </c>
      <c r="K69" s="85">
        <v>5.0232527458029779</v>
      </c>
      <c r="L69" s="85">
        <v>4.8473713962690681</v>
      </c>
      <c r="M69" s="85">
        <v>11.928831378892028</v>
      </c>
      <c r="N69" s="85">
        <v>6.6594412331406545</v>
      </c>
      <c r="O69" s="85">
        <v>8.3775544766851056</v>
      </c>
      <c r="P69" s="85">
        <v>7.7716428794666115</v>
      </c>
      <c r="Q69" s="85">
        <v>9.5118414693088624</v>
      </c>
      <c r="R69" s="85">
        <v>15.129314149527744</v>
      </c>
      <c r="S69" s="85">
        <v>5.3975312428122351</v>
      </c>
      <c r="T69" s="85">
        <v>3.3825561940787026</v>
      </c>
      <c r="U69" s="85">
        <v>3.9051505769772064</v>
      </c>
      <c r="V69" s="85">
        <v>4.8208091615689455</v>
      </c>
      <c r="W69" s="85">
        <v>4.220802526738936</v>
      </c>
      <c r="X69" s="85">
        <v>2.6723603553963784</v>
      </c>
      <c r="Y69" s="98">
        <v>2.1855504125578591</v>
      </c>
      <c r="Z69" s="98">
        <v>-7.2212593876344044E-3</v>
      </c>
      <c r="AA69" s="98">
        <v>0.30200174635793076</v>
      </c>
      <c r="AB69" s="98">
        <v>0.57731202995215369</v>
      </c>
      <c r="AC69" s="130">
        <v>0.18287246435289006</v>
      </c>
      <c r="AD69" s="98">
        <v>0.18903468883979535</v>
      </c>
      <c r="AE69" s="98">
        <v>3.5155059618364737</v>
      </c>
      <c r="AF69" s="130">
        <v>3.5155059618364737</v>
      </c>
      <c r="AG69" s="130">
        <v>4.7869747489519332</v>
      </c>
      <c r="AH69" s="147">
        <v>4.7770515444734096</v>
      </c>
      <c r="AI69" s="130">
        <v>3.5014402024608149</v>
      </c>
      <c r="AJ69" s="130">
        <v>1.8730025952855924</v>
      </c>
    </row>
    <row r="70" spans="1:36" x14ac:dyDescent="0.2">
      <c r="A70" s="5" t="s">
        <v>1333</v>
      </c>
      <c r="B70" s="5" t="s">
        <v>1146</v>
      </c>
      <c r="D70" s="3" t="s">
        <v>1157</v>
      </c>
      <c r="E70" s="38" t="s">
        <v>1088</v>
      </c>
      <c r="F70" s="3" t="s">
        <v>1082</v>
      </c>
      <c r="G70" s="3" t="s">
        <v>1061</v>
      </c>
      <c r="H70" s="88" t="s">
        <v>886</v>
      </c>
      <c r="I70" s="85" t="s">
        <v>886</v>
      </c>
      <c r="J70" s="85" t="s">
        <v>886</v>
      </c>
      <c r="K70" s="85" t="s">
        <v>886</v>
      </c>
      <c r="L70" s="85" t="s">
        <v>886</v>
      </c>
      <c r="M70" s="85" t="s">
        <v>886</v>
      </c>
      <c r="N70" s="85" t="s">
        <v>886</v>
      </c>
      <c r="O70" s="85" t="s">
        <v>886</v>
      </c>
      <c r="P70" s="85" t="s">
        <v>886</v>
      </c>
      <c r="Q70" s="85" t="s">
        <v>886</v>
      </c>
      <c r="R70" s="85" t="s">
        <v>886</v>
      </c>
      <c r="S70" s="85" t="s">
        <v>886</v>
      </c>
      <c r="T70" s="85" t="s">
        <v>886</v>
      </c>
      <c r="U70" s="85" t="s">
        <v>886</v>
      </c>
      <c r="V70" s="85" t="s">
        <v>886</v>
      </c>
      <c r="W70" s="85" t="s">
        <v>886</v>
      </c>
      <c r="X70" s="85" t="s">
        <v>886</v>
      </c>
      <c r="Y70" s="98">
        <v>2.8734551653255096</v>
      </c>
      <c r="Z70" s="98">
        <v>-1.8885281055631253E-2</v>
      </c>
      <c r="AA70" s="98">
        <v>0.32903155046977872</v>
      </c>
      <c r="AB70" s="98">
        <v>0.34192082984125705</v>
      </c>
      <c r="AC70" s="130">
        <v>0.44970070390568662</v>
      </c>
      <c r="AD70" s="98">
        <v>0.38020293557639029</v>
      </c>
      <c r="AE70" s="98">
        <v>3.5709355022659706</v>
      </c>
      <c r="AF70" s="130">
        <v>3.5709355022659706</v>
      </c>
      <c r="AG70" s="130">
        <v>4.5055783616382516</v>
      </c>
      <c r="AH70" s="147">
        <v>2.3973734423468507</v>
      </c>
      <c r="AI70" s="130">
        <v>3.903289610659999</v>
      </c>
      <c r="AJ70" s="130">
        <v>4.852243523913061</v>
      </c>
    </row>
    <row r="71" spans="1:36" x14ac:dyDescent="0.2">
      <c r="A71" s="5" t="s">
        <v>1334</v>
      </c>
      <c r="B71" s="5" t="s">
        <v>122</v>
      </c>
      <c r="D71" s="3" t="s">
        <v>123</v>
      </c>
      <c r="E71" s="38" t="s">
        <v>1088</v>
      </c>
      <c r="F71" s="3" t="s">
        <v>1076</v>
      </c>
      <c r="G71" s="3" t="s">
        <v>1060</v>
      </c>
      <c r="H71" s="85" t="s">
        <v>886</v>
      </c>
      <c r="I71" s="85">
        <v>6.7910379515317771</v>
      </c>
      <c r="J71" s="85">
        <v>-3.0828252380626111</v>
      </c>
      <c r="K71" s="85">
        <v>9.0125114865342653</v>
      </c>
      <c r="L71" s="85">
        <v>15.729153157826488</v>
      </c>
      <c r="M71" s="85">
        <v>6.6100769004496414</v>
      </c>
      <c r="N71" s="85">
        <v>5.6313230850085318</v>
      </c>
      <c r="O71" s="85">
        <v>6.8324294741031792</v>
      </c>
      <c r="P71" s="85">
        <v>6.0287114764405345</v>
      </c>
      <c r="Q71" s="85">
        <v>9.9432286119011337</v>
      </c>
      <c r="R71" s="85">
        <v>8.8452088452088304</v>
      </c>
      <c r="S71" s="85">
        <v>7.8235974233331405</v>
      </c>
      <c r="T71" s="85">
        <v>2.8884123093682064</v>
      </c>
      <c r="U71" s="85">
        <v>4.01909047296067</v>
      </c>
      <c r="V71" s="85">
        <v>4.3886225021271201</v>
      </c>
      <c r="W71" s="85">
        <v>5.2781925104360141</v>
      </c>
      <c r="X71" s="85">
        <v>3.0461994862704103</v>
      </c>
      <c r="Y71" s="98">
        <v>2.4660323701857294</v>
      </c>
      <c r="Z71" s="98">
        <v>1.4390757022340495E-2</v>
      </c>
      <c r="AA71" s="98">
        <v>0.37205031929181587</v>
      </c>
      <c r="AB71" s="98">
        <v>0.41845574130832119</v>
      </c>
      <c r="AC71" s="130">
        <v>0.30318686099630732</v>
      </c>
      <c r="AD71" s="98">
        <v>1.7838021009827232</v>
      </c>
      <c r="AE71" s="98">
        <v>3.6282643725612962</v>
      </c>
      <c r="AF71" s="130">
        <v>3.6282643725612962</v>
      </c>
      <c r="AG71" s="130">
        <v>5.9811357026361645</v>
      </c>
      <c r="AH71" s="147">
        <v>4.783443142853816</v>
      </c>
      <c r="AI71" s="130">
        <v>3.8564416424219816</v>
      </c>
      <c r="AJ71" s="130">
        <v>4.9230305995709251</v>
      </c>
    </row>
    <row r="72" spans="1:36" x14ac:dyDescent="0.2">
      <c r="A72" s="5" t="s">
        <v>1335</v>
      </c>
      <c r="B72" s="5" t="s">
        <v>124</v>
      </c>
      <c r="D72" s="3" t="s">
        <v>125</v>
      </c>
      <c r="E72" s="38" t="s">
        <v>1088</v>
      </c>
      <c r="F72" s="3" t="s">
        <v>1076</v>
      </c>
      <c r="G72" s="3" t="s">
        <v>1061</v>
      </c>
      <c r="H72" s="85" t="s">
        <v>886</v>
      </c>
      <c r="I72" s="85">
        <v>1.0429038004750737</v>
      </c>
      <c r="J72" s="85">
        <v>4.7529843893480148</v>
      </c>
      <c r="K72" s="85">
        <v>6.3115817525158775</v>
      </c>
      <c r="L72" s="85">
        <v>6.4299614103367588</v>
      </c>
      <c r="M72" s="85">
        <v>13.271456683762793</v>
      </c>
      <c r="N72" s="85">
        <v>6.7973516456458043</v>
      </c>
      <c r="O72" s="85">
        <v>7.8915346287353714</v>
      </c>
      <c r="P72" s="85">
        <v>7.4449140469180293</v>
      </c>
      <c r="Q72" s="85">
        <v>9.0648928764792487</v>
      </c>
      <c r="R72" s="85">
        <v>15.050604313777143</v>
      </c>
      <c r="S72" s="85">
        <v>5.7157701011772986</v>
      </c>
      <c r="T72" s="85">
        <v>3.1669082246322375</v>
      </c>
      <c r="U72" s="85">
        <v>4.5359126727813077</v>
      </c>
      <c r="V72" s="85">
        <v>4.4286883853128671</v>
      </c>
      <c r="W72" s="85">
        <v>4.2948642092184031</v>
      </c>
      <c r="X72" s="85">
        <v>2.7330425841222592</v>
      </c>
      <c r="Y72" s="98">
        <v>2.2399547177104751</v>
      </c>
      <c r="Z72" s="98">
        <v>-6.7515562337234769E-3</v>
      </c>
      <c r="AA72" s="98">
        <v>0.59147625992545727</v>
      </c>
      <c r="AB72" s="98">
        <v>0.57390253725331775</v>
      </c>
      <c r="AC72" s="130">
        <v>0.45917175559784251</v>
      </c>
      <c r="AD72" s="98">
        <v>0.19531898779587831</v>
      </c>
      <c r="AE72" s="98">
        <v>3.6401731900250089</v>
      </c>
      <c r="AF72" s="130">
        <v>3.6401731900250089</v>
      </c>
      <c r="AG72" s="130">
        <v>4.7886606898949413</v>
      </c>
      <c r="AH72" s="147">
        <v>4.7487572653320154</v>
      </c>
      <c r="AI72" s="130">
        <v>3.576438380958824</v>
      </c>
      <c r="AJ72" s="130">
        <v>1.9670269060010273</v>
      </c>
    </row>
    <row r="73" spans="1:36" x14ac:dyDescent="0.2">
      <c r="A73" s="5" t="s">
        <v>1336</v>
      </c>
      <c r="B73" s="5" t="s">
        <v>126</v>
      </c>
      <c r="D73" s="3" t="s">
        <v>127</v>
      </c>
      <c r="E73" s="38" t="s">
        <v>1088</v>
      </c>
      <c r="F73" s="3" t="s">
        <v>1076</v>
      </c>
      <c r="G73" s="3" t="s">
        <v>1064</v>
      </c>
      <c r="H73" s="85" t="s">
        <v>886</v>
      </c>
      <c r="I73" s="85">
        <v>9.6841199146674626</v>
      </c>
      <c r="J73" s="85">
        <v>0</v>
      </c>
      <c r="K73" s="85">
        <v>2.0080869431696016</v>
      </c>
      <c r="L73" s="85">
        <v>6.611473490550253</v>
      </c>
      <c r="M73" s="85">
        <v>10.674113235963162</v>
      </c>
      <c r="N73" s="85">
        <v>8.0400300508880633</v>
      </c>
      <c r="O73" s="85">
        <v>9.323134651464855</v>
      </c>
      <c r="P73" s="85">
        <v>6.9366936693669317</v>
      </c>
      <c r="Q73" s="85">
        <v>9.2228270018517549</v>
      </c>
      <c r="R73" s="85">
        <v>16.915836955293202</v>
      </c>
      <c r="S73" s="85">
        <v>5.8601233895206946</v>
      </c>
      <c r="T73" s="85">
        <v>3.8778288807345547</v>
      </c>
      <c r="U73" s="85">
        <v>3.6187812187812085</v>
      </c>
      <c r="V73" s="85">
        <v>3.5317347072570442</v>
      </c>
      <c r="W73" s="85">
        <v>4.7194409678765368</v>
      </c>
      <c r="X73" s="85">
        <v>2.8790541165423065</v>
      </c>
      <c r="Y73" s="98">
        <v>2.4153954665523116</v>
      </c>
      <c r="Z73" s="98">
        <v>8.7774379333893648E-3</v>
      </c>
      <c r="AA73" s="98">
        <v>7.4264110181019305E-3</v>
      </c>
      <c r="AB73" s="98">
        <v>0.28690820962526686</v>
      </c>
      <c r="AC73" s="130">
        <v>0.29147257599828613</v>
      </c>
      <c r="AD73" s="98">
        <v>1.006785735859772E-2</v>
      </c>
      <c r="AE73" s="98">
        <v>3.4361493651177133</v>
      </c>
      <c r="AF73" s="130">
        <v>3.4361493651177133</v>
      </c>
      <c r="AG73" s="130">
        <v>4.5108164339608514</v>
      </c>
      <c r="AH73" s="147">
        <v>5.521376746417217</v>
      </c>
      <c r="AI73" s="130">
        <v>3.6203389059996205</v>
      </c>
      <c r="AJ73" s="130">
        <v>4.5369045072909646</v>
      </c>
    </row>
    <row r="74" spans="1:36" x14ac:dyDescent="0.2">
      <c r="A74" s="5" t="s">
        <v>1337</v>
      </c>
      <c r="B74" s="5" t="s">
        <v>128</v>
      </c>
      <c r="D74" s="3" t="s">
        <v>129</v>
      </c>
      <c r="E74" s="38" t="s">
        <v>1088</v>
      </c>
      <c r="F74" s="3" t="s">
        <v>1076</v>
      </c>
      <c r="G74" s="3" t="s">
        <v>1057</v>
      </c>
      <c r="H74" s="85" t="s">
        <v>886</v>
      </c>
      <c r="I74" s="85">
        <v>-0.22571559834608479</v>
      </c>
      <c r="J74" s="85">
        <v>7.2072072072072046</v>
      </c>
      <c r="K74" s="85">
        <v>9.5592903828197962</v>
      </c>
      <c r="L74" s="85">
        <v>5.0827523905299046</v>
      </c>
      <c r="M74" s="85">
        <v>11.276378323141543</v>
      </c>
      <c r="N74" s="85">
        <v>10.671544976167226</v>
      </c>
      <c r="O74" s="85">
        <v>9.3646277856804119</v>
      </c>
      <c r="P74" s="85">
        <v>7.9894982778138939</v>
      </c>
      <c r="Q74" s="85">
        <v>9.0545122005620868</v>
      </c>
      <c r="R74" s="85">
        <v>16.460265679487037</v>
      </c>
      <c r="S74" s="85">
        <v>6.7051271919426227</v>
      </c>
      <c r="T74" s="85">
        <v>4.4042495412240044</v>
      </c>
      <c r="U74" s="85">
        <v>4.4549187757643551</v>
      </c>
      <c r="V74" s="85">
        <v>4.0287346347426478</v>
      </c>
      <c r="W74" s="85">
        <v>3.7348943146044462</v>
      </c>
      <c r="X74" s="85">
        <v>3.7143995916398183</v>
      </c>
      <c r="Y74" s="98">
        <v>2.4244385563938238</v>
      </c>
      <c r="Z74" s="98">
        <v>2.6329820496329148E-3</v>
      </c>
      <c r="AA74" s="98">
        <v>6.9772187226419646E-2</v>
      </c>
      <c r="AB74" s="98">
        <v>1.7503239513513904</v>
      </c>
      <c r="AC74" s="130">
        <v>1.8139504816083729</v>
      </c>
      <c r="AD74" s="98">
        <v>1.8629044547163076</v>
      </c>
      <c r="AE74" s="98">
        <v>3.507448731534013</v>
      </c>
      <c r="AF74" s="130">
        <v>3.507448731534013</v>
      </c>
      <c r="AG74" s="130">
        <v>5.4773779321424687</v>
      </c>
      <c r="AH74" s="147">
        <v>4.0363363412723174</v>
      </c>
      <c r="AI74" s="130">
        <v>3.9613658865412571</v>
      </c>
      <c r="AJ74" s="130">
        <v>3.3859153217227518</v>
      </c>
    </row>
    <row r="75" spans="1:36" x14ac:dyDescent="0.2">
      <c r="A75" s="5" t="s">
        <v>1339</v>
      </c>
      <c r="B75" s="5" t="s">
        <v>1148</v>
      </c>
      <c r="D75" s="3" t="s">
        <v>1147</v>
      </c>
      <c r="E75" s="38" t="s">
        <v>1088</v>
      </c>
      <c r="F75" s="3" t="s">
        <v>1082</v>
      </c>
      <c r="G75" s="3" t="s">
        <v>1058</v>
      </c>
      <c r="H75" s="88" t="s">
        <v>886</v>
      </c>
      <c r="I75" s="85" t="s">
        <v>886</v>
      </c>
      <c r="J75" s="85" t="s">
        <v>886</v>
      </c>
      <c r="K75" s="85" t="s">
        <v>886</v>
      </c>
      <c r="L75" s="85" t="s">
        <v>886</v>
      </c>
      <c r="M75" s="85" t="s">
        <v>886</v>
      </c>
      <c r="N75" s="85" t="s">
        <v>886</v>
      </c>
      <c r="O75" s="85" t="s">
        <v>886</v>
      </c>
      <c r="P75" s="85" t="s">
        <v>886</v>
      </c>
      <c r="Q75" s="85" t="s">
        <v>886</v>
      </c>
      <c r="R75" s="85" t="s">
        <v>886</v>
      </c>
      <c r="S75" s="85" t="s">
        <v>886</v>
      </c>
      <c r="T75" s="85" t="s">
        <v>886</v>
      </c>
      <c r="U75" s="85" t="s">
        <v>886</v>
      </c>
      <c r="V75" s="85" t="s">
        <v>886</v>
      </c>
      <c r="W75" s="85" t="s">
        <v>886</v>
      </c>
      <c r="X75" s="85" t="s">
        <v>886</v>
      </c>
      <c r="Y75" s="98">
        <v>1.9880141689143045</v>
      </c>
      <c r="Z75" s="98">
        <v>0.17262332210130182</v>
      </c>
      <c r="AA75" s="98">
        <v>0.85542550698265529</v>
      </c>
      <c r="AB75" s="98">
        <v>0.48798824454088674</v>
      </c>
      <c r="AC75" s="130">
        <v>0.20404137959177948</v>
      </c>
      <c r="AD75" s="98">
        <v>0.64006407428274237</v>
      </c>
      <c r="AE75" s="98">
        <v>3.8624959533829717</v>
      </c>
      <c r="AF75" s="130">
        <v>3.8624959533829717</v>
      </c>
      <c r="AG75" s="130">
        <v>5.9511686247236684</v>
      </c>
      <c r="AH75" s="147">
        <v>4.1599268584288529</v>
      </c>
      <c r="AI75" s="130">
        <v>4.1518967399255091</v>
      </c>
      <c r="AJ75" s="130">
        <v>5.0457848248291564</v>
      </c>
    </row>
    <row r="76" spans="1:36" x14ac:dyDescent="0.2">
      <c r="A76" s="5" t="s">
        <v>1341</v>
      </c>
      <c r="B76" s="5" t="s">
        <v>1149</v>
      </c>
      <c r="D76" s="3" t="s">
        <v>1150</v>
      </c>
      <c r="E76" s="38" t="s">
        <v>1088</v>
      </c>
      <c r="F76" s="3" t="s">
        <v>1082</v>
      </c>
      <c r="G76" s="3" t="s">
        <v>1058</v>
      </c>
      <c r="H76" s="88" t="s">
        <v>886</v>
      </c>
      <c r="I76" s="85" t="s">
        <v>886</v>
      </c>
      <c r="J76" s="85" t="s">
        <v>886</v>
      </c>
      <c r="K76" s="85" t="s">
        <v>886</v>
      </c>
      <c r="L76" s="85" t="s">
        <v>886</v>
      </c>
      <c r="M76" s="85" t="s">
        <v>886</v>
      </c>
      <c r="N76" s="85" t="s">
        <v>886</v>
      </c>
      <c r="O76" s="85" t="s">
        <v>886</v>
      </c>
      <c r="P76" s="85" t="s">
        <v>886</v>
      </c>
      <c r="Q76" s="85" t="s">
        <v>886</v>
      </c>
      <c r="R76" s="85" t="s">
        <v>886</v>
      </c>
      <c r="S76" s="85" t="s">
        <v>886</v>
      </c>
      <c r="T76" s="85" t="s">
        <v>886</v>
      </c>
      <c r="U76" s="85" t="s">
        <v>886</v>
      </c>
      <c r="V76" s="85" t="s">
        <v>886</v>
      </c>
      <c r="W76" s="85" t="s">
        <v>886</v>
      </c>
      <c r="X76" s="85" t="s">
        <v>886</v>
      </c>
      <c r="Y76" s="98">
        <v>2.5948916953798715</v>
      </c>
      <c r="Z76" s="98">
        <v>6.0573020776502062E-3</v>
      </c>
      <c r="AA76" s="98">
        <v>0.253045292415365</v>
      </c>
      <c r="AB76" s="98">
        <v>1.9246002443510548</v>
      </c>
      <c r="AC76" s="130">
        <v>0.1040616993670751</v>
      </c>
      <c r="AD76" s="98">
        <v>0.33949378581625833</v>
      </c>
      <c r="AE76" s="98">
        <v>3.8496593598982276</v>
      </c>
      <c r="AF76" s="130">
        <v>3.8496593598982276</v>
      </c>
      <c r="AG76" s="130">
        <v>5.138291856923094</v>
      </c>
      <c r="AH76" s="147">
        <v>5.7812192780559934</v>
      </c>
      <c r="AI76" s="130">
        <v>4.0034113460056142</v>
      </c>
      <c r="AJ76" s="130">
        <v>5.0456786619148239</v>
      </c>
    </row>
    <row r="77" spans="1:36" x14ac:dyDescent="0.2">
      <c r="A77" s="5" t="s">
        <v>1666</v>
      </c>
      <c r="B77" s="5" t="s">
        <v>134</v>
      </c>
      <c r="D77" s="3" t="s">
        <v>135</v>
      </c>
      <c r="E77" s="38" t="s">
        <v>1089</v>
      </c>
      <c r="F77" s="3" t="s">
        <v>1076</v>
      </c>
      <c r="G77" s="3" t="s">
        <v>1058</v>
      </c>
      <c r="H77" s="85" t="s">
        <v>886</v>
      </c>
      <c r="I77" s="85">
        <v>-0.1849790466212653</v>
      </c>
      <c r="J77" s="85">
        <v>4.6133661336613443</v>
      </c>
      <c r="K77" s="85">
        <v>5.306640747476024</v>
      </c>
      <c r="L77" s="85">
        <v>4.8546290920458972</v>
      </c>
      <c r="M77" s="85">
        <v>17.241673055626535</v>
      </c>
      <c r="N77" s="85">
        <v>4.8778124924314028</v>
      </c>
      <c r="O77" s="85">
        <v>6.6496547583308399</v>
      </c>
      <c r="P77" s="85">
        <v>6.2437070318843695</v>
      </c>
      <c r="Q77" s="85">
        <v>5.6291525700077329</v>
      </c>
      <c r="R77" s="85">
        <v>9.8122636412749813</v>
      </c>
      <c r="S77" s="85">
        <v>5.2781853163133405</v>
      </c>
      <c r="T77" s="85">
        <v>3.3203988817958248</v>
      </c>
      <c r="U77" s="85">
        <v>4.8944384318412943</v>
      </c>
      <c r="V77" s="85">
        <v>4.7623080832191107</v>
      </c>
      <c r="W77" s="85">
        <v>4.5156880470972141</v>
      </c>
      <c r="X77" s="85" t="s">
        <v>886</v>
      </c>
      <c r="Y77" s="98" t="s">
        <v>886</v>
      </c>
      <c r="Z77" s="98" t="s">
        <v>886</v>
      </c>
      <c r="AA77" s="98" t="s">
        <v>886</v>
      </c>
      <c r="AB77" s="98" t="s">
        <v>886</v>
      </c>
      <c r="AC77" s="130" t="s">
        <v>886</v>
      </c>
      <c r="AD77" s="98" t="s">
        <v>886</v>
      </c>
      <c r="AE77" s="98" t="s">
        <v>886</v>
      </c>
      <c r="AF77" s="130" t="s">
        <v>886</v>
      </c>
      <c r="AG77" s="130" t="s">
        <v>886</v>
      </c>
      <c r="AH77" s="130" t="s">
        <v>886</v>
      </c>
      <c r="AI77" s="130" t="s">
        <v>886</v>
      </c>
      <c r="AJ77" s="130" t="s">
        <v>886</v>
      </c>
    </row>
    <row r="78" spans="1:36" x14ac:dyDescent="0.2">
      <c r="A78" s="5" t="s">
        <v>1342</v>
      </c>
      <c r="B78" s="5" t="s">
        <v>136</v>
      </c>
      <c r="D78" s="3" t="s">
        <v>137</v>
      </c>
      <c r="E78" s="38" t="s">
        <v>1088</v>
      </c>
      <c r="F78" s="3" t="s">
        <v>1076</v>
      </c>
      <c r="G78" s="3" t="s">
        <v>1060</v>
      </c>
      <c r="H78" s="85" t="s">
        <v>886</v>
      </c>
      <c r="I78" s="85">
        <v>-2.142857142857153</v>
      </c>
      <c r="J78" s="85">
        <v>4.1978913219789149</v>
      </c>
      <c r="K78" s="85">
        <v>3.8108284815841102</v>
      </c>
      <c r="L78" s="85">
        <v>7.3283747713163194</v>
      </c>
      <c r="M78" s="85">
        <v>10.523521439649031</v>
      </c>
      <c r="N78" s="85">
        <v>8.0614373301308433</v>
      </c>
      <c r="O78" s="85">
        <v>6.1311153225240389</v>
      </c>
      <c r="P78" s="85">
        <v>5.8188111063346639</v>
      </c>
      <c r="Q78" s="85">
        <v>9.4727193183475435</v>
      </c>
      <c r="R78" s="85">
        <v>8.6844408921367062</v>
      </c>
      <c r="S78" s="85">
        <v>4.3747756581424113</v>
      </c>
      <c r="T78" s="85">
        <v>2.7319241737963296</v>
      </c>
      <c r="U78" s="85">
        <v>4.5853507189104903</v>
      </c>
      <c r="V78" s="85">
        <v>4.0954618909698581</v>
      </c>
      <c r="W78" s="85">
        <v>3.7790893887009673</v>
      </c>
      <c r="X78" s="85">
        <v>3.7209672057697105</v>
      </c>
      <c r="Y78" s="98">
        <v>1.684700439638533</v>
      </c>
      <c r="Z78" s="98">
        <v>1.7129740655732917E-2</v>
      </c>
      <c r="AA78" s="98">
        <v>2.7402891005010588E-3</v>
      </c>
      <c r="AB78" s="98">
        <v>0.53160151807855982</v>
      </c>
      <c r="AC78" s="130">
        <v>1.8514480408858613</v>
      </c>
      <c r="AD78" s="98">
        <v>1.8017355001438418</v>
      </c>
      <c r="AE78" s="98">
        <v>3.6803364879074874</v>
      </c>
      <c r="AF78" s="130">
        <v>3.6803364879074874</v>
      </c>
      <c r="AG78" s="130">
        <v>4.8978517979184844</v>
      </c>
      <c r="AH78" s="147">
        <v>4.7584050768764152</v>
      </c>
      <c r="AI78" s="130">
        <v>2.4175677330987355</v>
      </c>
      <c r="AJ78" s="130">
        <v>3.0226590701517932</v>
      </c>
    </row>
    <row r="79" spans="1:36" x14ac:dyDescent="0.2">
      <c r="A79" s="5" t="s">
        <v>1667</v>
      </c>
      <c r="B79" s="5" t="s">
        <v>138</v>
      </c>
      <c r="D79" s="3" t="s">
        <v>139</v>
      </c>
      <c r="E79" s="38" t="s">
        <v>1089</v>
      </c>
      <c r="F79" s="3" t="s">
        <v>1076</v>
      </c>
      <c r="G79" s="3" t="s">
        <v>1059</v>
      </c>
      <c r="H79" s="85" t="s">
        <v>886</v>
      </c>
      <c r="I79" s="85">
        <v>-6.2377627224368837</v>
      </c>
      <c r="J79" s="85">
        <v>9.563321198233325</v>
      </c>
      <c r="K79" s="85">
        <v>5.1376332478747884</v>
      </c>
      <c r="L79" s="85">
        <v>13.272050566304117</v>
      </c>
      <c r="M79" s="85">
        <v>12.590819607121091</v>
      </c>
      <c r="N79" s="85">
        <v>4.4404191353132774</v>
      </c>
      <c r="O79" s="85">
        <v>4.5069676129452034</v>
      </c>
      <c r="P79" s="85">
        <v>4.5534695570998736</v>
      </c>
      <c r="Q79" s="85">
        <v>13.822751322751301</v>
      </c>
      <c r="R79" s="85">
        <v>10.191748983149338</v>
      </c>
      <c r="S79" s="85">
        <v>6.5545243619489639</v>
      </c>
      <c r="T79" s="85">
        <v>4.3161610662971555</v>
      </c>
      <c r="U79" s="85">
        <v>4.6799762798972182</v>
      </c>
      <c r="V79" s="85">
        <v>5.6384730425850051</v>
      </c>
      <c r="W79" s="85">
        <v>3.1910710072287145</v>
      </c>
      <c r="X79" s="85" t="s">
        <v>886</v>
      </c>
      <c r="Y79" s="98" t="s">
        <v>886</v>
      </c>
      <c r="Z79" s="98" t="s">
        <v>886</v>
      </c>
      <c r="AA79" s="98" t="s">
        <v>886</v>
      </c>
      <c r="AB79" s="98" t="s">
        <v>886</v>
      </c>
      <c r="AC79" s="130" t="s">
        <v>886</v>
      </c>
      <c r="AD79" s="98" t="s">
        <v>886</v>
      </c>
      <c r="AE79" s="98" t="s">
        <v>886</v>
      </c>
      <c r="AF79" s="130" t="s">
        <v>886</v>
      </c>
      <c r="AG79" s="130" t="s">
        <v>886</v>
      </c>
      <c r="AH79" s="130" t="s">
        <v>886</v>
      </c>
      <c r="AI79" s="130" t="s">
        <v>886</v>
      </c>
      <c r="AJ79" s="130" t="s">
        <v>886</v>
      </c>
    </row>
    <row r="80" spans="1:36" x14ac:dyDescent="0.2">
      <c r="A80" s="5" t="s">
        <v>1343</v>
      </c>
      <c r="B80" s="5" t="s">
        <v>140</v>
      </c>
      <c r="D80" s="3" t="s">
        <v>141</v>
      </c>
      <c r="E80" s="38" t="s">
        <v>1088</v>
      </c>
      <c r="F80" s="3" t="s">
        <v>1076</v>
      </c>
      <c r="G80" s="3" t="s">
        <v>1057</v>
      </c>
      <c r="H80" s="85" t="s">
        <v>886</v>
      </c>
      <c r="I80" s="85">
        <v>9.6851257990228703</v>
      </c>
      <c r="J80" s="85">
        <v>11.920412848537183</v>
      </c>
      <c r="K80" s="85">
        <v>5.676917142957322</v>
      </c>
      <c r="L80" s="85">
        <v>6.0438648881810479</v>
      </c>
      <c r="M80" s="85">
        <v>9.7310658802547039</v>
      </c>
      <c r="N80" s="85">
        <v>6.8050585266399537</v>
      </c>
      <c r="O80" s="85">
        <v>5.8001388295600265</v>
      </c>
      <c r="P80" s="85">
        <v>6.1735871910367592</v>
      </c>
      <c r="Q80" s="85">
        <v>10.173499702911457</v>
      </c>
      <c r="R80" s="85">
        <v>18.31282156378424</v>
      </c>
      <c r="S80" s="85">
        <v>5.6322876496275711</v>
      </c>
      <c r="T80" s="85">
        <v>4.6423917077338643</v>
      </c>
      <c r="U80" s="85">
        <v>4.6681952394305597</v>
      </c>
      <c r="V80" s="85">
        <v>4.9556364553291417</v>
      </c>
      <c r="W80" s="85">
        <v>4.4656330943353595</v>
      </c>
      <c r="X80" s="85">
        <v>3.3641649238553128</v>
      </c>
      <c r="Y80" s="98">
        <v>2.5072310601846652</v>
      </c>
      <c r="Z80" s="98">
        <v>6.3759072102016034E-2</v>
      </c>
      <c r="AA80" s="98">
        <v>6.9141292264319532E-2</v>
      </c>
      <c r="AB80" s="98">
        <v>0.44368878110900312</v>
      </c>
      <c r="AC80" s="130">
        <v>0.48016940808330855</v>
      </c>
      <c r="AD80" s="98">
        <v>0.37182954903920429</v>
      </c>
      <c r="AE80" s="98">
        <v>4.0288337445752997</v>
      </c>
      <c r="AF80" s="130">
        <v>4.0288337445752997</v>
      </c>
      <c r="AG80" s="130">
        <v>4.9863328839470311</v>
      </c>
      <c r="AH80" s="147">
        <v>5.6637116013312339</v>
      </c>
      <c r="AI80" s="130">
        <v>4.1347976363028227</v>
      </c>
      <c r="AJ80" s="130">
        <v>5.2190345669363003</v>
      </c>
    </row>
    <row r="81" spans="1:36" x14ac:dyDescent="0.2">
      <c r="A81" s="5" t="s">
        <v>1748</v>
      </c>
      <c r="B81" s="5" t="s">
        <v>142</v>
      </c>
      <c r="D81" s="3" t="s">
        <v>143</v>
      </c>
      <c r="E81" s="38" t="s">
        <v>1089</v>
      </c>
      <c r="F81" s="3" t="s">
        <v>1076</v>
      </c>
      <c r="G81" s="3" t="s">
        <v>1057</v>
      </c>
      <c r="H81" s="85" t="s">
        <v>886</v>
      </c>
      <c r="I81" s="85">
        <v>0</v>
      </c>
      <c r="J81" s="85">
        <v>6.9757390111439008</v>
      </c>
      <c r="K81" s="85">
        <v>7.7470355731225311</v>
      </c>
      <c r="L81" s="85">
        <v>6.0324447705225452</v>
      </c>
      <c r="M81" s="85">
        <v>9.3918659183516411</v>
      </c>
      <c r="N81" s="85">
        <v>8.8483758064742801</v>
      </c>
      <c r="O81" s="85">
        <v>7.4614530333944487</v>
      </c>
      <c r="P81" s="85">
        <v>5.5289848106133519</v>
      </c>
      <c r="Q81" s="85">
        <v>9.2396688568272509</v>
      </c>
      <c r="R81" s="85">
        <v>16.224161115802005</v>
      </c>
      <c r="S81" s="85">
        <v>7.0451589757388149</v>
      </c>
      <c r="T81" s="85">
        <v>4.0594888981985804</v>
      </c>
      <c r="U81" s="85">
        <v>4.7280486331978011</v>
      </c>
      <c r="V81" s="85">
        <v>4.4769234317697766</v>
      </c>
      <c r="W81" s="85">
        <v>4.4727353006107933</v>
      </c>
      <c r="X81" s="85">
        <v>3.8276231263383238</v>
      </c>
      <c r="Y81" s="98">
        <v>2.1424404010800231</v>
      </c>
      <c r="Z81" s="98">
        <v>3.985122210423242E-3</v>
      </c>
      <c r="AA81" s="98">
        <v>2.5902262130884424E-2</v>
      </c>
      <c r="AB81" s="98">
        <v>0.36253776435044927</v>
      </c>
      <c r="AC81" s="130">
        <v>1.406540479388152</v>
      </c>
      <c r="AD81" s="98">
        <v>1.8724270438487123</v>
      </c>
      <c r="AE81" s="98">
        <v>3.6023746853926175</v>
      </c>
      <c r="AF81" s="130">
        <v>3.6023746853926175</v>
      </c>
      <c r="AG81" s="130">
        <v>5.6633825166378493</v>
      </c>
      <c r="AH81" s="147">
        <v>4.1107941969213968</v>
      </c>
      <c r="AI81" s="130" t="s">
        <v>886</v>
      </c>
      <c r="AJ81" s="130" t="s">
        <v>886</v>
      </c>
    </row>
    <row r="82" spans="1:36" x14ac:dyDescent="0.2">
      <c r="A82" s="5" t="s">
        <v>1344</v>
      </c>
      <c r="B82" s="5" t="s">
        <v>144</v>
      </c>
      <c r="D82" s="3" t="s">
        <v>145</v>
      </c>
      <c r="E82" s="38" t="s">
        <v>1088</v>
      </c>
      <c r="F82" s="3" t="s">
        <v>1076</v>
      </c>
      <c r="G82" s="3" t="s">
        <v>1058</v>
      </c>
      <c r="H82" s="85" t="s">
        <v>886</v>
      </c>
      <c r="I82" s="85">
        <v>6.0541810056594869</v>
      </c>
      <c r="J82" s="85">
        <v>0</v>
      </c>
      <c r="K82" s="85">
        <v>5.4486735870818706</v>
      </c>
      <c r="L82" s="85">
        <v>6.4636565161591477</v>
      </c>
      <c r="M82" s="85">
        <v>13.88082191780822</v>
      </c>
      <c r="N82" s="85">
        <v>7.9017959173853853</v>
      </c>
      <c r="O82" s="85">
        <v>5.495975563532582</v>
      </c>
      <c r="P82" s="85">
        <v>4.3230619663538761</v>
      </c>
      <c r="Q82" s="85">
        <v>7.9008944217659547</v>
      </c>
      <c r="R82" s="85">
        <v>10.797668109234621</v>
      </c>
      <c r="S82" s="85">
        <v>5.4056343994916176</v>
      </c>
      <c r="T82" s="85">
        <v>3.3479361761987008</v>
      </c>
      <c r="U82" s="85">
        <v>5.1248347203857634</v>
      </c>
      <c r="V82" s="85">
        <v>4.8283873068016163</v>
      </c>
      <c r="W82" s="85">
        <v>3.3532131135970644</v>
      </c>
      <c r="X82" s="85">
        <v>3.0736977246032353</v>
      </c>
      <c r="Y82" s="98">
        <v>0.35312746377628912</v>
      </c>
      <c r="Z82" s="98">
        <v>-2.1786492374744171E-2</v>
      </c>
      <c r="AA82" s="98">
        <v>6.801508217940011E-2</v>
      </c>
      <c r="AB82" s="98">
        <v>-1.2610531872772981</v>
      </c>
      <c r="AC82" s="130">
        <v>1.7015418134185278</v>
      </c>
      <c r="AD82" s="98">
        <v>1.6303597831444083</v>
      </c>
      <c r="AE82" s="98">
        <v>3.1411649079246873</v>
      </c>
      <c r="AF82" s="130">
        <v>3.1411649079246873</v>
      </c>
      <c r="AG82" s="130">
        <v>5.6311079356237359</v>
      </c>
      <c r="AH82" s="147">
        <v>4.7800566338404238</v>
      </c>
      <c r="AI82" s="130">
        <v>3.5739880630001997</v>
      </c>
      <c r="AJ82" s="130">
        <v>4.023219209194739</v>
      </c>
    </row>
    <row r="83" spans="1:36" x14ac:dyDescent="0.2">
      <c r="A83" s="5" t="s">
        <v>1668</v>
      </c>
      <c r="B83" s="5" t="s">
        <v>146</v>
      </c>
      <c r="D83" s="3" t="s">
        <v>147</v>
      </c>
      <c r="E83" s="38" t="s">
        <v>1089</v>
      </c>
      <c r="F83" s="3" t="s">
        <v>1076</v>
      </c>
      <c r="G83" s="3" t="s">
        <v>1064</v>
      </c>
      <c r="H83" s="85" t="s">
        <v>886</v>
      </c>
      <c r="I83" s="85">
        <v>6.6350710900473899</v>
      </c>
      <c r="J83" s="85">
        <v>2.7906533142584777</v>
      </c>
      <c r="K83" s="85">
        <v>5.6134946555819454</v>
      </c>
      <c r="L83" s="85">
        <v>21.578549716233567</v>
      </c>
      <c r="M83" s="85">
        <v>9.7103795126745069</v>
      </c>
      <c r="N83" s="85">
        <v>7.4941050939891767</v>
      </c>
      <c r="O83" s="85">
        <v>5.3025661135756508</v>
      </c>
      <c r="P83" s="85">
        <v>5.268302901232417</v>
      </c>
      <c r="Q83" s="85">
        <v>11.92734589192537</v>
      </c>
      <c r="R83" s="85">
        <v>14.317744086127718</v>
      </c>
      <c r="S83" s="85">
        <v>6.7789288151994356</v>
      </c>
      <c r="T83" s="85">
        <v>4.044923818848261</v>
      </c>
      <c r="U83" s="85">
        <v>4.9297746255424499</v>
      </c>
      <c r="V83" s="85">
        <v>4.9138410227904501</v>
      </c>
      <c r="W83" s="85">
        <v>4.7550422097417879</v>
      </c>
      <c r="X83" s="85">
        <v>3.587661680806022</v>
      </c>
      <c r="Y83" s="98">
        <v>3.1418043566006588</v>
      </c>
      <c r="Z83" s="98">
        <v>3.1559280953246116E-3</v>
      </c>
      <c r="AA83" s="98">
        <v>2.5246627997290716E-3</v>
      </c>
      <c r="AB83" s="98">
        <v>0.75233052050920435</v>
      </c>
      <c r="AC83" s="130">
        <v>1.9770348236266999</v>
      </c>
      <c r="AD83" s="98">
        <v>1.7617898015221956</v>
      </c>
      <c r="AE83" s="98">
        <v>3.5344114646528535</v>
      </c>
      <c r="AF83" s="130">
        <v>3.5344114646528535</v>
      </c>
      <c r="AG83" s="130">
        <v>5.5586309473884432</v>
      </c>
      <c r="AH83" s="130" t="s">
        <v>886</v>
      </c>
      <c r="AI83" s="130" t="s">
        <v>886</v>
      </c>
      <c r="AJ83" s="130" t="s">
        <v>886</v>
      </c>
    </row>
    <row r="84" spans="1:36" x14ac:dyDescent="0.2">
      <c r="A84" s="5" t="s">
        <v>1345</v>
      </c>
      <c r="B84" s="5" t="s">
        <v>148</v>
      </c>
      <c r="D84" s="3" t="s">
        <v>149</v>
      </c>
      <c r="E84" s="38" t="s">
        <v>1088</v>
      </c>
      <c r="F84" s="3" t="s">
        <v>1083</v>
      </c>
      <c r="G84" s="3" t="s">
        <v>1062</v>
      </c>
      <c r="H84" s="85" t="s">
        <v>886</v>
      </c>
      <c r="I84" s="85">
        <v>0</v>
      </c>
      <c r="J84" s="85">
        <v>4.3478260869565162</v>
      </c>
      <c r="K84" s="85">
        <v>4.1666666666666714</v>
      </c>
      <c r="L84" s="85">
        <v>5.5555555555555571</v>
      </c>
      <c r="M84" s="85">
        <v>8</v>
      </c>
      <c r="N84" s="85">
        <v>4.4834307992202724</v>
      </c>
      <c r="O84" s="85">
        <v>3.875</v>
      </c>
      <c r="P84" s="85">
        <v>4.1291736264525696</v>
      </c>
      <c r="Q84" s="85">
        <v>6.9597764592245142</v>
      </c>
      <c r="R84" s="85">
        <v>19.59329796326459</v>
      </c>
      <c r="S84" s="85">
        <v>4.256954463936566</v>
      </c>
      <c r="T84" s="85">
        <v>4.3081817946661829</v>
      </c>
      <c r="U84" s="85">
        <v>6.7006410494860518</v>
      </c>
      <c r="V84" s="85">
        <v>4.6192462784562878</v>
      </c>
      <c r="W84" s="85">
        <v>2.5569822721819975</v>
      </c>
      <c r="X84" s="85">
        <v>2.1109065309216959</v>
      </c>
      <c r="Y84" s="98">
        <v>0.79657187708821198</v>
      </c>
      <c r="Z84" s="98">
        <v>-1.1701567925918113</v>
      </c>
      <c r="AA84" s="98">
        <v>-0.34604655124684314</v>
      </c>
      <c r="AB84" s="98">
        <v>0.7970681568066027</v>
      </c>
      <c r="AC84" s="130">
        <v>-0.16960111936739075</v>
      </c>
      <c r="AD84" s="98">
        <v>0.17519829261301023</v>
      </c>
      <c r="AE84" s="98">
        <v>-1.2973798015772142</v>
      </c>
      <c r="AF84" s="130">
        <v>-1.2973798015772142</v>
      </c>
      <c r="AG84" s="130">
        <v>0.23732817869415168</v>
      </c>
      <c r="AH84" s="147">
        <v>4.2050117311792201</v>
      </c>
      <c r="AI84" s="130">
        <v>3.5500586021837144</v>
      </c>
      <c r="AJ84" s="130">
        <v>4.1948391068219504</v>
      </c>
    </row>
    <row r="85" spans="1:36" x14ac:dyDescent="0.2">
      <c r="A85" s="5" t="s">
        <v>1346</v>
      </c>
      <c r="B85" s="5" t="s">
        <v>150</v>
      </c>
      <c r="D85" s="3" t="s">
        <v>151</v>
      </c>
      <c r="E85" s="38" t="s">
        <v>1088</v>
      </c>
      <c r="F85" s="3" t="s">
        <v>1082</v>
      </c>
      <c r="G85" s="3" t="s">
        <v>1060</v>
      </c>
      <c r="H85" s="85" t="s">
        <v>886</v>
      </c>
      <c r="I85" s="85">
        <v>10.179365079365084</v>
      </c>
      <c r="J85" s="85">
        <v>6.6442885338481261</v>
      </c>
      <c r="K85" s="85">
        <v>3.914893617021292</v>
      </c>
      <c r="L85" s="85">
        <v>5.1337051337051207</v>
      </c>
      <c r="M85" s="85">
        <v>2.902116925511919</v>
      </c>
      <c r="N85" s="85">
        <v>6.4756846393251521</v>
      </c>
      <c r="O85" s="85">
        <v>4.038010111953767</v>
      </c>
      <c r="P85" s="85">
        <v>6.5823443906883909</v>
      </c>
      <c r="Q85" s="85">
        <v>7.5620330978891417</v>
      </c>
      <c r="R85" s="85">
        <v>8.2595284054350913</v>
      </c>
      <c r="S85" s="85">
        <v>9.8371688531897519</v>
      </c>
      <c r="T85" s="85">
        <v>4.6646719928700833</v>
      </c>
      <c r="U85" s="85">
        <v>4.5122785676271633</v>
      </c>
      <c r="V85" s="85">
        <v>3.1513476157567339</v>
      </c>
      <c r="W85" s="85">
        <v>3.1904765263016941</v>
      </c>
      <c r="X85" s="85">
        <v>3.5586142795634146</v>
      </c>
      <c r="Y85" s="98">
        <v>3.0885380919698093</v>
      </c>
      <c r="Z85" s="98">
        <v>0</v>
      </c>
      <c r="AA85" s="98">
        <v>3.3032879237939312</v>
      </c>
      <c r="AB85" s="98">
        <v>1.8640622676119136</v>
      </c>
      <c r="AC85" s="130">
        <v>1.9510147466783367</v>
      </c>
      <c r="AD85" s="98">
        <v>1.9500784685797523</v>
      </c>
      <c r="AE85" s="98">
        <v>3.6622554155375076</v>
      </c>
      <c r="AF85" s="130">
        <v>3.6622554155375076</v>
      </c>
      <c r="AG85" s="130">
        <v>5.9192975255705438</v>
      </c>
      <c r="AH85" s="147">
        <v>3.9110816529431158</v>
      </c>
      <c r="AI85" s="130">
        <v>3.9709331423019911</v>
      </c>
      <c r="AJ85" s="130">
        <v>5.0387212775898167</v>
      </c>
    </row>
    <row r="86" spans="1:36" x14ac:dyDescent="0.2">
      <c r="A86" s="5" t="s">
        <v>886</v>
      </c>
      <c r="B86" s="5" t="s">
        <v>916</v>
      </c>
      <c r="D86" s="3" t="s">
        <v>864</v>
      </c>
      <c r="E86" s="38" t="s">
        <v>1089</v>
      </c>
      <c r="F86" s="3" t="s">
        <v>1076</v>
      </c>
      <c r="G86" s="3" t="s">
        <v>1060</v>
      </c>
      <c r="H86" s="85" t="s">
        <v>886</v>
      </c>
      <c r="I86" s="85">
        <v>8.1947231512449008</v>
      </c>
      <c r="J86" s="85">
        <v>3.0911688739902132</v>
      </c>
      <c r="K86" s="85" t="s">
        <v>886</v>
      </c>
      <c r="L86" s="85" t="s">
        <v>886</v>
      </c>
      <c r="M86" s="85" t="s">
        <v>886</v>
      </c>
      <c r="N86" s="85" t="s">
        <v>886</v>
      </c>
      <c r="O86" s="85" t="s">
        <v>886</v>
      </c>
      <c r="P86" s="85" t="s">
        <v>886</v>
      </c>
      <c r="Q86" s="85" t="s">
        <v>886</v>
      </c>
      <c r="R86" s="85" t="s">
        <v>886</v>
      </c>
      <c r="S86" s="85" t="s">
        <v>886</v>
      </c>
      <c r="T86" s="85" t="s">
        <v>886</v>
      </c>
      <c r="U86" s="85" t="s">
        <v>886</v>
      </c>
      <c r="V86" s="85" t="s">
        <v>886</v>
      </c>
      <c r="W86" s="85" t="s">
        <v>886</v>
      </c>
      <c r="X86" s="85" t="s">
        <v>886</v>
      </c>
      <c r="Y86" s="98" t="s">
        <v>886</v>
      </c>
      <c r="Z86" s="98" t="s">
        <v>886</v>
      </c>
      <c r="AA86" s="98" t="s">
        <v>886</v>
      </c>
      <c r="AB86" s="98" t="s">
        <v>886</v>
      </c>
      <c r="AC86" s="130" t="s">
        <v>886</v>
      </c>
      <c r="AD86" s="98" t="s">
        <v>886</v>
      </c>
      <c r="AE86" s="98" t="s">
        <v>886</v>
      </c>
      <c r="AF86" s="130" t="s">
        <v>886</v>
      </c>
      <c r="AG86" s="130" t="s">
        <v>886</v>
      </c>
      <c r="AH86" s="130" t="s">
        <v>886</v>
      </c>
      <c r="AI86" s="130" t="s">
        <v>886</v>
      </c>
      <c r="AJ86" s="130" t="s">
        <v>886</v>
      </c>
    </row>
    <row r="87" spans="1:36" x14ac:dyDescent="0.2">
      <c r="A87" s="5" t="s">
        <v>1349</v>
      </c>
      <c r="B87" s="5" t="s">
        <v>154</v>
      </c>
      <c r="D87" s="3" t="s">
        <v>155</v>
      </c>
      <c r="E87" s="38" t="s">
        <v>1088</v>
      </c>
      <c r="F87" s="3" t="s">
        <v>1076</v>
      </c>
      <c r="G87" s="3" t="s">
        <v>1061</v>
      </c>
      <c r="H87" s="85" t="s">
        <v>886</v>
      </c>
      <c r="I87" s="85">
        <v>0.62799321692786236</v>
      </c>
      <c r="J87" s="85">
        <v>6.4592592592592553</v>
      </c>
      <c r="K87" s="85">
        <v>6.7161842471472397</v>
      </c>
      <c r="L87" s="85">
        <v>3.613750835384451</v>
      </c>
      <c r="M87" s="85">
        <v>13.244501777679901</v>
      </c>
      <c r="N87" s="85">
        <v>6.5833159686045803</v>
      </c>
      <c r="O87" s="85">
        <v>7.9284187477191068</v>
      </c>
      <c r="P87" s="85">
        <v>7.5995990677116652</v>
      </c>
      <c r="Q87" s="85">
        <v>9.4904601571268188</v>
      </c>
      <c r="R87" s="85">
        <v>16.385460658493599</v>
      </c>
      <c r="S87" s="85">
        <v>6.0110444685179942</v>
      </c>
      <c r="T87" s="85">
        <v>3.2235016532907963</v>
      </c>
      <c r="U87" s="85">
        <v>4.3679474590731218</v>
      </c>
      <c r="V87" s="85">
        <v>4.4882126579935715</v>
      </c>
      <c r="W87" s="85">
        <v>4.1463396633036211</v>
      </c>
      <c r="X87" s="85">
        <v>2.3676396595587903</v>
      </c>
      <c r="Y87" s="98">
        <v>2.1730401794367822</v>
      </c>
      <c r="Z87" s="98">
        <v>0.10637504996917357</v>
      </c>
      <c r="AA87" s="98">
        <v>0.37631643067925324</v>
      </c>
      <c r="AB87" s="98">
        <v>0.46930628978314815</v>
      </c>
      <c r="AC87" s="130">
        <v>0.20671140939596544</v>
      </c>
      <c r="AD87" s="98">
        <v>0.26589332118842623</v>
      </c>
      <c r="AE87" s="98">
        <v>3.4187234895294072</v>
      </c>
      <c r="AF87" s="130">
        <v>3.4187234895294072</v>
      </c>
      <c r="AG87" s="130">
        <v>4.9672465130857102</v>
      </c>
      <c r="AH87" s="147">
        <v>4.8922358449438486</v>
      </c>
      <c r="AI87" s="130">
        <v>3.7314749972956252</v>
      </c>
      <c r="AJ87" s="130">
        <v>1.9407777381377043</v>
      </c>
    </row>
    <row r="88" spans="1:36" x14ac:dyDescent="0.2">
      <c r="A88" s="5" t="s">
        <v>1669</v>
      </c>
      <c r="B88" s="5" t="s">
        <v>156</v>
      </c>
      <c r="D88" s="3" t="s">
        <v>157</v>
      </c>
      <c r="E88" s="38" t="s">
        <v>1089</v>
      </c>
      <c r="F88" s="3" t="s">
        <v>1076</v>
      </c>
      <c r="G88" s="3" t="s">
        <v>1058</v>
      </c>
      <c r="H88" s="85" t="s">
        <v>886</v>
      </c>
      <c r="I88" s="85">
        <v>7.1714039621016354</v>
      </c>
      <c r="J88" s="85">
        <v>1.9883304132576711</v>
      </c>
      <c r="K88" s="85">
        <v>4.7628053585500538</v>
      </c>
      <c r="L88" s="85">
        <v>6.6960524732217976</v>
      </c>
      <c r="M88" s="85">
        <v>16.124529419229304</v>
      </c>
      <c r="N88" s="85">
        <v>4.3953909105258475</v>
      </c>
      <c r="O88" s="85">
        <v>5.9433117389130103</v>
      </c>
      <c r="P88" s="85">
        <v>7.0941606560616606</v>
      </c>
      <c r="Q88" s="85">
        <v>6.1865075703990726</v>
      </c>
      <c r="R88" s="85">
        <v>10.329581217539044</v>
      </c>
      <c r="S88" s="85">
        <v>5.0277374306564298</v>
      </c>
      <c r="T88" s="85">
        <v>3.4607438016528818</v>
      </c>
      <c r="U88" s="85">
        <v>5.0875299953296036</v>
      </c>
      <c r="V88" s="85">
        <v>5.0519524305768613</v>
      </c>
      <c r="W88" s="85">
        <v>5.4114969692991224</v>
      </c>
      <c r="X88" s="85" t="s">
        <v>886</v>
      </c>
      <c r="Y88" s="98" t="s">
        <v>886</v>
      </c>
      <c r="Z88" s="98" t="s">
        <v>886</v>
      </c>
      <c r="AA88" s="98" t="s">
        <v>886</v>
      </c>
      <c r="AB88" s="98" t="s">
        <v>886</v>
      </c>
      <c r="AC88" s="130" t="s">
        <v>886</v>
      </c>
      <c r="AD88" s="98" t="s">
        <v>886</v>
      </c>
      <c r="AE88" s="98" t="s">
        <v>886</v>
      </c>
      <c r="AF88" s="130" t="s">
        <v>886</v>
      </c>
      <c r="AG88" s="130" t="s">
        <v>886</v>
      </c>
      <c r="AH88" s="130" t="s">
        <v>886</v>
      </c>
      <c r="AI88" s="130" t="s">
        <v>886</v>
      </c>
      <c r="AJ88" s="130" t="s">
        <v>886</v>
      </c>
    </row>
    <row r="89" spans="1:36" x14ac:dyDescent="0.2">
      <c r="A89" s="5" t="s">
        <v>1350</v>
      </c>
      <c r="B89" s="5" t="s">
        <v>158</v>
      </c>
      <c r="D89" s="3" t="s">
        <v>159</v>
      </c>
      <c r="E89" s="38" t="s">
        <v>1088</v>
      </c>
      <c r="F89" s="3" t="s">
        <v>1076</v>
      </c>
      <c r="G89" s="3" t="s">
        <v>1058</v>
      </c>
      <c r="H89" s="85" t="s">
        <v>886</v>
      </c>
      <c r="I89" s="85">
        <v>4.2600823045267475</v>
      </c>
      <c r="J89" s="85">
        <v>4.6180807729956825</v>
      </c>
      <c r="K89" s="85">
        <v>4.4338469432413206</v>
      </c>
      <c r="L89" s="85">
        <v>8.7628791491452489</v>
      </c>
      <c r="M89" s="85">
        <v>9.1968378396333037</v>
      </c>
      <c r="N89" s="85">
        <v>5.2283207806587342</v>
      </c>
      <c r="O89" s="85">
        <v>6.2543360621617694</v>
      </c>
      <c r="P89" s="85">
        <v>4.9786164343312436</v>
      </c>
      <c r="Q89" s="85">
        <v>8.2338184683003561</v>
      </c>
      <c r="R89" s="85">
        <v>12.606909233701444</v>
      </c>
      <c r="S89" s="85">
        <v>5.5352373824144792</v>
      </c>
      <c r="T89" s="85">
        <v>4.3978981641172936</v>
      </c>
      <c r="U89" s="85">
        <v>4.6804437273716673</v>
      </c>
      <c r="V89" s="85">
        <v>4.6393121045412329</v>
      </c>
      <c r="W89" s="85">
        <v>4.0135877034103089</v>
      </c>
      <c r="X89" s="85">
        <v>3.0436078813995664</v>
      </c>
      <c r="Y89" s="98">
        <v>2.1587322461862328</v>
      </c>
      <c r="Z89" s="98">
        <v>9.7835391953026374E-2</v>
      </c>
      <c r="AA89" s="98">
        <v>0.52856637623379754</v>
      </c>
      <c r="AB89" s="98">
        <v>0.62045453091718628</v>
      </c>
      <c r="AC89" s="130">
        <v>0.54225177519118262</v>
      </c>
      <c r="AD89" s="98">
        <v>3.048179059180578</v>
      </c>
      <c r="AE89" s="98">
        <v>3.4924316331351513</v>
      </c>
      <c r="AF89" s="130">
        <v>3.4924316331351513</v>
      </c>
      <c r="AG89" s="130">
        <v>4.0409479672095516</v>
      </c>
      <c r="AH89" s="147">
        <v>4.6592554661733177</v>
      </c>
      <c r="AI89" s="130">
        <v>3.6421698346476905</v>
      </c>
      <c r="AJ89" s="130">
        <v>3.50097968548544</v>
      </c>
    </row>
    <row r="90" spans="1:36" x14ac:dyDescent="0.2">
      <c r="A90" s="5" t="s">
        <v>1351</v>
      </c>
      <c r="B90" s="5" t="s">
        <v>160</v>
      </c>
      <c r="D90" s="3" t="s">
        <v>161</v>
      </c>
      <c r="E90" s="38" t="s">
        <v>1089</v>
      </c>
      <c r="F90" s="3" t="s">
        <v>1076</v>
      </c>
      <c r="G90" s="3" t="s">
        <v>1060</v>
      </c>
      <c r="H90" s="85" t="s">
        <v>886</v>
      </c>
      <c r="I90" s="85">
        <v>9.0321717355150781</v>
      </c>
      <c r="J90" s="85">
        <v>-0.78894771906448113</v>
      </c>
      <c r="K90" s="85">
        <v>8.9771683042340982</v>
      </c>
      <c r="L90" s="85">
        <v>7.263086203541576</v>
      </c>
      <c r="M90" s="85">
        <v>7.3397130633286309</v>
      </c>
      <c r="N90" s="85">
        <v>8.1983606095602966</v>
      </c>
      <c r="O90" s="85">
        <v>6.3548676828553852</v>
      </c>
      <c r="P90" s="85">
        <v>4.7818370968728914</v>
      </c>
      <c r="Q90" s="85">
        <v>13.71653506517778</v>
      </c>
      <c r="R90" s="85">
        <v>9.2137024292537717</v>
      </c>
      <c r="S90" s="85">
        <v>6.1396661180343415</v>
      </c>
      <c r="T90" s="85">
        <v>3.154546179543317</v>
      </c>
      <c r="U90" s="85">
        <v>3.2745483751814675</v>
      </c>
      <c r="V90" s="85">
        <v>3.9700561447286304</v>
      </c>
      <c r="W90" s="85">
        <v>4.2512680202883217</v>
      </c>
      <c r="X90" s="85">
        <v>3.9697034808766603</v>
      </c>
      <c r="Y90" s="98">
        <v>3.4513045724618934</v>
      </c>
      <c r="Z90" s="98">
        <v>-7.1346522926774014E-4</v>
      </c>
      <c r="AA90" s="98">
        <v>1.2842465753436727E-2</v>
      </c>
      <c r="AB90" s="98">
        <v>6.2777325971268283E-2</v>
      </c>
      <c r="AC90" s="130">
        <v>1.7666433775825885</v>
      </c>
      <c r="AD90" s="98">
        <v>1.7002465953034784</v>
      </c>
      <c r="AE90" s="98">
        <v>3.4104607669575904</v>
      </c>
      <c r="AF90" s="130">
        <v>3.4104607669575904</v>
      </c>
      <c r="AG90" s="130">
        <v>5.3819997198201852</v>
      </c>
      <c r="AH90" s="147">
        <v>5.1603079265713614</v>
      </c>
      <c r="AI90" s="130">
        <v>3.5108082328740409</v>
      </c>
      <c r="AJ90" s="130" t="s">
        <v>886</v>
      </c>
    </row>
    <row r="91" spans="1:36" x14ac:dyDescent="0.2">
      <c r="A91" s="5" t="s">
        <v>1352</v>
      </c>
      <c r="B91" s="5" t="s">
        <v>1151</v>
      </c>
      <c r="D91" s="3" t="s">
        <v>1152</v>
      </c>
      <c r="E91" s="38" t="s">
        <v>1088</v>
      </c>
      <c r="F91" s="3" t="s">
        <v>1082</v>
      </c>
      <c r="G91" s="3" t="s">
        <v>1064</v>
      </c>
      <c r="H91" s="88" t="s">
        <v>886</v>
      </c>
      <c r="I91" s="85" t="s">
        <v>886</v>
      </c>
      <c r="J91" s="85" t="s">
        <v>886</v>
      </c>
      <c r="K91" s="85" t="s">
        <v>886</v>
      </c>
      <c r="L91" s="85" t="s">
        <v>886</v>
      </c>
      <c r="M91" s="85" t="s">
        <v>886</v>
      </c>
      <c r="N91" s="85" t="s">
        <v>886</v>
      </c>
      <c r="O91" s="85" t="s">
        <v>886</v>
      </c>
      <c r="P91" s="85" t="s">
        <v>886</v>
      </c>
      <c r="Q91" s="85" t="s">
        <v>886</v>
      </c>
      <c r="R91" s="85" t="s">
        <v>886</v>
      </c>
      <c r="S91" s="85" t="s">
        <v>886</v>
      </c>
      <c r="T91" s="85" t="s">
        <v>886</v>
      </c>
      <c r="U91" s="85" t="s">
        <v>886</v>
      </c>
      <c r="V91" s="85" t="s">
        <v>886</v>
      </c>
      <c r="W91" s="85" t="s">
        <v>886</v>
      </c>
      <c r="X91" s="85" t="s">
        <v>886</v>
      </c>
      <c r="Y91" s="98">
        <v>3.2728226057874963</v>
      </c>
      <c r="Z91" s="98">
        <v>0.14613964912761901</v>
      </c>
      <c r="AA91" s="98">
        <v>0.55835685511496536</v>
      </c>
      <c r="AB91" s="98">
        <v>0.630880439299915</v>
      </c>
      <c r="AC91" s="130">
        <v>2.3919298601943195</v>
      </c>
      <c r="AD91" s="98">
        <v>2.459038072442099</v>
      </c>
      <c r="AE91" s="98">
        <v>4.5289983672889944</v>
      </c>
      <c r="AF91" s="130">
        <v>4.5289983672889944</v>
      </c>
      <c r="AG91" s="130">
        <v>5.1485900409964813</v>
      </c>
      <c r="AH91" s="147">
        <v>5.1757895152599209</v>
      </c>
      <c r="AI91" s="130">
        <v>4.2510273494919426</v>
      </c>
      <c r="AJ91" s="130">
        <v>5.0785792945874615</v>
      </c>
    </row>
    <row r="92" spans="1:36" x14ac:dyDescent="0.2">
      <c r="A92" s="5" t="s">
        <v>1353</v>
      </c>
      <c r="B92" s="5" t="s">
        <v>164</v>
      </c>
      <c r="D92" s="3" t="s">
        <v>165</v>
      </c>
      <c r="E92" s="38" t="s">
        <v>1088</v>
      </c>
      <c r="F92" s="3" t="s">
        <v>1076</v>
      </c>
      <c r="G92" s="3" t="s">
        <v>1064</v>
      </c>
      <c r="H92" s="85" t="s">
        <v>886</v>
      </c>
      <c r="I92" s="85">
        <v>-4.5174125720960774</v>
      </c>
      <c r="J92" s="85">
        <v>9.2462676581346983</v>
      </c>
      <c r="K92" s="85">
        <v>4.2484689413823276</v>
      </c>
      <c r="L92" s="85">
        <v>7.024404981704663</v>
      </c>
      <c r="M92" s="85">
        <v>10.324169189028126</v>
      </c>
      <c r="N92" s="85">
        <v>7.9777101754186361</v>
      </c>
      <c r="O92" s="85">
        <v>9.5697622370257278</v>
      </c>
      <c r="P92" s="85">
        <v>7.254857197784375</v>
      </c>
      <c r="Q92" s="85">
        <v>10.134991317985794</v>
      </c>
      <c r="R92" s="85">
        <v>16.0682317519733</v>
      </c>
      <c r="S92" s="85">
        <v>5.6481083875943341</v>
      </c>
      <c r="T92" s="85">
        <v>3.9069628548202644</v>
      </c>
      <c r="U92" s="85">
        <v>3.7041767786435003</v>
      </c>
      <c r="V92" s="85">
        <v>3.5272201009976669</v>
      </c>
      <c r="W92" s="85">
        <v>4.7900896747616883</v>
      </c>
      <c r="X92" s="85">
        <v>3.0022422797456869</v>
      </c>
      <c r="Y92" s="98">
        <v>2.4008156573137143</v>
      </c>
      <c r="Z92" s="98">
        <v>0.10763972982428527</v>
      </c>
      <c r="AA92" s="98">
        <v>0.19623128410526647</v>
      </c>
      <c r="AB92" s="98">
        <v>-9.054568868380386E-2</v>
      </c>
      <c r="AC92" s="130">
        <v>6.8474298641940656E-2</v>
      </c>
      <c r="AD92" s="98">
        <v>-0.30389835170365753</v>
      </c>
      <c r="AE92" s="98">
        <v>3.3611466253953282</v>
      </c>
      <c r="AF92" s="130">
        <v>3.3611466253953282</v>
      </c>
      <c r="AG92" s="130">
        <v>4.2831980876894882</v>
      </c>
      <c r="AH92" s="147">
        <v>5.5169834538753459</v>
      </c>
      <c r="AI92" s="130">
        <v>3.8845219379734175</v>
      </c>
      <c r="AJ92" s="130">
        <v>4.6863306185340132</v>
      </c>
    </row>
    <row r="93" spans="1:36" x14ac:dyDescent="0.2">
      <c r="A93" s="5" t="s">
        <v>1354</v>
      </c>
      <c r="B93" s="5" t="s">
        <v>166</v>
      </c>
      <c r="D93" s="3" t="s">
        <v>167</v>
      </c>
      <c r="E93" s="38" t="s">
        <v>1088</v>
      </c>
      <c r="F93" s="3" t="s">
        <v>1081</v>
      </c>
      <c r="G93" s="3" t="s">
        <v>1065</v>
      </c>
      <c r="H93" s="85" t="s">
        <v>886</v>
      </c>
      <c r="I93" s="85">
        <v>9.6728597449909017</v>
      </c>
      <c r="J93" s="85">
        <v>5.3811301702031642</v>
      </c>
      <c r="K93" s="85">
        <v>1.9643690189502365</v>
      </c>
      <c r="L93" s="85">
        <v>3.6898270084455334</v>
      </c>
      <c r="M93" s="85">
        <v>6.9989863454773058</v>
      </c>
      <c r="N93" s="85">
        <v>7.9042396683161655</v>
      </c>
      <c r="O93" s="85">
        <v>5.3389935547843379</v>
      </c>
      <c r="P93" s="85">
        <v>4.3918223268127718</v>
      </c>
      <c r="Q93" s="85">
        <v>4.6616696723775135</v>
      </c>
      <c r="R93" s="85">
        <v>5.1567393899144776</v>
      </c>
      <c r="S93" s="85">
        <v>3.2729383048995828</v>
      </c>
      <c r="T93" s="85">
        <v>3.9699854555070573</v>
      </c>
      <c r="U93" s="85">
        <v>3.6149174959463295</v>
      </c>
      <c r="V93" s="85">
        <v>3.4558146670758134</v>
      </c>
      <c r="W93" s="85">
        <v>2.762762762762776</v>
      </c>
      <c r="X93" s="85">
        <v>3.7368948921647132</v>
      </c>
      <c r="Y93" s="98">
        <v>2.3259372609028475</v>
      </c>
      <c r="Z93" s="98">
        <v>0</v>
      </c>
      <c r="AA93" s="98">
        <v>0</v>
      </c>
      <c r="AB93" s="98">
        <v>0.54175673287382153</v>
      </c>
      <c r="AC93" s="130">
        <v>1.9457646828160424</v>
      </c>
      <c r="AD93" s="98">
        <v>1.9092904654848697</v>
      </c>
      <c r="AE93" s="98">
        <v>3.9474711716167121</v>
      </c>
      <c r="AF93" s="130">
        <v>3.9474711716167121</v>
      </c>
      <c r="AG93" s="130">
        <v>5.2493250185171592</v>
      </c>
      <c r="AH93" s="147">
        <v>4.0953461975028471</v>
      </c>
      <c r="AI93" s="130">
        <v>4.099969468312481</v>
      </c>
      <c r="AJ93" s="130">
        <v>5.2169313277747582</v>
      </c>
    </row>
    <row r="94" spans="1:36" x14ac:dyDescent="0.2">
      <c r="A94" s="5" t="s">
        <v>1355</v>
      </c>
      <c r="B94" s="5" t="s">
        <v>168</v>
      </c>
      <c r="D94" s="3" t="s">
        <v>169</v>
      </c>
      <c r="E94" s="38" t="s">
        <v>1088</v>
      </c>
      <c r="F94" s="3" t="s">
        <v>1076</v>
      </c>
      <c r="G94" s="3" t="s">
        <v>1063</v>
      </c>
      <c r="H94" s="85" t="s">
        <v>886</v>
      </c>
      <c r="I94" s="85">
        <v>6.7992202729044777</v>
      </c>
      <c r="J94" s="85">
        <v>4.3111630284003724</v>
      </c>
      <c r="K94" s="85">
        <v>4.6159230096237849</v>
      </c>
      <c r="L94" s="85">
        <v>6.2738342142235837</v>
      </c>
      <c r="M94" s="85">
        <v>9.9796975086167521</v>
      </c>
      <c r="N94" s="85">
        <v>8.7693188322839291</v>
      </c>
      <c r="O94" s="85">
        <v>5.3744342700768186</v>
      </c>
      <c r="P94" s="85">
        <v>7.6336259098797683</v>
      </c>
      <c r="Q94" s="85">
        <v>11.779785864256965</v>
      </c>
      <c r="R94" s="85">
        <v>16.916419335422688</v>
      </c>
      <c r="S94" s="85">
        <v>6.4173686125879641</v>
      </c>
      <c r="T94" s="85">
        <v>4.6174505600827302</v>
      </c>
      <c r="U94" s="85">
        <v>4.3737891556179278</v>
      </c>
      <c r="V94" s="85">
        <v>4.5021578887064067</v>
      </c>
      <c r="W94" s="85">
        <v>4.0918360634168778</v>
      </c>
      <c r="X94" s="85">
        <v>3.9106223710913213</v>
      </c>
      <c r="Y94" s="98">
        <v>2.9214196896794107</v>
      </c>
      <c r="Z94" s="98">
        <v>0.10702631008739161</v>
      </c>
      <c r="AA94" s="98">
        <v>9.0514357676013901E-2</v>
      </c>
      <c r="AB94" s="98">
        <v>0.18217562254258723</v>
      </c>
      <c r="AC94" s="130">
        <v>1.7863917633668569</v>
      </c>
      <c r="AD94" s="98">
        <v>1.8527206009935293</v>
      </c>
      <c r="AE94" s="98">
        <v>3.5768366857633183</v>
      </c>
      <c r="AF94" s="130">
        <v>3.5768366857633183</v>
      </c>
      <c r="AG94" s="130">
        <v>4.665901668284933</v>
      </c>
      <c r="AH94" s="147">
        <v>5.2933702154455142</v>
      </c>
      <c r="AI94" s="130">
        <v>3.7361369934696409</v>
      </c>
      <c r="AJ94" s="130">
        <v>3.0925075665547945</v>
      </c>
    </row>
    <row r="95" spans="1:36" x14ac:dyDescent="0.2">
      <c r="A95" s="5" t="s">
        <v>1356</v>
      </c>
      <c r="B95" s="5" t="s">
        <v>170</v>
      </c>
      <c r="D95" s="3" t="s">
        <v>171</v>
      </c>
      <c r="E95" s="38" t="s">
        <v>1088</v>
      </c>
      <c r="F95" s="3" t="s">
        <v>1076</v>
      </c>
      <c r="G95" s="3" t="s">
        <v>1057</v>
      </c>
      <c r="H95" s="85" t="s">
        <v>886</v>
      </c>
      <c r="I95" s="85">
        <v>-0.8264462809917319</v>
      </c>
      <c r="J95" s="85">
        <v>6.8759259259259125</v>
      </c>
      <c r="K95" s="85">
        <v>6.5253928924159084</v>
      </c>
      <c r="L95" s="85">
        <v>6.0313277704582049</v>
      </c>
      <c r="M95" s="85">
        <v>8.8499240646141146</v>
      </c>
      <c r="N95" s="85">
        <v>6.3800101471334472</v>
      </c>
      <c r="O95" s="85">
        <v>5.5323715273637646</v>
      </c>
      <c r="P95" s="85">
        <v>6.1913908032990435</v>
      </c>
      <c r="Q95" s="85">
        <v>10.639429726566661</v>
      </c>
      <c r="R95" s="85">
        <v>18.703721511683824</v>
      </c>
      <c r="S95" s="85">
        <v>6.011017498379772</v>
      </c>
      <c r="T95" s="85">
        <v>4.8448723826990658</v>
      </c>
      <c r="U95" s="85">
        <v>4.664723032069972</v>
      </c>
      <c r="V95" s="85">
        <v>4.6378830083565248</v>
      </c>
      <c r="W95" s="85">
        <v>4.1993877279382588</v>
      </c>
      <c r="X95" s="85">
        <v>3.2126205531072287</v>
      </c>
      <c r="Y95" s="98">
        <v>2.3267326732673297</v>
      </c>
      <c r="Z95" s="98">
        <v>0</v>
      </c>
      <c r="AA95" s="98">
        <v>0</v>
      </c>
      <c r="AB95" s="98">
        <v>0</v>
      </c>
      <c r="AC95" s="130">
        <v>0.18142235123368433</v>
      </c>
      <c r="AD95" s="98">
        <v>0.18713026681154155</v>
      </c>
      <c r="AE95" s="98">
        <v>3.5039799696062968</v>
      </c>
      <c r="AF95" s="130">
        <v>3.5039799696062968</v>
      </c>
      <c r="AG95" s="130">
        <v>4.9353305810893477</v>
      </c>
      <c r="AH95" s="147">
        <v>5.630304038795253</v>
      </c>
      <c r="AI95" s="130">
        <v>3.9450439400929405</v>
      </c>
      <c r="AJ95" s="130">
        <v>4.967145501585879</v>
      </c>
    </row>
    <row r="96" spans="1:36" x14ac:dyDescent="0.2">
      <c r="A96" s="5" t="s">
        <v>886</v>
      </c>
      <c r="B96" s="5" t="s">
        <v>172</v>
      </c>
      <c r="D96" s="3" t="s">
        <v>173</v>
      </c>
      <c r="E96" s="38" t="s">
        <v>1089</v>
      </c>
      <c r="F96" s="3" t="s">
        <v>1076</v>
      </c>
      <c r="G96" s="3" t="s">
        <v>1058</v>
      </c>
      <c r="H96" s="85" t="s">
        <v>886</v>
      </c>
      <c r="I96" s="85">
        <v>2.4110293875127837</v>
      </c>
      <c r="J96" s="85">
        <v>5.0724637681159379</v>
      </c>
      <c r="K96" s="85">
        <v>3.3992337164750808</v>
      </c>
      <c r="L96" s="85">
        <v>4.2953696567261375</v>
      </c>
      <c r="M96" s="85">
        <v>17.528351760793569</v>
      </c>
      <c r="N96" s="85">
        <v>4.6469165659008382</v>
      </c>
      <c r="O96" s="85">
        <v>6.5585893717573924</v>
      </c>
      <c r="P96" s="85">
        <v>5.5281449592816898</v>
      </c>
      <c r="Q96" s="85">
        <v>5.6290267887419532</v>
      </c>
      <c r="R96" s="85">
        <v>9.32341067172527</v>
      </c>
      <c r="S96" s="85">
        <v>5.1700050721220236</v>
      </c>
      <c r="T96" s="85">
        <v>3.2354956891081201</v>
      </c>
      <c r="U96" s="85">
        <v>4.6798291985280116</v>
      </c>
      <c r="V96" s="85">
        <v>4.181705722540201</v>
      </c>
      <c r="W96" s="85">
        <v>4.5654722539529899</v>
      </c>
      <c r="X96" s="85" t="s">
        <v>886</v>
      </c>
      <c r="Y96" s="98" t="s">
        <v>886</v>
      </c>
      <c r="Z96" s="98" t="s">
        <v>886</v>
      </c>
      <c r="AA96" s="98" t="s">
        <v>886</v>
      </c>
      <c r="AB96" s="98" t="s">
        <v>886</v>
      </c>
      <c r="AC96" s="130" t="s">
        <v>886</v>
      </c>
      <c r="AD96" s="98" t="s">
        <v>886</v>
      </c>
      <c r="AE96" s="98" t="s">
        <v>886</v>
      </c>
      <c r="AF96" s="130" t="s">
        <v>886</v>
      </c>
      <c r="AG96" s="130" t="s">
        <v>886</v>
      </c>
      <c r="AH96" s="130" t="s">
        <v>886</v>
      </c>
      <c r="AI96" s="130" t="s">
        <v>886</v>
      </c>
      <c r="AJ96" s="130" t="s">
        <v>886</v>
      </c>
    </row>
    <row r="97" spans="1:36" x14ac:dyDescent="0.2">
      <c r="A97" s="5" t="s">
        <v>1357</v>
      </c>
      <c r="B97" s="5" t="s">
        <v>174</v>
      </c>
      <c r="D97" s="3" t="s">
        <v>175</v>
      </c>
      <c r="E97" s="38" t="s">
        <v>1088</v>
      </c>
      <c r="F97" s="3" t="s">
        <v>1080</v>
      </c>
      <c r="G97" s="3" t="s">
        <v>1062</v>
      </c>
      <c r="H97" s="85" t="s">
        <v>886</v>
      </c>
      <c r="I97" s="85">
        <v>2.1834061135371172</v>
      </c>
      <c r="J97" s="85">
        <v>9.1889838556505197</v>
      </c>
      <c r="K97" s="85">
        <v>3.1519621486223173</v>
      </c>
      <c r="L97" s="85">
        <v>5.3456998313659483</v>
      </c>
      <c r="M97" s="85">
        <v>10.7619657435569</v>
      </c>
      <c r="N97" s="85">
        <v>9.6050178486263036</v>
      </c>
      <c r="O97" s="85">
        <v>6.5045688893577278</v>
      </c>
      <c r="P97" s="85">
        <v>1.9994552567721371</v>
      </c>
      <c r="Q97" s="85">
        <v>3.6000825372934884</v>
      </c>
      <c r="R97" s="85">
        <v>27.291366442890123</v>
      </c>
      <c r="S97" s="85">
        <v>7.2712546135650342</v>
      </c>
      <c r="T97" s="85">
        <v>5.0966562845890451</v>
      </c>
      <c r="U97" s="85">
        <v>6.2920963040975977</v>
      </c>
      <c r="V97" s="85">
        <v>4.2782309476627347</v>
      </c>
      <c r="W97" s="85">
        <v>3.5348104062932606</v>
      </c>
      <c r="X97" s="85">
        <v>2.9936754337912532</v>
      </c>
      <c r="Y97" s="98">
        <v>0.84409170344889617</v>
      </c>
      <c r="Z97" s="98">
        <v>0</v>
      </c>
      <c r="AA97" s="98">
        <v>-0.21233894775777173</v>
      </c>
      <c r="AB97" s="98">
        <v>1.205356836418801</v>
      </c>
      <c r="AC97" s="130">
        <v>-0.27129863875907656</v>
      </c>
      <c r="AD97" s="98">
        <v>-0.27203667054318537</v>
      </c>
      <c r="AE97" s="98">
        <v>1.891720483636683</v>
      </c>
      <c r="AF97" s="130">
        <v>1.891720483636683</v>
      </c>
      <c r="AG97" s="130">
        <v>5.0053562379324346</v>
      </c>
      <c r="AH97" s="147">
        <v>4.87855537093147</v>
      </c>
      <c r="AI97" s="130">
        <v>3.9188732656888936</v>
      </c>
      <c r="AJ97" s="130">
        <v>5.8320721932627198</v>
      </c>
    </row>
    <row r="98" spans="1:36" x14ac:dyDescent="0.2">
      <c r="A98" s="5" t="s">
        <v>1359</v>
      </c>
      <c r="B98" s="5" t="s">
        <v>180</v>
      </c>
      <c r="D98" s="3" t="s">
        <v>181</v>
      </c>
      <c r="E98" s="38" t="s">
        <v>1088</v>
      </c>
      <c r="F98" s="3" t="s">
        <v>1076</v>
      </c>
      <c r="G98" s="3" t="s">
        <v>1061</v>
      </c>
      <c r="H98" s="85" t="s">
        <v>886</v>
      </c>
      <c r="I98" s="85">
        <v>2.406006263007427</v>
      </c>
      <c r="J98" s="85">
        <v>2.9914529914529737</v>
      </c>
      <c r="K98" s="85">
        <v>6.0175195942830726</v>
      </c>
      <c r="L98" s="85">
        <v>4.1973977177845825</v>
      </c>
      <c r="M98" s="85">
        <v>13.822807632593779</v>
      </c>
      <c r="N98" s="85">
        <v>8.9057068684824259</v>
      </c>
      <c r="O98" s="85">
        <v>6.5357628648000627</v>
      </c>
      <c r="P98" s="85">
        <v>6.0336763330215177</v>
      </c>
      <c r="Q98" s="85">
        <v>9.7354522586106356</v>
      </c>
      <c r="R98" s="85">
        <v>17.055787929816944</v>
      </c>
      <c r="S98" s="85">
        <v>6.6073284823284837</v>
      </c>
      <c r="T98" s="85">
        <v>4.8710202589171274</v>
      </c>
      <c r="U98" s="85">
        <v>4.8763884507463189</v>
      </c>
      <c r="V98" s="85">
        <v>4.8697083874236284</v>
      </c>
      <c r="W98" s="85">
        <v>4.5779112949488194</v>
      </c>
      <c r="X98" s="85">
        <v>3.7430800655363612</v>
      </c>
      <c r="Y98" s="98">
        <v>0.6929418721953482</v>
      </c>
      <c r="Z98" s="98">
        <v>-8.9821807352876704E-3</v>
      </c>
      <c r="AA98" s="98">
        <v>-4.6987935156650451E-2</v>
      </c>
      <c r="AB98" s="98">
        <v>0.34773591427583028</v>
      </c>
      <c r="AC98" s="130">
        <v>0.23699131261496476</v>
      </c>
      <c r="AD98" s="98">
        <v>1.7533007553420354</v>
      </c>
      <c r="AE98" s="98">
        <v>3.4076785907273255</v>
      </c>
      <c r="AF98" s="130">
        <v>3.4076785907273255</v>
      </c>
      <c r="AG98" s="130">
        <v>5.8047427471950908</v>
      </c>
      <c r="AH98" s="147">
        <v>4.1253365452742052</v>
      </c>
      <c r="AI98" s="130">
        <v>4.0599926285050048</v>
      </c>
      <c r="AJ98" s="130">
        <v>4.1893033267035324</v>
      </c>
    </row>
    <row r="99" spans="1:36" x14ac:dyDescent="0.2">
      <c r="A99" s="5" t="s">
        <v>886</v>
      </c>
      <c r="B99" s="5" t="s">
        <v>1023</v>
      </c>
      <c r="D99" s="3" t="s">
        <v>989</v>
      </c>
      <c r="E99" s="38" t="s">
        <v>1089</v>
      </c>
      <c r="F99" s="3" t="s">
        <v>1076</v>
      </c>
      <c r="G99" s="3" t="s">
        <v>1059</v>
      </c>
      <c r="H99" s="85" t="s">
        <v>886</v>
      </c>
      <c r="I99" s="85">
        <v>0.57275910126108442</v>
      </c>
      <c r="J99" s="85">
        <v>6.4638783269961948</v>
      </c>
      <c r="K99" s="85">
        <v>4.8000000000000114</v>
      </c>
      <c r="L99" s="85" t="s">
        <v>886</v>
      </c>
      <c r="M99" s="85" t="s">
        <v>886</v>
      </c>
      <c r="N99" s="85" t="s">
        <v>886</v>
      </c>
      <c r="O99" s="85" t="s">
        <v>886</v>
      </c>
      <c r="P99" s="85" t="s">
        <v>886</v>
      </c>
      <c r="Q99" s="85" t="s">
        <v>886</v>
      </c>
      <c r="R99" s="85" t="s">
        <v>886</v>
      </c>
      <c r="S99" s="85" t="s">
        <v>886</v>
      </c>
      <c r="T99" s="85" t="s">
        <v>886</v>
      </c>
      <c r="U99" s="85" t="s">
        <v>886</v>
      </c>
      <c r="V99" s="85" t="s">
        <v>886</v>
      </c>
      <c r="W99" s="85" t="s">
        <v>886</v>
      </c>
      <c r="X99" s="85" t="s">
        <v>886</v>
      </c>
      <c r="Y99" s="98" t="s">
        <v>886</v>
      </c>
      <c r="Z99" s="98" t="s">
        <v>886</v>
      </c>
      <c r="AA99" s="98" t="s">
        <v>886</v>
      </c>
      <c r="AB99" s="98" t="s">
        <v>886</v>
      </c>
      <c r="AC99" s="130" t="s">
        <v>886</v>
      </c>
      <c r="AD99" s="98" t="s">
        <v>886</v>
      </c>
      <c r="AE99" s="98" t="s">
        <v>886</v>
      </c>
      <c r="AF99" s="130" t="s">
        <v>886</v>
      </c>
      <c r="AG99" s="130" t="s">
        <v>886</v>
      </c>
      <c r="AH99" s="130" t="s">
        <v>886</v>
      </c>
      <c r="AI99" s="130" t="s">
        <v>886</v>
      </c>
      <c r="AJ99" s="130" t="s">
        <v>886</v>
      </c>
    </row>
    <row r="100" spans="1:36" x14ac:dyDescent="0.2">
      <c r="A100" s="5" t="s">
        <v>1360</v>
      </c>
      <c r="B100" s="5" t="s">
        <v>182</v>
      </c>
      <c r="D100" s="3" t="s">
        <v>183</v>
      </c>
      <c r="E100" s="38" t="s">
        <v>1088</v>
      </c>
      <c r="F100" s="3" t="s">
        <v>1082</v>
      </c>
      <c r="G100" s="3" t="s">
        <v>1059</v>
      </c>
      <c r="H100" s="85" t="s">
        <v>886</v>
      </c>
      <c r="I100" s="85">
        <v>0.57275910126108442</v>
      </c>
      <c r="J100" s="85">
        <v>6.4638783269961948</v>
      </c>
      <c r="K100" s="85">
        <v>4.8000000000000114</v>
      </c>
      <c r="L100" s="85">
        <v>-9.4920029080334416</v>
      </c>
      <c r="M100" s="85">
        <v>10.258212426995982</v>
      </c>
      <c r="N100" s="85">
        <v>4.4379012551793267</v>
      </c>
      <c r="O100" s="85">
        <v>7.6630189940561877</v>
      </c>
      <c r="P100" s="85">
        <v>12.093029534042429</v>
      </c>
      <c r="Q100" s="85">
        <v>12.62358055465242</v>
      </c>
      <c r="R100" s="85">
        <v>7.2065521886961932</v>
      </c>
      <c r="S100" s="85">
        <v>9.6523248159894734</v>
      </c>
      <c r="T100" s="85">
        <v>4.4277086516772073</v>
      </c>
      <c r="U100" s="85">
        <v>4.4742709821273081</v>
      </c>
      <c r="V100" s="85">
        <v>6.5085994881157774</v>
      </c>
      <c r="W100" s="85">
        <v>4.808384733398043</v>
      </c>
      <c r="X100" s="85">
        <v>3.4899439129493288</v>
      </c>
      <c r="Y100" s="98">
        <v>0.62638916952919033</v>
      </c>
      <c r="Z100" s="98">
        <v>6.4543889844941305E-3</v>
      </c>
      <c r="AA100" s="98">
        <v>3.0799790604450408</v>
      </c>
      <c r="AB100" s="98">
        <v>1.9499944345503053</v>
      </c>
      <c r="AC100" s="130">
        <v>1.9761578196755947</v>
      </c>
      <c r="AD100" s="98">
        <v>1.9820265920785785</v>
      </c>
      <c r="AE100" s="98">
        <v>3.6193038286145507</v>
      </c>
      <c r="AF100" s="130">
        <v>3.6193038286145507</v>
      </c>
      <c r="AG100" s="130">
        <v>5.9131351184383396</v>
      </c>
      <c r="AH100" s="147">
        <v>4.0595871218619628</v>
      </c>
      <c r="AI100" s="130">
        <v>3.9545197258873843</v>
      </c>
      <c r="AJ100" s="130">
        <v>5.0379298496021967</v>
      </c>
    </row>
    <row r="101" spans="1:36" x14ac:dyDescent="0.2">
      <c r="A101" s="5" t="s">
        <v>1361</v>
      </c>
      <c r="B101" s="5" t="s">
        <v>184</v>
      </c>
      <c r="D101" s="3" t="s">
        <v>185</v>
      </c>
      <c r="E101" s="38" t="s">
        <v>1088</v>
      </c>
      <c r="F101" s="3" t="s">
        <v>1076</v>
      </c>
      <c r="G101" s="3" t="s">
        <v>1057</v>
      </c>
      <c r="H101" s="85" t="s">
        <v>886</v>
      </c>
      <c r="I101" s="85">
        <v>3.1259259259259267</v>
      </c>
      <c r="J101" s="85">
        <v>3.2322942106019212</v>
      </c>
      <c r="K101" s="85">
        <v>6.3943779571388859</v>
      </c>
      <c r="L101" s="85">
        <v>5.102674776012023</v>
      </c>
      <c r="M101" s="85">
        <v>10.31033678151978</v>
      </c>
      <c r="N101" s="85">
        <v>7.9590484114337272</v>
      </c>
      <c r="O101" s="85">
        <v>7.7197382342568233</v>
      </c>
      <c r="P101" s="85">
        <v>6.3164659803315288</v>
      </c>
      <c r="Q101" s="85">
        <v>10.088279574798122</v>
      </c>
      <c r="R101" s="85">
        <v>12.713295552263233</v>
      </c>
      <c r="S101" s="85">
        <v>5.6713728950658009</v>
      </c>
      <c r="T101" s="85">
        <v>3.9065082375045819</v>
      </c>
      <c r="U101" s="85">
        <v>4.7700769340242744</v>
      </c>
      <c r="V101" s="85">
        <v>4.881303385510293</v>
      </c>
      <c r="W101" s="85">
        <v>4.1520646046015628</v>
      </c>
      <c r="X101" s="85">
        <v>3.0539097359373812</v>
      </c>
      <c r="Y101" s="98">
        <v>2.3480143379352114</v>
      </c>
      <c r="Z101" s="98">
        <v>7.8367188421069045E-2</v>
      </c>
      <c r="AA101" s="98">
        <v>0.12612088201461802</v>
      </c>
      <c r="AB101" s="98">
        <v>0.48654559548198506</v>
      </c>
      <c r="AC101" s="130">
        <v>1.8093407993608368</v>
      </c>
      <c r="AD101" s="98">
        <v>1.755537214682934</v>
      </c>
      <c r="AE101" s="98">
        <v>3.3088895241767613</v>
      </c>
      <c r="AF101" s="130">
        <v>3.3088895241767613</v>
      </c>
      <c r="AG101" s="130">
        <v>4.8430058923238484</v>
      </c>
      <c r="AH101" s="147">
        <v>5.3560112995019393</v>
      </c>
      <c r="AI101" s="130">
        <v>3.8133568670215334</v>
      </c>
      <c r="AJ101" s="130">
        <v>4.542870292660468</v>
      </c>
    </row>
    <row r="102" spans="1:36" x14ac:dyDescent="0.2">
      <c r="A102" s="5" t="s">
        <v>1362</v>
      </c>
      <c r="B102" s="5" t="s">
        <v>186</v>
      </c>
      <c r="D102" s="3" t="s">
        <v>187</v>
      </c>
      <c r="E102" s="38" t="s">
        <v>1089</v>
      </c>
      <c r="F102" s="3" t="s">
        <v>1076</v>
      </c>
      <c r="G102" s="3" t="s">
        <v>1060</v>
      </c>
      <c r="H102" s="85" t="s">
        <v>886</v>
      </c>
      <c r="I102" s="85">
        <v>6.5644875809620231</v>
      </c>
      <c r="J102" s="85">
        <v>2.8747170913338636</v>
      </c>
      <c r="K102" s="85">
        <v>8.1010592055071413</v>
      </c>
      <c r="L102" s="85">
        <v>4.6595217384168421</v>
      </c>
      <c r="M102" s="85">
        <v>6.3150796637812192</v>
      </c>
      <c r="N102" s="85">
        <v>6.1494210487498862</v>
      </c>
      <c r="O102" s="85">
        <v>6.3281640820410274</v>
      </c>
      <c r="P102" s="85">
        <v>7.1747824041402168</v>
      </c>
      <c r="Q102" s="85">
        <v>15.859428348453804</v>
      </c>
      <c r="R102" s="85">
        <v>10.861557244195581</v>
      </c>
      <c r="S102" s="85">
        <v>7.236030151707908</v>
      </c>
      <c r="T102" s="85">
        <v>3.6182230248946468</v>
      </c>
      <c r="U102" s="85">
        <v>3.324419230539192</v>
      </c>
      <c r="V102" s="85">
        <v>4.1394479633519268</v>
      </c>
      <c r="W102" s="85">
        <v>4.2289979355248448</v>
      </c>
      <c r="X102" s="85">
        <v>3.8707662304023955</v>
      </c>
      <c r="Y102" s="98">
        <v>3.3788788898912401</v>
      </c>
      <c r="Z102" s="98">
        <v>-0.17097776579592505</v>
      </c>
      <c r="AA102" s="98">
        <v>8.4569300633191347E-2</v>
      </c>
      <c r="AB102" s="98">
        <v>0.49917632356282127</v>
      </c>
      <c r="AC102" s="130">
        <v>2.1471720775779968</v>
      </c>
      <c r="AD102" s="98">
        <v>2.0114266742291109</v>
      </c>
      <c r="AE102" s="98">
        <v>3.8262296415833896</v>
      </c>
      <c r="AF102" s="130">
        <v>3.8262296415833896</v>
      </c>
      <c r="AG102" s="130">
        <v>5.558677004906909</v>
      </c>
      <c r="AH102" s="147">
        <v>5.815975302508769</v>
      </c>
      <c r="AI102" s="130">
        <v>3.852559803264044</v>
      </c>
      <c r="AJ102" s="130" t="s">
        <v>886</v>
      </c>
    </row>
    <row r="103" spans="1:36" x14ac:dyDescent="0.2">
      <c r="A103" s="5" t="s">
        <v>1363</v>
      </c>
      <c r="B103" s="5" t="s">
        <v>188</v>
      </c>
      <c r="D103" s="3" t="s">
        <v>189</v>
      </c>
      <c r="E103" s="38" t="s">
        <v>1088</v>
      </c>
      <c r="F103" s="3" t="s">
        <v>1082</v>
      </c>
      <c r="G103" s="3" t="s">
        <v>1060</v>
      </c>
      <c r="H103" s="85" t="s">
        <v>886</v>
      </c>
      <c r="I103" s="85">
        <v>0</v>
      </c>
      <c r="J103" s="85">
        <v>8.4942084942084932</v>
      </c>
      <c r="K103" s="85" t="s">
        <v>886</v>
      </c>
      <c r="L103" s="85" t="s">
        <v>886</v>
      </c>
      <c r="M103" s="85">
        <v>8.471775634155037</v>
      </c>
      <c r="N103" s="85">
        <v>7.9706863189097987</v>
      </c>
      <c r="O103" s="85">
        <v>5.1541150301874836</v>
      </c>
      <c r="P103" s="85">
        <v>5.543333736250446</v>
      </c>
      <c r="Q103" s="85">
        <v>6.3768381510834331</v>
      </c>
      <c r="R103" s="85">
        <v>9.3396063907669884</v>
      </c>
      <c r="S103" s="85">
        <v>6.247599917289449</v>
      </c>
      <c r="T103" s="85">
        <v>4.5336595492289575</v>
      </c>
      <c r="U103" s="85">
        <v>2.7917656654491196</v>
      </c>
      <c r="V103" s="85">
        <v>4.9497606623830137</v>
      </c>
      <c r="W103" s="85">
        <v>4.9061503566615272</v>
      </c>
      <c r="X103" s="85">
        <v>3.9207545396148902</v>
      </c>
      <c r="Y103" s="98">
        <v>2.3767705168891666</v>
      </c>
      <c r="Z103" s="98">
        <v>0</v>
      </c>
      <c r="AA103" s="98">
        <v>0</v>
      </c>
      <c r="AB103" s="98">
        <v>1.5190115748240345</v>
      </c>
      <c r="AC103" s="130">
        <v>1.8676337262012677</v>
      </c>
      <c r="AD103" s="98">
        <v>1.9893200427198332</v>
      </c>
      <c r="AE103" s="98">
        <v>3.6497165675351217</v>
      </c>
      <c r="AF103" s="130">
        <v>3.6497165675351217</v>
      </c>
      <c r="AG103" s="130">
        <v>5.9251619557159962</v>
      </c>
      <c r="AH103" s="147">
        <v>4.0541116189062087</v>
      </c>
      <c r="AI103" s="130">
        <v>3.9797881735082363</v>
      </c>
      <c r="AJ103" s="130">
        <v>5.0659752297602934</v>
      </c>
    </row>
    <row r="104" spans="1:36" x14ac:dyDescent="0.2">
      <c r="A104" s="5" t="s">
        <v>1365</v>
      </c>
      <c r="B104" s="5" t="s">
        <v>192</v>
      </c>
      <c r="D104" s="3" t="s">
        <v>193</v>
      </c>
      <c r="E104" s="38" t="s">
        <v>1088</v>
      </c>
      <c r="F104" s="3" t="s">
        <v>1076</v>
      </c>
      <c r="G104" s="3" t="s">
        <v>1060</v>
      </c>
      <c r="H104" s="85" t="s">
        <v>886</v>
      </c>
      <c r="I104" s="85">
        <v>4.2981989765401778</v>
      </c>
      <c r="J104" s="85">
        <v>4.6594982078853207</v>
      </c>
      <c r="K104" s="85">
        <v>4.5022831050228262</v>
      </c>
      <c r="L104" s="85">
        <v>6.9270878848786595</v>
      </c>
      <c r="M104" s="85">
        <v>10.722750429073471</v>
      </c>
      <c r="N104" s="85">
        <v>7.959550230051903</v>
      </c>
      <c r="O104" s="85">
        <v>6.4405852591275874</v>
      </c>
      <c r="P104" s="85">
        <v>5.8977817745803378</v>
      </c>
      <c r="Q104" s="85">
        <v>9.4604567465652991</v>
      </c>
      <c r="R104" s="85">
        <v>10.464096051720162</v>
      </c>
      <c r="S104" s="85">
        <v>4.6344216378914069</v>
      </c>
      <c r="T104" s="85">
        <v>2.8646083037683354</v>
      </c>
      <c r="U104" s="85">
        <v>4.6336215267258609</v>
      </c>
      <c r="V104" s="85">
        <v>4.1500244992501649</v>
      </c>
      <c r="W104" s="85">
        <v>3.8620552007299125</v>
      </c>
      <c r="X104" s="85">
        <v>3.6257944079173257</v>
      </c>
      <c r="Y104" s="98">
        <v>1.7895343369384449</v>
      </c>
      <c r="Z104" s="98">
        <v>8.0030710972025076E-2</v>
      </c>
      <c r="AA104" s="98">
        <v>5.9812500812654434E-2</v>
      </c>
      <c r="AB104" s="98">
        <v>0.40674177744857332</v>
      </c>
      <c r="AC104" s="130">
        <v>1.7666243884761679</v>
      </c>
      <c r="AD104" s="98">
        <v>1.7658429881344695</v>
      </c>
      <c r="AE104" s="98">
        <v>3.4547828966689398</v>
      </c>
      <c r="AF104" s="130">
        <v>3.4547828966689398</v>
      </c>
      <c r="AG104" s="130">
        <v>4.8312082397222289</v>
      </c>
      <c r="AH104" s="147">
        <v>4.6876043730934569</v>
      </c>
      <c r="AI104" s="130">
        <v>2.4278839762847948</v>
      </c>
      <c r="AJ104" s="130">
        <v>3.0021128478801522</v>
      </c>
    </row>
    <row r="105" spans="1:36" x14ac:dyDescent="0.2">
      <c r="A105" s="5" t="s">
        <v>1670</v>
      </c>
      <c r="B105" s="5" t="s">
        <v>196</v>
      </c>
      <c r="D105" s="3" t="s">
        <v>197</v>
      </c>
      <c r="E105" s="38" t="s">
        <v>1089</v>
      </c>
      <c r="F105" s="3" t="s">
        <v>1076</v>
      </c>
      <c r="G105" s="3" t="s">
        <v>1059</v>
      </c>
      <c r="H105" s="85" t="s">
        <v>886</v>
      </c>
      <c r="I105" s="85">
        <v>-16.932907348242807</v>
      </c>
      <c r="J105" s="85">
        <v>12.692307692307693</v>
      </c>
      <c r="K105" s="85">
        <v>7.1156617368221475</v>
      </c>
      <c r="L105" s="85">
        <v>12.733658094482863</v>
      </c>
      <c r="M105" s="85">
        <v>8.2516832479147695</v>
      </c>
      <c r="N105" s="85">
        <v>4.4420204927068738</v>
      </c>
      <c r="O105" s="85">
        <v>4.5108605077495838</v>
      </c>
      <c r="P105" s="85">
        <v>4.6233987136554475</v>
      </c>
      <c r="Q105" s="85">
        <v>14.25813400532445</v>
      </c>
      <c r="R105" s="85">
        <v>8.5996834035892817</v>
      </c>
      <c r="S105" s="85">
        <v>5.9697336958301861</v>
      </c>
      <c r="T105" s="85">
        <v>3.897809993354258</v>
      </c>
      <c r="U105" s="85">
        <v>3.799925622908134</v>
      </c>
      <c r="V105" s="85">
        <v>4.7650097808095637</v>
      </c>
      <c r="W105" s="85">
        <v>2.6133822131332494</v>
      </c>
      <c r="X105" s="85" t="s">
        <v>886</v>
      </c>
      <c r="Y105" s="98" t="s">
        <v>886</v>
      </c>
      <c r="Z105" s="98" t="s">
        <v>886</v>
      </c>
      <c r="AA105" s="98" t="s">
        <v>886</v>
      </c>
      <c r="AB105" s="98" t="s">
        <v>886</v>
      </c>
      <c r="AC105" s="130" t="s">
        <v>886</v>
      </c>
      <c r="AD105" s="98" t="s">
        <v>886</v>
      </c>
      <c r="AE105" s="98" t="s">
        <v>886</v>
      </c>
      <c r="AF105" s="130" t="s">
        <v>886</v>
      </c>
      <c r="AG105" s="130" t="s">
        <v>886</v>
      </c>
      <c r="AH105" s="130" t="s">
        <v>886</v>
      </c>
      <c r="AI105" s="130" t="s">
        <v>886</v>
      </c>
      <c r="AJ105" s="130" t="s">
        <v>886</v>
      </c>
    </row>
    <row r="106" spans="1:36" x14ac:dyDescent="0.2">
      <c r="A106" s="5" t="s">
        <v>1369</v>
      </c>
      <c r="B106" s="5" t="s">
        <v>202</v>
      </c>
      <c r="D106" s="3" t="s">
        <v>203</v>
      </c>
      <c r="E106" s="38" t="s">
        <v>1088</v>
      </c>
      <c r="F106" s="3" t="s">
        <v>1081</v>
      </c>
      <c r="G106" s="3" t="s">
        <v>1063</v>
      </c>
      <c r="H106" s="85" t="s">
        <v>886</v>
      </c>
      <c r="I106" s="85">
        <v>-3.831417624521066</v>
      </c>
      <c r="J106" s="85">
        <v>3.7857459052678166</v>
      </c>
      <c r="K106" s="85">
        <v>3.0761093955265864</v>
      </c>
      <c r="L106" s="85">
        <v>8.3951271186440692</v>
      </c>
      <c r="M106" s="85">
        <v>8.6596017591008945</v>
      </c>
      <c r="N106" s="85">
        <v>6.9239309152742408</v>
      </c>
      <c r="O106" s="85">
        <v>4.8931472281365842</v>
      </c>
      <c r="P106" s="85">
        <v>7.2723627661040808</v>
      </c>
      <c r="Q106" s="85">
        <v>7.1461109878172522</v>
      </c>
      <c r="R106" s="85">
        <v>13.337911938167053</v>
      </c>
      <c r="S106" s="85">
        <v>5.1949675855568245</v>
      </c>
      <c r="T106" s="85">
        <v>0.73788254226595029</v>
      </c>
      <c r="U106" s="85">
        <v>3.0787663151015749</v>
      </c>
      <c r="V106" s="85">
        <v>3.8145219519926741</v>
      </c>
      <c r="W106" s="85">
        <v>4.077253218884124</v>
      </c>
      <c r="X106" s="85">
        <v>4.127786153783461</v>
      </c>
      <c r="Y106" s="98">
        <v>2.945135790874204</v>
      </c>
      <c r="Z106" s="98">
        <v>6.3102035230727438E-2</v>
      </c>
      <c r="AA106" s="98">
        <v>0.63594091903718208</v>
      </c>
      <c r="AB106" s="98">
        <v>0.53830415317133884</v>
      </c>
      <c r="AC106" s="130">
        <v>1.9614616343510916</v>
      </c>
      <c r="AD106" s="98">
        <v>1.9657087304276066</v>
      </c>
      <c r="AE106" s="98">
        <v>3.7537830361076718</v>
      </c>
      <c r="AF106" s="130">
        <v>3.7537830361076718</v>
      </c>
      <c r="AG106" s="130">
        <v>4.3772602537522687</v>
      </c>
      <c r="AH106" s="147">
        <v>5.8733536032706146</v>
      </c>
      <c r="AI106" s="130">
        <v>3.651398873129974</v>
      </c>
      <c r="AJ106" s="130">
        <v>3.4114738926182504</v>
      </c>
    </row>
    <row r="107" spans="1:36" x14ac:dyDescent="0.2">
      <c r="A107" s="5" t="s">
        <v>1370</v>
      </c>
      <c r="B107" s="122" t="s">
        <v>1260</v>
      </c>
      <c r="C107" s="122"/>
      <c r="D107" s="123" t="s">
        <v>1261</v>
      </c>
      <c r="E107" s="38" t="s">
        <v>1088</v>
      </c>
      <c r="F107" s="123" t="s">
        <v>1082</v>
      </c>
      <c r="G107" s="123" t="s">
        <v>1064</v>
      </c>
      <c r="H107" s="85" t="s">
        <v>886</v>
      </c>
      <c r="I107" s="85" t="s">
        <v>886</v>
      </c>
      <c r="J107" s="85" t="s">
        <v>886</v>
      </c>
      <c r="K107" s="85" t="s">
        <v>886</v>
      </c>
      <c r="L107" s="85" t="s">
        <v>886</v>
      </c>
      <c r="M107" s="85" t="s">
        <v>886</v>
      </c>
      <c r="N107" s="85" t="s">
        <v>886</v>
      </c>
      <c r="O107" s="85" t="s">
        <v>886</v>
      </c>
      <c r="P107" s="85" t="s">
        <v>886</v>
      </c>
      <c r="Q107" s="85" t="s">
        <v>886</v>
      </c>
      <c r="R107" s="85" t="s">
        <v>886</v>
      </c>
      <c r="S107" s="85" t="s">
        <v>886</v>
      </c>
      <c r="T107" s="85" t="s">
        <v>886</v>
      </c>
      <c r="U107" s="85" t="s">
        <v>886</v>
      </c>
      <c r="V107" s="85" t="s">
        <v>886</v>
      </c>
      <c r="W107" s="85" t="s">
        <v>886</v>
      </c>
      <c r="X107" s="85" t="s">
        <v>886</v>
      </c>
      <c r="Y107" s="98" t="s">
        <v>886</v>
      </c>
      <c r="Z107" s="98" t="s">
        <v>886</v>
      </c>
      <c r="AA107" s="98" t="s">
        <v>886</v>
      </c>
      <c r="AB107" s="98" t="s">
        <v>886</v>
      </c>
      <c r="AC107" s="130" t="s">
        <v>886</v>
      </c>
      <c r="AD107" s="98" t="s">
        <v>886</v>
      </c>
      <c r="AE107" s="98" t="s">
        <v>886</v>
      </c>
      <c r="AF107" s="130" t="s">
        <v>886</v>
      </c>
      <c r="AG107" s="130" t="s">
        <v>886</v>
      </c>
      <c r="AH107" s="130" t="s">
        <v>886</v>
      </c>
      <c r="AI107" s="130">
        <v>3.98853547573359</v>
      </c>
      <c r="AJ107" s="130">
        <v>4.9153790245698197</v>
      </c>
    </row>
    <row r="108" spans="1:36" x14ac:dyDescent="0.2">
      <c r="A108" s="5" t="s">
        <v>1373</v>
      </c>
      <c r="B108" s="5" t="s">
        <v>208</v>
      </c>
      <c r="D108" s="3" t="s">
        <v>209</v>
      </c>
      <c r="E108" s="38" t="s">
        <v>1088</v>
      </c>
      <c r="F108" s="3" t="s">
        <v>1076</v>
      </c>
      <c r="G108" s="3" t="s">
        <v>1057</v>
      </c>
      <c r="H108" s="85" t="s">
        <v>886</v>
      </c>
      <c r="I108" s="85">
        <v>5.010391923990511</v>
      </c>
      <c r="J108" s="85">
        <v>4.3737188096416162</v>
      </c>
      <c r="K108" s="85">
        <v>3.489494268831578</v>
      </c>
      <c r="L108" s="85">
        <v>4.8671552908841136</v>
      </c>
      <c r="M108" s="85">
        <v>10.486903071810787</v>
      </c>
      <c r="N108" s="85">
        <v>8.4762994027195191</v>
      </c>
      <c r="O108" s="85">
        <v>7.7866291783817587</v>
      </c>
      <c r="P108" s="85">
        <v>6.212110233557965</v>
      </c>
      <c r="Q108" s="85">
        <v>10.018192154633311</v>
      </c>
      <c r="R108" s="85">
        <v>12.712766507167132</v>
      </c>
      <c r="S108" s="85">
        <v>6.2478223395866763</v>
      </c>
      <c r="T108" s="85">
        <v>3.9455970175014841</v>
      </c>
      <c r="U108" s="85">
        <v>4.8950584484590962</v>
      </c>
      <c r="V108" s="85">
        <v>4.9863863737098768</v>
      </c>
      <c r="W108" s="85">
        <v>4.3198335393986866</v>
      </c>
      <c r="X108" s="85">
        <v>3.0200760258429966</v>
      </c>
      <c r="Y108" s="98">
        <v>2.342988221924486</v>
      </c>
      <c r="Z108" s="98">
        <v>0.14599740906004399</v>
      </c>
      <c r="AA108" s="98">
        <v>0.54001889039466278</v>
      </c>
      <c r="AB108" s="98">
        <v>1.0578984989278126</v>
      </c>
      <c r="AC108" s="130">
        <v>1.7426860403236155</v>
      </c>
      <c r="AD108" s="98">
        <v>1.7346857702799312</v>
      </c>
      <c r="AE108" s="98">
        <v>3.6080595616181599</v>
      </c>
      <c r="AF108" s="130">
        <v>3.6080595616181599</v>
      </c>
      <c r="AG108" s="130">
        <v>4.7414916902629667</v>
      </c>
      <c r="AH108" s="147">
        <v>5.5196327577324178</v>
      </c>
      <c r="AI108" s="130">
        <v>3.9263339221645488</v>
      </c>
      <c r="AJ108" s="130">
        <v>4.8358574527948255</v>
      </c>
    </row>
    <row r="109" spans="1:36" x14ac:dyDescent="0.2">
      <c r="A109" s="5" t="s">
        <v>1374</v>
      </c>
      <c r="B109" s="5" t="s">
        <v>210</v>
      </c>
      <c r="D109" s="3" t="s">
        <v>211</v>
      </c>
      <c r="E109" s="38" t="s">
        <v>1088</v>
      </c>
      <c r="F109" s="3" t="s">
        <v>1081</v>
      </c>
      <c r="G109" s="3" t="s">
        <v>1065</v>
      </c>
      <c r="H109" s="85" t="s">
        <v>886</v>
      </c>
      <c r="I109" s="85">
        <v>0</v>
      </c>
      <c r="J109" s="85">
        <v>4.8271128271128276</v>
      </c>
      <c r="K109" s="85">
        <v>4.323271346254586</v>
      </c>
      <c r="L109" s="85">
        <v>9.3317014232139286</v>
      </c>
      <c r="M109" s="85">
        <v>6.8230093575980248</v>
      </c>
      <c r="N109" s="85">
        <v>4.6876259572753014</v>
      </c>
      <c r="O109" s="85">
        <v>7.2986049615626314</v>
      </c>
      <c r="P109" s="85">
        <v>7.2124010238499636</v>
      </c>
      <c r="Q109" s="85">
        <v>5.6227408630461042</v>
      </c>
      <c r="R109" s="85">
        <v>6.5169631163124961</v>
      </c>
      <c r="S109" s="85">
        <v>2.5186918668068046</v>
      </c>
      <c r="T109" s="85">
        <v>2.9288298222196687</v>
      </c>
      <c r="U109" s="85">
        <v>2.7364820418365809</v>
      </c>
      <c r="V109" s="85">
        <v>4.7445255474452637</v>
      </c>
      <c r="W109" s="85">
        <v>4.6501270598098046</v>
      </c>
      <c r="X109" s="85">
        <v>4.6020460955623435</v>
      </c>
      <c r="Y109" s="98">
        <v>1.5268880680957153</v>
      </c>
      <c r="Z109" s="98">
        <v>0</v>
      </c>
      <c r="AA109" s="98">
        <v>-7.8574964445010664E-4</v>
      </c>
      <c r="AB109" s="98">
        <v>0.62546163154335943</v>
      </c>
      <c r="AC109" s="130">
        <v>0.24050850369352617</v>
      </c>
      <c r="AD109" s="98">
        <v>0.24460543740747465</v>
      </c>
      <c r="AE109" s="98">
        <v>3.9616424730347211</v>
      </c>
      <c r="AF109" s="130">
        <v>3.9616424730347211</v>
      </c>
      <c r="AG109" s="130">
        <v>4.9122327611623495</v>
      </c>
      <c r="AH109" s="147">
        <v>5.6774874564746503</v>
      </c>
      <c r="AI109" s="130">
        <v>4.1647478514674985</v>
      </c>
      <c r="AJ109" s="130">
        <v>5.3015019054023833</v>
      </c>
    </row>
    <row r="110" spans="1:36" x14ac:dyDescent="0.2">
      <c r="A110" s="5" t="s">
        <v>886</v>
      </c>
      <c r="B110" s="5" t="s">
        <v>214</v>
      </c>
      <c r="D110" s="3" t="s">
        <v>215</v>
      </c>
      <c r="E110" s="38" t="s">
        <v>1089</v>
      </c>
      <c r="F110" s="3" t="s">
        <v>1076</v>
      </c>
      <c r="G110" s="3" t="s">
        <v>1059</v>
      </c>
      <c r="H110" s="85" t="s">
        <v>886</v>
      </c>
      <c r="I110" s="85">
        <v>-7.6151626349353307</v>
      </c>
      <c r="J110" s="85">
        <v>13.448894202032278</v>
      </c>
      <c r="K110" s="85">
        <v>9.1794418573031038</v>
      </c>
      <c r="L110" s="85">
        <v>13.068385248836378</v>
      </c>
      <c r="M110" s="85">
        <v>11.758955860891589</v>
      </c>
      <c r="N110" s="85">
        <v>4.4422543886664556</v>
      </c>
      <c r="O110" s="85">
        <v>4.5069060284733666</v>
      </c>
      <c r="P110" s="85">
        <v>4.6432360443330793</v>
      </c>
      <c r="Q110" s="85">
        <v>14.384787954614083</v>
      </c>
      <c r="R110" s="85">
        <v>9.096395198627107</v>
      </c>
      <c r="S110" s="85">
        <v>6.7830596369922205</v>
      </c>
      <c r="T110" s="85">
        <v>4.0688639233334385</v>
      </c>
      <c r="U110" s="85">
        <v>4.3305463737118401</v>
      </c>
      <c r="V110" s="85">
        <v>5.0684717055679442</v>
      </c>
      <c r="W110" s="85">
        <v>3.0544479289353035</v>
      </c>
      <c r="X110" s="85" t="s">
        <v>886</v>
      </c>
      <c r="Y110" s="98" t="s">
        <v>886</v>
      </c>
      <c r="Z110" s="98" t="s">
        <v>886</v>
      </c>
      <c r="AA110" s="98" t="s">
        <v>886</v>
      </c>
      <c r="AB110" s="98" t="s">
        <v>886</v>
      </c>
      <c r="AC110" s="130" t="s">
        <v>886</v>
      </c>
      <c r="AD110" s="98" t="s">
        <v>886</v>
      </c>
      <c r="AE110" s="98" t="s">
        <v>886</v>
      </c>
      <c r="AF110" s="130" t="s">
        <v>886</v>
      </c>
      <c r="AG110" s="130" t="s">
        <v>886</v>
      </c>
      <c r="AH110" s="130" t="s">
        <v>886</v>
      </c>
      <c r="AI110" s="130" t="s">
        <v>886</v>
      </c>
      <c r="AJ110" s="130" t="s">
        <v>886</v>
      </c>
    </row>
    <row r="111" spans="1:36" x14ac:dyDescent="0.2">
      <c r="A111" s="5" t="s">
        <v>1732</v>
      </c>
      <c r="B111" s="5" t="s">
        <v>1154</v>
      </c>
      <c r="D111" s="3" t="s">
        <v>1155</v>
      </c>
      <c r="E111" s="38" t="s">
        <v>1088</v>
      </c>
      <c r="F111" s="3" t="s">
        <v>1082</v>
      </c>
      <c r="G111" s="3" t="s">
        <v>1059</v>
      </c>
      <c r="H111" s="88" t="s">
        <v>886</v>
      </c>
      <c r="I111" s="85" t="s">
        <v>886</v>
      </c>
      <c r="J111" s="85" t="s">
        <v>886</v>
      </c>
      <c r="K111" s="85" t="s">
        <v>886</v>
      </c>
      <c r="L111" s="85" t="s">
        <v>886</v>
      </c>
      <c r="M111" s="85" t="s">
        <v>886</v>
      </c>
      <c r="N111" s="85" t="s">
        <v>886</v>
      </c>
      <c r="O111" s="85" t="s">
        <v>886</v>
      </c>
      <c r="P111" s="85" t="s">
        <v>886</v>
      </c>
      <c r="Q111" s="85" t="s">
        <v>886</v>
      </c>
      <c r="R111" s="85" t="s">
        <v>886</v>
      </c>
      <c r="S111" s="85" t="s">
        <v>886</v>
      </c>
      <c r="T111" s="85" t="s">
        <v>886</v>
      </c>
      <c r="U111" s="85" t="s">
        <v>886</v>
      </c>
      <c r="V111" s="85" t="s">
        <v>886</v>
      </c>
      <c r="W111" s="85" t="s">
        <v>886</v>
      </c>
      <c r="X111" s="85" t="s">
        <v>886</v>
      </c>
      <c r="Y111" s="98">
        <v>2.2136147838072446</v>
      </c>
      <c r="Z111" s="98">
        <v>2.9966100848426436E-2</v>
      </c>
      <c r="AA111" s="98">
        <v>0.20720344007638403</v>
      </c>
      <c r="AB111" s="98">
        <v>0.126431698855896</v>
      </c>
      <c r="AC111" s="130">
        <v>2.0813117364584022</v>
      </c>
      <c r="AD111" s="98">
        <v>2.0541100481384467</v>
      </c>
      <c r="AE111" s="98">
        <v>3.6159325535433995</v>
      </c>
      <c r="AF111" s="130">
        <v>3.6159325535433995</v>
      </c>
      <c r="AG111" s="130">
        <v>5.0146885362650995</v>
      </c>
      <c r="AH111" s="147">
        <v>5.6176322551590774</v>
      </c>
      <c r="AI111" s="130">
        <v>3.891185263960506</v>
      </c>
      <c r="AJ111" s="130">
        <v>3.2495594022355903</v>
      </c>
    </row>
    <row r="112" spans="1:36" x14ac:dyDescent="0.2">
      <c r="A112" s="5" t="s">
        <v>1377</v>
      </c>
      <c r="B112" s="5" t="s">
        <v>218</v>
      </c>
      <c r="D112" s="3" t="s">
        <v>219</v>
      </c>
      <c r="E112" s="38" t="s">
        <v>1088</v>
      </c>
      <c r="F112" s="3" t="s">
        <v>1080</v>
      </c>
      <c r="G112" s="3" t="s">
        <v>1062</v>
      </c>
      <c r="H112" s="85" t="s">
        <v>886</v>
      </c>
      <c r="I112" s="85">
        <v>-17.554963357761494</v>
      </c>
      <c r="J112" s="85">
        <v>10.047846889952154</v>
      </c>
      <c r="K112" s="85">
        <v>2.8019323671497602</v>
      </c>
      <c r="L112" s="85">
        <v>9.962406015037601</v>
      </c>
      <c r="M112" s="85">
        <v>9.9145299145299219</v>
      </c>
      <c r="N112" s="85">
        <v>9.3934681181959405</v>
      </c>
      <c r="O112" s="85">
        <v>7.4992891669036084</v>
      </c>
      <c r="P112" s="85">
        <v>8.900350459564919</v>
      </c>
      <c r="Q112" s="85">
        <v>7.4746493411864634</v>
      </c>
      <c r="R112" s="85">
        <v>25.875706214689259</v>
      </c>
      <c r="S112" s="85">
        <v>6.9694793536804411</v>
      </c>
      <c r="T112" s="85">
        <v>4.949481386996041</v>
      </c>
      <c r="U112" s="85">
        <v>4.7016679726855699</v>
      </c>
      <c r="V112" s="85">
        <v>2.6485008629774995</v>
      </c>
      <c r="W112" s="85">
        <v>1.9083401532624293</v>
      </c>
      <c r="X112" s="85">
        <v>0</v>
      </c>
      <c r="Y112" s="98">
        <v>0</v>
      </c>
      <c r="Z112" s="98">
        <v>0</v>
      </c>
      <c r="AA112" s="98">
        <v>-0.22631867129037175</v>
      </c>
      <c r="AB112" s="98">
        <v>-0.27219844144440231</v>
      </c>
      <c r="AC112" s="130">
        <v>-0.29348535874916815</v>
      </c>
      <c r="AD112" s="98">
        <v>-0.29434923064469709</v>
      </c>
      <c r="AE112" s="98">
        <v>-1.4022864649834266</v>
      </c>
      <c r="AF112" s="130">
        <v>-1.4022864649834266</v>
      </c>
      <c r="AG112" s="130">
        <v>5.801711787826469</v>
      </c>
      <c r="AH112" s="147">
        <v>4.9995833680526403</v>
      </c>
      <c r="AI112" s="130">
        <v>3.9084199666693298</v>
      </c>
      <c r="AJ112" s="130">
        <v>5.9463346953322933</v>
      </c>
    </row>
    <row r="113" spans="1:36" x14ac:dyDescent="0.2">
      <c r="A113" s="5" t="s">
        <v>1672</v>
      </c>
      <c r="B113" s="5" t="s">
        <v>220</v>
      </c>
      <c r="D113" s="3" t="s">
        <v>221</v>
      </c>
      <c r="E113" s="38" t="s">
        <v>1089</v>
      </c>
      <c r="F113" s="3" t="s">
        <v>1076</v>
      </c>
      <c r="G113" s="3" t="s">
        <v>1059</v>
      </c>
      <c r="H113" s="85" t="s">
        <v>886</v>
      </c>
      <c r="I113" s="85">
        <v>-1.2441188544001989</v>
      </c>
      <c r="J113" s="85">
        <v>11.15107913669064</v>
      </c>
      <c r="K113" s="85">
        <v>7.4534340165408111</v>
      </c>
      <c r="L113" s="85">
        <v>8.8639618777356759</v>
      </c>
      <c r="M113" s="85">
        <v>12.438367617946881</v>
      </c>
      <c r="N113" s="85">
        <v>3.9542894636119996</v>
      </c>
      <c r="O113" s="85">
        <v>4.8558294147968013</v>
      </c>
      <c r="P113" s="85">
        <v>4.4463617484474867</v>
      </c>
      <c r="Q113" s="85">
        <v>12.503241794657541</v>
      </c>
      <c r="R113" s="85">
        <v>8.5975786759558019</v>
      </c>
      <c r="S113" s="85">
        <v>6.083524639139597</v>
      </c>
      <c r="T113" s="85">
        <v>4.0152963671128248</v>
      </c>
      <c r="U113" s="85">
        <v>4.2407660738713986</v>
      </c>
      <c r="V113" s="85">
        <v>5.1673228346456739</v>
      </c>
      <c r="W113" s="85">
        <v>3.1241875942390749</v>
      </c>
      <c r="X113" s="85" t="s">
        <v>886</v>
      </c>
      <c r="Y113" s="98" t="s">
        <v>886</v>
      </c>
      <c r="Z113" s="98" t="s">
        <v>886</v>
      </c>
      <c r="AA113" s="98" t="s">
        <v>886</v>
      </c>
      <c r="AB113" s="98" t="s">
        <v>886</v>
      </c>
      <c r="AC113" s="130" t="s">
        <v>886</v>
      </c>
      <c r="AD113" s="98" t="s">
        <v>886</v>
      </c>
      <c r="AE113" s="98" t="s">
        <v>886</v>
      </c>
      <c r="AF113" s="130" t="s">
        <v>886</v>
      </c>
      <c r="AG113" s="130" t="s">
        <v>886</v>
      </c>
      <c r="AH113" s="130" t="s">
        <v>886</v>
      </c>
      <c r="AI113" s="130" t="s">
        <v>886</v>
      </c>
      <c r="AJ113" s="130" t="s">
        <v>886</v>
      </c>
    </row>
    <row r="114" spans="1:36" x14ac:dyDescent="0.2">
      <c r="A114" s="5" t="s">
        <v>1378</v>
      </c>
      <c r="B114" s="5" t="s">
        <v>222</v>
      </c>
      <c r="D114" s="3" t="s">
        <v>223</v>
      </c>
      <c r="E114" s="38" t="s">
        <v>1088</v>
      </c>
      <c r="F114" s="3" t="s">
        <v>1076</v>
      </c>
      <c r="G114" s="3" t="s">
        <v>1061</v>
      </c>
      <c r="H114" s="85" t="s">
        <v>886</v>
      </c>
      <c r="I114" s="85">
        <v>3.4313725490196134</v>
      </c>
      <c r="J114" s="85">
        <v>10.90047393364928</v>
      </c>
      <c r="K114" s="85">
        <v>2.5565052231718965</v>
      </c>
      <c r="L114" s="85">
        <v>5.4985554485517412</v>
      </c>
      <c r="M114" s="85">
        <v>13.371368384095518</v>
      </c>
      <c r="N114" s="85">
        <v>8.89257068533027</v>
      </c>
      <c r="O114" s="85">
        <v>9.2243156772129282</v>
      </c>
      <c r="P114" s="85">
        <v>7.8034682080924824</v>
      </c>
      <c r="Q114" s="85">
        <v>15.652247421684422</v>
      </c>
      <c r="R114" s="85">
        <v>9.9449706057410197</v>
      </c>
      <c r="S114" s="85">
        <v>8.0396235195790524</v>
      </c>
      <c r="T114" s="85">
        <v>4.0375892260628063</v>
      </c>
      <c r="U114" s="85">
        <v>4.8449923531250789</v>
      </c>
      <c r="V114" s="85">
        <v>4.7597172860101864</v>
      </c>
      <c r="W114" s="85">
        <v>4.7804044957650262</v>
      </c>
      <c r="X114" s="85">
        <v>4.1335359720417415</v>
      </c>
      <c r="Y114" s="98">
        <v>2.9943666142576006</v>
      </c>
      <c r="Z114" s="98">
        <v>0.18414567360352407</v>
      </c>
      <c r="AA114" s="98">
        <v>2.7502750275027523</v>
      </c>
      <c r="AB114" s="98">
        <v>2.5163924614627575</v>
      </c>
      <c r="AC114" s="130">
        <v>1.6865812997054919</v>
      </c>
      <c r="AD114" s="98">
        <v>1.4736090024113579</v>
      </c>
      <c r="AE114" s="98">
        <v>2.0890436794326783</v>
      </c>
      <c r="AF114" s="130">
        <v>2.0890436794326783</v>
      </c>
      <c r="AG114" s="130">
        <v>4.7572956492280882</v>
      </c>
      <c r="AH114" s="147">
        <v>5.3040977547814894</v>
      </c>
      <c r="AI114" s="130">
        <v>3.5288698293968412</v>
      </c>
      <c r="AJ114" s="130">
        <v>3.1458567281818692</v>
      </c>
    </row>
    <row r="115" spans="1:36" x14ac:dyDescent="0.2">
      <c r="A115" s="5" t="s">
        <v>1379</v>
      </c>
      <c r="B115" s="5" t="s">
        <v>224</v>
      </c>
      <c r="D115" s="3" t="s">
        <v>225</v>
      </c>
      <c r="E115" s="38" t="s">
        <v>1088</v>
      </c>
      <c r="F115" s="3" t="s">
        <v>1076</v>
      </c>
      <c r="G115" s="3" t="s">
        <v>1064</v>
      </c>
      <c r="H115" s="85" t="s">
        <v>886</v>
      </c>
      <c r="I115" s="85">
        <v>11.991955756661639</v>
      </c>
      <c r="J115" s="85">
        <v>1.413230857635412</v>
      </c>
      <c r="K115" s="85">
        <v>1.2961487383798271</v>
      </c>
      <c r="L115" s="85">
        <v>6.1198804342125896</v>
      </c>
      <c r="M115" s="85">
        <v>16.786914409962435</v>
      </c>
      <c r="N115" s="85">
        <v>7.3456607286421587</v>
      </c>
      <c r="O115" s="85">
        <v>5.7721365971592462</v>
      </c>
      <c r="P115" s="85">
        <v>6.9677018633540513</v>
      </c>
      <c r="Q115" s="85">
        <v>9.9397275546110109</v>
      </c>
      <c r="R115" s="85">
        <v>18.350445768369482</v>
      </c>
      <c r="S115" s="85">
        <v>6.1245983577293828</v>
      </c>
      <c r="T115" s="85">
        <v>4.0663739886629173</v>
      </c>
      <c r="U115" s="85">
        <v>4.7447408616662727</v>
      </c>
      <c r="V115" s="85">
        <v>4.6933831244984958</v>
      </c>
      <c r="W115" s="85">
        <v>4.4785578999344153</v>
      </c>
      <c r="X115" s="85">
        <v>2.9611760058687366</v>
      </c>
      <c r="Y115" s="98">
        <v>2.6684296342983913</v>
      </c>
      <c r="Z115" s="98">
        <v>0.12611686829795588</v>
      </c>
      <c r="AA115" s="98">
        <v>0.44518493835387574</v>
      </c>
      <c r="AB115" s="98">
        <v>0.42330710333204991</v>
      </c>
      <c r="AC115" s="130">
        <v>1.9001559237823429</v>
      </c>
      <c r="AD115" s="98">
        <v>1.9905078064214932</v>
      </c>
      <c r="AE115" s="98">
        <v>3.9904133450305634</v>
      </c>
      <c r="AF115" s="130">
        <v>3.9904133450305634</v>
      </c>
      <c r="AG115" s="130">
        <v>5.2715366179360679</v>
      </c>
      <c r="AH115" s="147">
        <v>4.8624305505547527</v>
      </c>
      <c r="AI115" s="130">
        <v>3.9026967063733098</v>
      </c>
      <c r="AJ115" s="130">
        <v>4.839013081299286</v>
      </c>
    </row>
    <row r="116" spans="1:36" x14ac:dyDescent="0.2">
      <c r="A116" s="5" t="s">
        <v>1673</v>
      </c>
      <c r="B116" s="5" t="s">
        <v>226</v>
      </c>
      <c r="D116" s="3" t="s">
        <v>227</v>
      </c>
      <c r="E116" s="38" t="s">
        <v>1089</v>
      </c>
      <c r="F116" s="3" t="s">
        <v>1076</v>
      </c>
      <c r="G116" s="3" t="s">
        <v>1064</v>
      </c>
      <c r="H116" s="85" t="s">
        <v>886</v>
      </c>
      <c r="I116" s="85">
        <v>6.5502183406113517</v>
      </c>
      <c r="J116" s="85">
        <v>3.6885245901639365</v>
      </c>
      <c r="K116" s="85">
        <v>5.8568291611770036</v>
      </c>
      <c r="L116" s="85">
        <v>18.880167277916996</v>
      </c>
      <c r="M116" s="85">
        <v>9.4030934167178515</v>
      </c>
      <c r="N116" s="85">
        <v>7.6927984484254495</v>
      </c>
      <c r="O116" s="85">
        <v>5.228611035414275</v>
      </c>
      <c r="P116" s="85">
        <v>6.307564122773428</v>
      </c>
      <c r="Q116" s="85">
        <v>10.729113709540769</v>
      </c>
      <c r="R116" s="85">
        <v>14.252099554263182</v>
      </c>
      <c r="S116" s="85">
        <v>6.5301475143579353</v>
      </c>
      <c r="T116" s="85">
        <v>4.0865724659321359</v>
      </c>
      <c r="U116" s="85">
        <v>4.9265360977303914</v>
      </c>
      <c r="V116" s="85">
        <v>4.9960063610393632</v>
      </c>
      <c r="W116" s="85">
        <v>4.7678769686253446</v>
      </c>
      <c r="X116" s="85">
        <v>3.8888997913273329</v>
      </c>
      <c r="Y116" s="98">
        <v>3.1098881724763316</v>
      </c>
      <c r="Z116" s="98">
        <v>5.8013495771120915E-2</v>
      </c>
      <c r="AA116" s="98">
        <v>2.3802258162959333E-2</v>
      </c>
      <c r="AB116" s="98">
        <v>0.83044011495584868</v>
      </c>
      <c r="AC116" s="130">
        <v>2.1361573373676279</v>
      </c>
      <c r="AD116" s="98">
        <v>1.9243986254295464</v>
      </c>
      <c r="AE116" s="98">
        <v>3.6075522589345876</v>
      </c>
      <c r="AF116" s="130">
        <v>3.6075522589345876</v>
      </c>
      <c r="AG116" s="130">
        <v>5.4707946624820813</v>
      </c>
      <c r="AH116" s="130" t="s">
        <v>886</v>
      </c>
      <c r="AI116" s="130" t="s">
        <v>886</v>
      </c>
      <c r="AJ116" s="130" t="s">
        <v>886</v>
      </c>
    </row>
    <row r="117" spans="1:36" ht="14.25" x14ac:dyDescent="0.2">
      <c r="A117" s="5" t="s">
        <v>1380</v>
      </c>
      <c r="B117" s="5" t="s">
        <v>228</v>
      </c>
      <c r="C117" s="261" t="s">
        <v>1761</v>
      </c>
      <c r="D117" s="3" t="s">
        <v>229</v>
      </c>
      <c r="E117" s="38" t="s">
        <v>1088</v>
      </c>
      <c r="F117" s="3" t="s">
        <v>1076</v>
      </c>
      <c r="G117" s="3" t="s">
        <v>1057</v>
      </c>
      <c r="H117" s="85" t="s">
        <v>886</v>
      </c>
      <c r="I117" s="85">
        <v>8.6864893062076192</v>
      </c>
      <c r="J117" s="85">
        <v>11.014053140838584</v>
      </c>
      <c r="K117" s="85">
        <v>4.3458711629917843</v>
      </c>
      <c r="L117" s="85">
        <v>10.905233849315522</v>
      </c>
      <c r="M117" s="85">
        <v>9.8897157715412902</v>
      </c>
      <c r="N117" s="85">
        <v>8.798411662315047</v>
      </c>
      <c r="O117" s="85">
        <v>4.9521285903557271</v>
      </c>
      <c r="P117" s="85">
        <v>5.17578125</v>
      </c>
      <c r="Q117" s="85">
        <v>8.4550580881853392</v>
      </c>
      <c r="R117" s="85">
        <v>14.493479917729005</v>
      </c>
      <c r="S117" s="85">
        <v>5.8716248871542689</v>
      </c>
      <c r="T117" s="85">
        <v>3.6812458011059164</v>
      </c>
      <c r="U117" s="85">
        <v>4.4568684787665376</v>
      </c>
      <c r="V117" s="85">
        <v>4.4647330624060402</v>
      </c>
      <c r="W117" s="85">
        <v>4.4847931178866531</v>
      </c>
      <c r="X117" s="85">
        <v>2.1545254506506524</v>
      </c>
      <c r="Y117" s="98">
        <v>2.1105111873497719</v>
      </c>
      <c r="Z117" s="98">
        <v>7.2644975622026209E-2</v>
      </c>
      <c r="AA117" s="98">
        <v>0.47045356190582766</v>
      </c>
      <c r="AB117" s="98">
        <v>0.75864943726551815</v>
      </c>
      <c r="AC117" s="130">
        <v>0.36405758729107784</v>
      </c>
      <c r="AD117" s="98">
        <v>0.19854355592197059</v>
      </c>
      <c r="AE117" s="98">
        <v>3.0216182490109489</v>
      </c>
      <c r="AF117" s="130">
        <v>3.0216182490109489</v>
      </c>
      <c r="AG117" s="130">
        <v>5.4673213897520556</v>
      </c>
      <c r="AH117" s="147">
        <v>3.8992925257497646</v>
      </c>
      <c r="AI117" s="130">
        <v>4.1141290077894794</v>
      </c>
      <c r="AJ117" s="130">
        <v>4.8022820507072597</v>
      </c>
    </row>
    <row r="118" spans="1:36" x14ac:dyDescent="0.2">
      <c r="A118" s="5" t="s">
        <v>1381</v>
      </c>
      <c r="B118" s="5" t="s">
        <v>230</v>
      </c>
      <c r="D118" s="3" t="s">
        <v>231</v>
      </c>
      <c r="E118" s="38" t="s">
        <v>1088</v>
      </c>
      <c r="F118" s="3" t="s">
        <v>1076</v>
      </c>
      <c r="G118" s="3" t="s">
        <v>1061</v>
      </c>
      <c r="H118" s="85" t="s">
        <v>886</v>
      </c>
      <c r="I118" s="85">
        <v>-3.3683895355365081</v>
      </c>
      <c r="J118" s="85">
        <v>3.9215306557186551</v>
      </c>
      <c r="K118" s="85">
        <v>7.2508059556864168</v>
      </c>
      <c r="L118" s="85">
        <v>5.2107585919310537</v>
      </c>
      <c r="M118" s="85">
        <v>12.96384985054415</v>
      </c>
      <c r="N118" s="85">
        <v>8.9148136777626803</v>
      </c>
      <c r="O118" s="85">
        <v>7.1730580797573253</v>
      </c>
      <c r="P118" s="85">
        <v>6.7919093243158528</v>
      </c>
      <c r="Q118" s="85">
        <v>10.083501430782931</v>
      </c>
      <c r="R118" s="85">
        <v>17.599556815034205</v>
      </c>
      <c r="S118" s="85">
        <v>6.3314188393455879</v>
      </c>
      <c r="T118" s="85">
        <v>5.1791267305644197</v>
      </c>
      <c r="U118" s="85">
        <v>5.1978874722568662</v>
      </c>
      <c r="V118" s="85">
        <v>5.1297056309722535</v>
      </c>
      <c r="W118" s="85">
        <v>4.4882922077446494</v>
      </c>
      <c r="X118" s="85">
        <v>3.5237380924008761</v>
      </c>
      <c r="Y118" s="98">
        <v>0.6574670927901991</v>
      </c>
      <c r="Z118" s="98">
        <v>-1.0090206445610761E-2</v>
      </c>
      <c r="AA118" s="98">
        <v>-1.8164204407838724E-2</v>
      </c>
      <c r="AB118" s="98">
        <v>-4.0372231978977879E-3</v>
      </c>
      <c r="AC118" s="130">
        <v>6.9308463034367662E-2</v>
      </c>
      <c r="AD118" s="98">
        <v>1.4053821429051538</v>
      </c>
      <c r="AE118" s="98">
        <v>3.0264449218853517</v>
      </c>
      <c r="AF118" s="130">
        <v>3.0264449218853517</v>
      </c>
      <c r="AG118" s="130">
        <v>5.7559989148930901</v>
      </c>
      <c r="AH118" s="147">
        <v>4.1146841405685253</v>
      </c>
      <c r="AI118" s="130">
        <v>4.3916232711797898</v>
      </c>
      <c r="AJ118" s="130">
        <v>4.1644987743586226</v>
      </c>
    </row>
    <row r="119" spans="1:36" x14ac:dyDescent="0.2">
      <c r="A119" s="5" t="s">
        <v>1382</v>
      </c>
      <c r="B119" s="5" t="s">
        <v>232</v>
      </c>
      <c r="D119" s="3" t="s">
        <v>233</v>
      </c>
      <c r="E119" s="38" t="s">
        <v>1088</v>
      </c>
      <c r="F119" s="3" t="s">
        <v>1076</v>
      </c>
      <c r="G119" s="3" t="s">
        <v>1060</v>
      </c>
      <c r="H119" s="85" t="s">
        <v>886</v>
      </c>
      <c r="I119" s="85">
        <v>13.488372093023244</v>
      </c>
      <c r="J119" s="85">
        <v>5.3278688524590194</v>
      </c>
      <c r="K119" s="85">
        <v>5.7829658452226624</v>
      </c>
      <c r="L119" s="85">
        <v>5.8673511092219854</v>
      </c>
      <c r="M119" s="85">
        <v>12.3830260353933</v>
      </c>
      <c r="N119" s="85">
        <v>6.3509075669510935</v>
      </c>
      <c r="O119" s="85">
        <v>5.5375392446930931</v>
      </c>
      <c r="P119" s="85">
        <v>5.5481422537797584</v>
      </c>
      <c r="Q119" s="85">
        <v>9.2383172692160684</v>
      </c>
      <c r="R119" s="85">
        <v>8.9380136331783007</v>
      </c>
      <c r="S119" s="85">
        <v>5.7163742690058683</v>
      </c>
      <c r="T119" s="85">
        <v>4.8992762642326966</v>
      </c>
      <c r="U119" s="85">
        <v>4.7258281405180327</v>
      </c>
      <c r="V119" s="85">
        <v>4.5201248783107957</v>
      </c>
      <c r="W119" s="85">
        <v>6.0790737261325489</v>
      </c>
      <c r="X119" s="85">
        <v>2.3093866614186425</v>
      </c>
      <c r="Y119" s="98">
        <v>2.6567725133911324</v>
      </c>
      <c r="Z119" s="98">
        <v>2.7386400490073015E-2</v>
      </c>
      <c r="AA119" s="98">
        <v>0.59296938606414074</v>
      </c>
      <c r="AB119" s="98">
        <v>0.74490029796010049</v>
      </c>
      <c r="AC119" s="130">
        <v>0.59720168353998293</v>
      </c>
      <c r="AD119" s="98">
        <v>1.9788545259229906</v>
      </c>
      <c r="AE119" s="98">
        <v>4.0340688584576068</v>
      </c>
      <c r="AF119" s="130">
        <v>4.0340688584576068</v>
      </c>
      <c r="AG119" s="130">
        <v>5.0118033919557714</v>
      </c>
      <c r="AH119" s="147">
        <v>5.7315178653020382</v>
      </c>
      <c r="AI119" s="130">
        <v>3.7475583827418335</v>
      </c>
      <c r="AJ119" s="130">
        <v>2.7274696346157254</v>
      </c>
    </row>
    <row r="120" spans="1:36" x14ac:dyDescent="0.2">
      <c r="A120" s="5" t="s">
        <v>1383</v>
      </c>
      <c r="B120" s="5" t="s">
        <v>234</v>
      </c>
      <c r="D120" s="3" t="s">
        <v>235</v>
      </c>
      <c r="E120" s="38" t="s">
        <v>1089</v>
      </c>
      <c r="F120" s="3" t="s">
        <v>1076</v>
      </c>
      <c r="G120" s="3" t="s">
        <v>1060</v>
      </c>
      <c r="H120" s="85" t="s">
        <v>886</v>
      </c>
      <c r="I120" s="85">
        <v>17.155584092459563</v>
      </c>
      <c r="J120" s="85">
        <v>3.8535315475782568</v>
      </c>
      <c r="K120" s="85">
        <v>5.509746363666352</v>
      </c>
      <c r="L120" s="85">
        <v>4.0966567154847837</v>
      </c>
      <c r="M120" s="85">
        <v>7.6606606606606675</v>
      </c>
      <c r="N120" s="85">
        <v>7.7041086720035707</v>
      </c>
      <c r="O120" s="85">
        <v>6.9639758630513029</v>
      </c>
      <c r="P120" s="85">
        <v>4.6135780349619893</v>
      </c>
      <c r="Q120" s="85">
        <v>12.293004686686345</v>
      </c>
      <c r="R120" s="85">
        <v>9.6426142335992182</v>
      </c>
      <c r="S120" s="85">
        <v>6.3565017153061518</v>
      </c>
      <c r="T120" s="85">
        <v>3.0497180932854917</v>
      </c>
      <c r="U120" s="85">
        <v>3.3642343215360739</v>
      </c>
      <c r="V120" s="85">
        <v>3.9383732120930546</v>
      </c>
      <c r="W120" s="85">
        <v>4.4364977370508996</v>
      </c>
      <c r="X120" s="85">
        <v>4.0951718550563072</v>
      </c>
      <c r="Y120" s="98">
        <v>3.4839751826425385</v>
      </c>
      <c r="Z120" s="98">
        <v>0.10288065843620586</v>
      </c>
      <c r="AA120" s="98">
        <v>0.47630860828577681</v>
      </c>
      <c r="AB120" s="98">
        <v>0.70895969863921948</v>
      </c>
      <c r="AC120" s="130">
        <v>2.004034687101619</v>
      </c>
      <c r="AD120" s="98">
        <v>1.7565906484552585</v>
      </c>
      <c r="AE120" s="98">
        <v>3.7332721469014452</v>
      </c>
      <c r="AF120" s="130">
        <v>3.7332721469014452</v>
      </c>
      <c r="AG120" s="130">
        <v>6.1541143654114228</v>
      </c>
      <c r="AH120" s="147">
        <v>5.7175703258804056</v>
      </c>
      <c r="AI120" s="130">
        <v>4.0679094540612581</v>
      </c>
      <c r="AJ120" s="130" t="s">
        <v>886</v>
      </c>
    </row>
    <row r="121" spans="1:36" x14ac:dyDescent="0.2">
      <c r="A121" s="5" t="s">
        <v>1384</v>
      </c>
      <c r="B121" s="5" t="s">
        <v>236</v>
      </c>
      <c r="C121" s="122"/>
      <c r="D121" s="3" t="s">
        <v>237</v>
      </c>
      <c r="E121" s="38" t="s">
        <v>1088</v>
      </c>
      <c r="F121" s="3" t="s">
        <v>1082</v>
      </c>
      <c r="G121" s="3" t="s">
        <v>1063</v>
      </c>
      <c r="H121" s="85" t="s">
        <v>886</v>
      </c>
      <c r="I121" s="85" t="s">
        <v>886</v>
      </c>
      <c r="J121" s="85" t="s">
        <v>886</v>
      </c>
      <c r="K121" s="85" t="s">
        <v>886</v>
      </c>
      <c r="L121" s="85">
        <v>5.4464321824824395</v>
      </c>
      <c r="M121" s="85">
        <v>5.2686756076044929</v>
      </c>
      <c r="N121" s="85">
        <v>4.1281060992494361</v>
      </c>
      <c r="O121" s="85">
        <v>7.7527788469388952</v>
      </c>
      <c r="P121" s="85">
        <v>7.3735711811569189</v>
      </c>
      <c r="Q121" s="85">
        <v>6.1857332956974034</v>
      </c>
      <c r="R121" s="85">
        <v>5.278547829719372</v>
      </c>
      <c r="S121" s="85">
        <v>6.7191501641236613</v>
      </c>
      <c r="T121" s="85">
        <v>4.8570680141622091</v>
      </c>
      <c r="U121" s="85">
        <v>4.9318645187805572</v>
      </c>
      <c r="V121" s="85">
        <v>4.10717988495594</v>
      </c>
      <c r="W121" s="85">
        <v>4.9033999955738778</v>
      </c>
      <c r="X121" s="85">
        <v>3.8542677524155096</v>
      </c>
      <c r="Y121" s="98">
        <v>1.5600560645148391</v>
      </c>
      <c r="Z121" s="98">
        <v>3.2001920115206417E-2</v>
      </c>
      <c r="AA121" s="98">
        <v>0.51386639473736295</v>
      </c>
      <c r="AB121" s="98">
        <v>0.10874610436974308</v>
      </c>
      <c r="AC121" s="130">
        <v>0.27355703631088968</v>
      </c>
      <c r="AD121" s="98">
        <v>0.29659085654647477</v>
      </c>
      <c r="AE121" s="98">
        <v>3.5808372191048488</v>
      </c>
      <c r="AF121" s="130">
        <v>3.5808372191048488</v>
      </c>
      <c r="AG121" s="130">
        <v>5.7364775203613272</v>
      </c>
      <c r="AH121" s="147">
        <v>4.0580060562099174</v>
      </c>
      <c r="AI121" s="130">
        <v>3.7238250670797459</v>
      </c>
      <c r="AJ121" s="130">
        <v>3.7394792144480187</v>
      </c>
    </row>
    <row r="122" spans="1:36" x14ac:dyDescent="0.2">
      <c r="A122" s="5" t="s">
        <v>1385</v>
      </c>
      <c r="B122" s="5" t="s">
        <v>238</v>
      </c>
      <c r="D122" s="3" t="s">
        <v>239</v>
      </c>
      <c r="E122" s="38" t="s">
        <v>1088</v>
      </c>
      <c r="F122" s="3" t="s">
        <v>1076</v>
      </c>
      <c r="G122" s="3" t="s">
        <v>1065</v>
      </c>
      <c r="H122" s="85" t="s">
        <v>886</v>
      </c>
      <c r="I122" s="85">
        <v>7.1264014744278938</v>
      </c>
      <c r="J122" s="85">
        <v>2.6218637992831475</v>
      </c>
      <c r="K122" s="85">
        <v>6.7600370221609012</v>
      </c>
      <c r="L122" s="85">
        <v>7.059901200641221</v>
      </c>
      <c r="M122" s="85">
        <v>11.028265851795254</v>
      </c>
      <c r="N122" s="85">
        <v>8.1824186712170501</v>
      </c>
      <c r="O122" s="85">
        <v>6.0612613529396668</v>
      </c>
      <c r="P122" s="85">
        <v>8.9734825315727136</v>
      </c>
      <c r="Q122" s="85">
        <v>6.7795864012062452</v>
      </c>
      <c r="R122" s="85">
        <v>14.557673081085525</v>
      </c>
      <c r="S122" s="85">
        <v>7.2724818930226292</v>
      </c>
      <c r="T122" s="85">
        <v>4.6633341161472401</v>
      </c>
      <c r="U122" s="85">
        <v>4.679135814341123</v>
      </c>
      <c r="V122" s="85">
        <v>4.6315080343267425</v>
      </c>
      <c r="W122" s="85">
        <v>3.9048267082245189</v>
      </c>
      <c r="X122" s="85">
        <v>2.7201543509794703</v>
      </c>
      <c r="Y122" s="98">
        <v>2.2258478032863422</v>
      </c>
      <c r="Z122" s="98">
        <v>-0.44727877471098054</v>
      </c>
      <c r="AA122" s="98">
        <v>0.23306411957671003</v>
      </c>
      <c r="AB122" s="98">
        <v>-0.14515836374266655</v>
      </c>
      <c r="AC122" s="130">
        <v>-0.17565466696278786</v>
      </c>
      <c r="AD122" s="98">
        <v>1.3773714655556102</v>
      </c>
      <c r="AE122" s="98">
        <v>2.8243853453836731</v>
      </c>
      <c r="AF122" s="130">
        <v>2.8243853453836731</v>
      </c>
      <c r="AG122" s="130">
        <v>5.0989506742105117</v>
      </c>
      <c r="AH122" s="147">
        <v>4.0179762490588189</v>
      </c>
      <c r="AI122" s="130">
        <v>3.7214153804062899</v>
      </c>
      <c r="AJ122" s="130">
        <v>4.6407983601962952</v>
      </c>
    </row>
    <row r="123" spans="1:36" x14ac:dyDescent="0.2">
      <c r="A123" s="5" t="s">
        <v>1386</v>
      </c>
      <c r="B123" s="122" t="s">
        <v>1263</v>
      </c>
      <c r="C123" s="122"/>
      <c r="D123" s="123" t="s">
        <v>1262</v>
      </c>
      <c r="E123" s="38" t="s">
        <v>1088</v>
      </c>
      <c r="F123" s="123" t="s">
        <v>1076</v>
      </c>
      <c r="G123" s="123" t="s">
        <v>1061</v>
      </c>
      <c r="H123" s="85" t="s">
        <v>886</v>
      </c>
      <c r="I123" s="85" t="s">
        <v>886</v>
      </c>
      <c r="J123" s="85" t="s">
        <v>886</v>
      </c>
      <c r="K123" s="85" t="s">
        <v>886</v>
      </c>
      <c r="L123" s="85" t="s">
        <v>886</v>
      </c>
      <c r="M123" s="85" t="s">
        <v>886</v>
      </c>
      <c r="N123" s="85" t="s">
        <v>886</v>
      </c>
      <c r="O123" s="85" t="s">
        <v>886</v>
      </c>
      <c r="P123" s="85" t="s">
        <v>886</v>
      </c>
      <c r="Q123" s="85" t="s">
        <v>886</v>
      </c>
      <c r="R123" s="85" t="s">
        <v>886</v>
      </c>
      <c r="S123" s="85" t="s">
        <v>886</v>
      </c>
      <c r="T123" s="85" t="s">
        <v>886</v>
      </c>
      <c r="U123" s="85" t="s">
        <v>886</v>
      </c>
      <c r="V123" s="85" t="s">
        <v>886</v>
      </c>
      <c r="W123" s="85" t="s">
        <v>886</v>
      </c>
      <c r="X123" s="85" t="s">
        <v>886</v>
      </c>
      <c r="Y123" s="98" t="s">
        <v>886</v>
      </c>
      <c r="Z123" s="98" t="s">
        <v>886</v>
      </c>
      <c r="AA123" s="98" t="s">
        <v>886</v>
      </c>
      <c r="AB123" s="98" t="s">
        <v>886</v>
      </c>
      <c r="AC123" s="130" t="s">
        <v>886</v>
      </c>
      <c r="AD123" s="98" t="s">
        <v>886</v>
      </c>
      <c r="AE123" s="98" t="s">
        <v>886</v>
      </c>
      <c r="AF123" s="130" t="s">
        <v>886</v>
      </c>
      <c r="AG123" s="130" t="s">
        <v>886</v>
      </c>
      <c r="AH123" s="130" t="s">
        <v>886</v>
      </c>
      <c r="AI123" s="130">
        <v>3.9680898721527136</v>
      </c>
      <c r="AJ123" s="130">
        <v>3.8194041641117358</v>
      </c>
    </row>
    <row r="124" spans="1:36" x14ac:dyDescent="0.2">
      <c r="A124" s="5" t="s">
        <v>886</v>
      </c>
      <c r="B124" s="5" t="s">
        <v>918</v>
      </c>
      <c r="D124" s="3" t="s">
        <v>865</v>
      </c>
      <c r="E124" s="38" t="s">
        <v>1089</v>
      </c>
      <c r="F124" s="3" t="s">
        <v>1076</v>
      </c>
      <c r="G124" s="3" t="s">
        <v>1063</v>
      </c>
      <c r="H124" s="85" t="s">
        <v>886</v>
      </c>
      <c r="I124" s="85">
        <v>11.290322580645153</v>
      </c>
      <c r="J124" s="85">
        <v>7.9710144927536106</v>
      </c>
      <c r="K124" s="85" t="s">
        <v>886</v>
      </c>
      <c r="L124" s="85" t="s">
        <v>886</v>
      </c>
      <c r="M124" s="85" t="s">
        <v>886</v>
      </c>
      <c r="N124" s="85" t="s">
        <v>886</v>
      </c>
      <c r="O124" s="85" t="s">
        <v>886</v>
      </c>
      <c r="P124" s="85" t="s">
        <v>886</v>
      </c>
      <c r="Q124" s="85" t="s">
        <v>886</v>
      </c>
      <c r="R124" s="85" t="s">
        <v>886</v>
      </c>
      <c r="S124" s="85" t="s">
        <v>886</v>
      </c>
      <c r="T124" s="85" t="s">
        <v>886</v>
      </c>
      <c r="U124" s="85" t="s">
        <v>886</v>
      </c>
      <c r="V124" s="85" t="s">
        <v>886</v>
      </c>
      <c r="W124" s="85" t="s">
        <v>886</v>
      </c>
      <c r="X124" s="85" t="s">
        <v>886</v>
      </c>
      <c r="Y124" s="98" t="s">
        <v>886</v>
      </c>
      <c r="Z124" s="98" t="s">
        <v>886</v>
      </c>
      <c r="AA124" s="98" t="s">
        <v>886</v>
      </c>
      <c r="AB124" s="98" t="s">
        <v>886</v>
      </c>
      <c r="AC124" s="130" t="s">
        <v>886</v>
      </c>
      <c r="AD124" s="98" t="s">
        <v>886</v>
      </c>
      <c r="AE124" s="98" t="s">
        <v>886</v>
      </c>
      <c r="AF124" s="130" t="s">
        <v>886</v>
      </c>
      <c r="AG124" s="130" t="s">
        <v>886</v>
      </c>
      <c r="AH124" s="130" t="s">
        <v>886</v>
      </c>
      <c r="AI124" s="130" t="s">
        <v>886</v>
      </c>
      <c r="AJ124" s="130" t="s">
        <v>886</v>
      </c>
    </row>
    <row r="125" spans="1:36" x14ac:dyDescent="0.2">
      <c r="A125" s="5" t="s">
        <v>1388</v>
      </c>
      <c r="B125" s="5" t="s">
        <v>242</v>
      </c>
      <c r="D125" s="3" t="s">
        <v>243</v>
      </c>
      <c r="E125" s="38" t="s">
        <v>1088</v>
      </c>
      <c r="F125" s="3" t="s">
        <v>1076</v>
      </c>
      <c r="G125" s="3" t="s">
        <v>1057</v>
      </c>
      <c r="H125" s="85" t="s">
        <v>886</v>
      </c>
      <c r="I125" s="85">
        <v>2.6615969581748971</v>
      </c>
      <c r="J125" s="85">
        <v>0</v>
      </c>
      <c r="K125" s="85">
        <v>5.1967078189300508</v>
      </c>
      <c r="L125" s="85">
        <v>7.2183015945045099</v>
      </c>
      <c r="M125" s="85">
        <v>7.1482778750729494</v>
      </c>
      <c r="N125" s="85">
        <v>7.5131439156610185</v>
      </c>
      <c r="O125" s="85">
        <v>7.8774672511211747</v>
      </c>
      <c r="P125" s="85">
        <v>8.7490605035700924</v>
      </c>
      <c r="Q125" s="85">
        <v>5.6856223407701663</v>
      </c>
      <c r="R125" s="85">
        <v>23.585069533141919</v>
      </c>
      <c r="S125" s="85">
        <v>5.7503575887357385</v>
      </c>
      <c r="T125" s="85">
        <v>3.9959657242932423</v>
      </c>
      <c r="U125" s="85">
        <v>4.4205540728489154</v>
      </c>
      <c r="V125" s="85">
        <v>4.2427733179740272</v>
      </c>
      <c r="W125" s="85">
        <v>4.0369367627151291</v>
      </c>
      <c r="X125" s="85">
        <v>3.639308783599887</v>
      </c>
      <c r="Y125" s="98">
        <v>2.6659834096659552</v>
      </c>
      <c r="Z125" s="98">
        <v>0</v>
      </c>
      <c r="AA125" s="98">
        <v>0</v>
      </c>
      <c r="AB125" s="98">
        <v>0</v>
      </c>
      <c r="AC125" s="130">
        <v>1.6770965266382554</v>
      </c>
      <c r="AD125" s="98">
        <v>1.6844107630472616</v>
      </c>
      <c r="AE125" s="98">
        <v>3.5568161245549623</v>
      </c>
      <c r="AF125" s="130">
        <v>3.5568161245549623</v>
      </c>
      <c r="AG125" s="130">
        <v>5.5934599545147234</v>
      </c>
      <c r="AH125" s="147">
        <v>3.992189195053153</v>
      </c>
      <c r="AI125" s="130">
        <v>3.7676896693857431</v>
      </c>
      <c r="AJ125" s="130">
        <v>3.6264754777679062</v>
      </c>
    </row>
    <row r="126" spans="1:36" x14ac:dyDescent="0.2">
      <c r="A126" s="5" t="s">
        <v>1389</v>
      </c>
      <c r="B126" s="5" t="s">
        <v>244</v>
      </c>
      <c r="D126" s="3" t="s">
        <v>245</v>
      </c>
      <c r="E126" s="38" t="s">
        <v>1088</v>
      </c>
      <c r="F126" s="3" t="s">
        <v>1076</v>
      </c>
      <c r="G126" s="3" t="s">
        <v>1057</v>
      </c>
      <c r="H126" s="85" t="s">
        <v>886</v>
      </c>
      <c r="I126" s="85">
        <v>-1.6044852191641183</v>
      </c>
      <c r="J126" s="85">
        <v>13.751735283757753</v>
      </c>
      <c r="K126" s="85">
        <v>7.970856102003637</v>
      </c>
      <c r="L126" s="85">
        <v>13.902759970308381</v>
      </c>
      <c r="M126" s="85">
        <v>8.4467615563487755</v>
      </c>
      <c r="N126" s="85">
        <v>8.4580715651461276</v>
      </c>
      <c r="O126" s="85">
        <v>4.6982232128241179</v>
      </c>
      <c r="P126" s="85">
        <v>6.0725969402482178</v>
      </c>
      <c r="Q126" s="85">
        <v>8.9950449582166385</v>
      </c>
      <c r="R126" s="85">
        <v>14.4508249589081</v>
      </c>
      <c r="S126" s="85">
        <v>5.7027550287682942</v>
      </c>
      <c r="T126" s="85">
        <v>3.2822832377398043</v>
      </c>
      <c r="U126" s="85">
        <v>4.3011289839144808</v>
      </c>
      <c r="V126" s="85">
        <v>4.6506058719287324</v>
      </c>
      <c r="W126" s="85">
        <v>4.6048817696414943</v>
      </c>
      <c r="X126" s="85">
        <v>2.3049942757971991</v>
      </c>
      <c r="Y126" s="98">
        <v>2.2003164692297759</v>
      </c>
      <c r="Z126" s="98">
        <v>-2.7896920877310549E-3</v>
      </c>
      <c r="AA126" s="98">
        <v>-1.3251407090209E-2</v>
      </c>
      <c r="AB126" s="98">
        <v>0.37039103807146034</v>
      </c>
      <c r="AC126" s="130">
        <v>0.23211692021154473</v>
      </c>
      <c r="AD126" s="98">
        <v>0.52417369840598305</v>
      </c>
      <c r="AE126" s="98">
        <v>3.1686473586558517</v>
      </c>
      <c r="AF126" s="130">
        <v>3.1686473586558517</v>
      </c>
      <c r="AG126" s="130">
        <v>5.3327510804857647</v>
      </c>
      <c r="AH126" s="147">
        <v>3.9622975106845981</v>
      </c>
      <c r="AI126" s="130">
        <v>3.672296504808803</v>
      </c>
      <c r="AJ126" s="130">
        <v>4.6203799029312975</v>
      </c>
    </row>
    <row r="127" spans="1:36" x14ac:dyDescent="0.2">
      <c r="A127" s="5" t="s">
        <v>1390</v>
      </c>
      <c r="B127" s="5" t="s">
        <v>246</v>
      </c>
      <c r="D127" s="3" t="s">
        <v>247</v>
      </c>
      <c r="E127" s="38" t="s">
        <v>1088</v>
      </c>
      <c r="F127" s="3" t="s">
        <v>1076</v>
      </c>
      <c r="G127" s="3" t="s">
        <v>1058</v>
      </c>
      <c r="H127" s="85" t="s">
        <v>886</v>
      </c>
      <c r="I127" s="85">
        <v>3.7735849056603712</v>
      </c>
      <c r="J127" s="85">
        <v>8.363636363636374</v>
      </c>
      <c r="K127" s="85">
        <v>5.0454884414616004</v>
      </c>
      <c r="L127" s="85">
        <v>6.0170658640126078</v>
      </c>
      <c r="M127" s="85">
        <v>10.105663510599825</v>
      </c>
      <c r="N127" s="85">
        <v>4.5404235133853064</v>
      </c>
      <c r="O127" s="85">
        <v>6.3246073298429195</v>
      </c>
      <c r="P127" s="85">
        <v>4.7819140787429149</v>
      </c>
      <c r="Q127" s="85">
        <v>7.9075984794686462</v>
      </c>
      <c r="R127" s="85">
        <v>12.747754722824411</v>
      </c>
      <c r="S127" s="85">
        <v>5.338197424892698</v>
      </c>
      <c r="T127" s="85">
        <v>4.3921479151557463</v>
      </c>
      <c r="U127" s="85">
        <v>4.9559359607833926</v>
      </c>
      <c r="V127" s="85">
        <v>5.0744470392241539</v>
      </c>
      <c r="W127" s="85">
        <v>4.1654574925149319</v>
      </c>
      <c r="X127" s="85">
        <v>3.0604895152413008</v>
      </c>
      <c r="Y127" s="98">
        <v>2.2034680556471358</v>
      </c>
      <c r="Z127" s="98">
        <v>7.4187804815124991E-2</v>
      </c>
      <c r="AA127" s="98">
        <v>0.51441721943956509</v>
      </c>
      <c r="AB127" s="98">
        <v>0.55860189193521137</v>
      </c>
      <c r="AC127" s="130">
        <v>0.52488583892447149</v>
      </c>
      <c r="AD127" s="98">
        <v>2.3759825909313026</v>
      </c>
      <c r="AE127" s="98">
        <v>3.726357799757074</v>
      </c>
      <c r="AF127" s="130">
        <v>3.726357799757074</v>
      </c>
      <c r="AG127" s="130">
        <v>3.9123180484437192</v>
      </c>
      <c r="AH127" s="147">
        <v>4.4189136814129837</v>
      </c>
      <c r="AI127" s="130">
        <v>3.8146040903330292</v>
      </c>
      <c r="AJ127" s="130">
        <v>3.5927165002426209</v>
      </c>
    </row>
    <row r="128" spans="1:36" x14ac:dyDescent="0.2">
      <c r="A128" s="5" t="s">
        <v>1674</v>
      </c>
      <c r="B128" s="5" t="s">
        <v>248</v>
      </c>
      <c r="D128" s="3" t="s">
        <v>249</v>
      </c>
      <c r="E128" s="38" t="s">
        <v>1089</v>
      </c>
      <c r="F128" s="3" t="s">
        <v>1076</v>
      </c>
      <c r="G128" s="3" t="s">
        <v>1058</v>
      </c>
      <c r="H128" s="85" t="s">
        <v>886</v>
      </c>
      <c r="I128" s="85">
        <v>2.0081103000810998</v>
      </c>
      <c r="J128" s="85">
        <v>4.293346902429704</v>
      </c>
      <c r="K128" s="85">
        <v>5.1884491065438851</v>
      </c>
      <c r="L128" s="85">
        <v>6.377643460741254</v>
      </c>
      <c r="M128" s="85">
        <v>14.037143518960079</v>
      </c>
      <c r="N128" s="85">
        <v>4.6216529458855717</v>
      </c>
      <c r="O128" s="85">
        <v>5.9512796793092804</v>
      </c>
      <c r="P128" s="85">
        <v>5.6342430905876597</v>
      </c>
      <c r="Q128" s="85">
        <v>5.8408759273053761</v>
      </c>
      <c r="R128" s="85">
        <v>9.7548277624056396</v>
      </c>
      <c r="S128" s="85">
        <v>5.1115151834575983</v>
      </c>
      <c r="T128" s="85">
        <v>3.1631288651178409</v>
      </c>
      <c r="U128" s="85">
        <v>4.7778362833650618</v>
      </c>
      <c r="V128" s="85">
        <v>4.6349628507147571</v>
      </c>
      <c r="W128" s="85">
        <v>4.4296502091060859</v>
      </c>
      <c r="X128" s="85" t="s">
        <v>886</v>
      </c>
      <c r="Y128" s="98" t="s">
        <v>886</v>
      </c>
      <c r="Z128" s="98" t="s">
        <v>886</v>
      </c>
      <c r="AA128" s="98" t="s">
        <v>886</v>
      </c>
      <c r="AB128" s="98" t="s">
        <v>886</v>
      </c>
      <c r="AC128" s="130" t="s">
        <v>886</v>
      </c>
      <c r="AD128" s="98" t="s">
        <v>886</v>
      </c>
      <c r="AE128" s="98" t="s">
        <v>886</v>
      </c>
      <c r="AF128" s="130" t="s">
        <v>886</v>
      </c>
      <c r="AG128" s="130" t="s">
        <v>886</v>
      </c>
      <c r="AH128" s="130" t="s">
        <v>886</v>
      </c>
      <c r="AI128" s="130" t="s">
        <v>886</v>
      </c>
      <c r="AJ128" s="130" t="s">
        <v>886</v>
      </c>
    </row>
    <row r="129" spans="1:36" x14ac:dyDescent="0.2">
      <c r="A129" s="5" t="s">
        <v>1391</v>
      </c>
      <c r="B129" s="5" t="s">
        <v>250</v>
      </c>
      <c r="D129" s="3" t="s">
        <v>251</v>
      </c>
      <c r="E129" s="38" t="s">
        <v>1088</v>
      </c>
      <c r="F129" s="3" t="s">
        <v>1076</v>
      </c>
      <c r="G129" s="3" t="s">
        <v>1057</v>
      </c>
      <c r="H129" s="85" t="s">
        <v>886</v>
      </c>
      <c r="I129" s="85">
        <v>-3.8968963356311122</v>
      </c>
      <c r="J129" s="85">
        <v>-0.19219219219219497</v>
      </c>
      <c r="K129" s="85">
        <v>6.0691504908618725</v>
      </c>
      <c r="L129" s="85">
        <v>5.9212552477590776</v>
      </c>
      <c r="M129" s="85">
        <v>10.820861261592114</v>
      </c>
      <c r="N129" s="85">
        <v>7.6667080934035141</v>
      </c>
      <c r="O129" s="85">
        <v>4.8673190627043823</v>
      </c>
      <c r="P129" s="85">
        <v>4.6524142654468932</v>
      </c>
      <c r="Q129" s="85">
        <v>11.58844427823486</v>
      </c>
      <c r="R129" s="85">
        <v>20.463114239034823</v>
      </c>
      <c r="S129" s="85">
        <v>5.3206749954356951</v>
      </c>
      <c r="T129" s="85">
        <v>3.841740752664208</v>
      </c>
      <c r="U129" s="85">
        <v>4.9810408833279212</v>
      </c>
      <c r="V129" s="85">
        <v>3.8564927345281887</v>
      </c>
      <c r="W129" s="85">
        <v>4.7435037475575257</v>
      </c>
      <c r="X129" s="85">
        <v>3.228411131684112</v>
      </c>
      <c r="Y129" s="98">
        <v>2.1490222521914859</v>
      </c>
      <c r="Z129" s="98">
        <v>-6.6012265078541077E-4</v>
      </c>
      <c r="AA129" s="98">
        <v>2.5236655532524566</v>
      </c>
      <c r="AB129" s="98">
        <v>1.9844310374801353</v>
      </c>
      <c r="AC129" s="130">
        <v>1.7324216653723967</v>
      </c>
      <c r="AD129" s="98">
        <v>1.7413969652775751</v>
      </c>
      <c r="AE129" s="98">
        <v>3.4664909937111466</v>
      </c>
      <c r="AF129" s="130">
        <v>3.4664909937111466</v>
      </c>
      <c r="AG129" s="130">
        <v>5.414929661913348</v>
      </c>
      <c r="AH129" s="147">
        <v>3.8908146510554742</v>
      </c>
      <c r="AI129" s="130">
        <v>3.7683420018283842</v>
      </c>
      <c r="AJ129" s="130">
        <v>2.8679650986267475</v>
      </c>
    </row>
    <row r="130" spans="1:36" x14ac:dyDescent="0.2">
      <c r="A130" s="5" t="s">
        <v>1392</v>
      </c>
      <c r="B130" s="5" t="s">
        <v>252</v>
      </c>
      <c r="D130" s="3" t="s">
        <v>253</v>
      </c>
      <c r="E130" s="38" t="s">
        <v>1088</v>
      </c>
      <c r="F130" s="3" t="s">
        <v>1080</v>
      </c>
      <c r="G130" s="3" t="s">
        <v>1062</v>
      </c>
      <c r="H130" s="85" t="s">
        <v>886</v>
      </c>
      <c r="I130" s="85">
        <v>-1.1494252873563227</v>
      </c>
      <c r="J130" s="85">
        <v>0.77519379844960667</v>
      </c>
      <c r="K130" s="85">
        <v>5.4495726495726444</v>
      </c>
      <c r="L130" s="85">
        <v>3.4042277266242991</v>
      </c>
      <c r="M130" s="85">
        <v>6.6031228444221455</v>
      </c>
      <c r="N130" s="85">
        <v>7.736764705882365</v>
      </c>
      <c r="O130" s="85">
        <v>8.8300732995727458</v>
      </c>
      <c r="P130" s="85">
        <v>10.965759438103603</v>
      </c>
      <c r="Q130" s="85">
        <v>7.9402755642964564</v>
      </c>
      <c r="R130" s="85">
        <v>17.560577184862524</v>
      </c>
      <c r="S130" s="85">
        <v>6.2626928421277768</v>
      </c>
      <c r="T130" s="85">
        <v>3.0075692168417163</v>
      </c>
      <c r="U130" s="85">
        <v>4.743382131551769</v>
      </c>
      <c r="V130" s="85">
        <v>3.8643214518785669</v>
      </c>
      <c r="W130" s="85">
        <v>3.4871718153938218</v>
      </c>
      <c r="X130" s="85">
        <v>1.9255233028796255</v>
      </c>
      <c r="Y130" s="98">
        <v>0</v>
      </c>
      <c r="Z130" s="98">
        <v>0</v>
      </c>
      <c r="AA130" s="98">
        <v>-0.21983321041585668</v>
      </c>
      <c r="AB130" s="98">
        <v>-0.26438104984862321</v>
      </c>
      <c r="AC130" s="130">
        <v>-0.28503427537160952</v>
      </c>
      <c r="AD130" s="98">
        <v>-0.28584904312032311</v>
      </c>
      <c r="AE130" s="98">
        <v>1.7794946034658254</v>
      </c>
      <c r="AF130" s="130">
        <v>1.7794946034658254</v>
      </c>
      <c r="AG130" s="130">
        <v>5.0059071729957827</v>
      </c>
      <c r="AH130" s="147">
        <v>4.9241352706699271</v>
      </c>
      <c r="AI130" s="130">
        <v>3.9124014240283334</v>
      </c>
      <c r="AJ130" s="130">
        <v>5.8749646193037144</v>
      </c>
    </row>
    <row r="131" spans="1:36" x14ac:dyDescent="0.2">
      <c r="A131" s="5" t="s">
        <v>1393</v>
      </c>
      <c r="B131" s="5" t="s">
        <v>254</v>
      </c>
      <c r="D131" s="3" t="s">
        <v>255</v>
      </c>
      <c r="E131" s="38" t="s">
        <v>1088</v>
      </c>
      <c r="F131" s="3" t="s">
        <v>1076</v>
      </c>
      <c r="G131" s="3" t="s">
        <v>1061</v>
      </c>
      <c r="H131" s="85" t="s">
        <v>886</v>
      </c>
      <c r="I131" s="85">
        <v>-6.7796610169491629</v>
      </c>
      <c r="J131" s="85">
        <v>14.090909090909093</v>
      </c>
      <c r="K131" s="85">
        <v>5.8291279327135754</v>
      </c>
      <c r="L131" s="85">
        <v>6.9988455167567309</v>
      </c>
      <c r="M131" s="85">
        <v>14.698983580922587</v>
      </c>
      <c r="N131" s="85">
        <v>6.8289025221540669</v>
      </c>
      <c r="O131" s="85">
        <v>6.5710384257073144</v>
      </c>
      <c r="P131" s="85">
        <v>8.1932269962159125</v>
      </c>
      <c r="Q131" s="85">
        <v>9.721084670724963</v>
      </c>
      <c r="R131" s="85">
        <v>16.234755328699819</v>
      </c>
      <c r="S131" s="85">
        <v>5.5802893419077009</v>
      </c>
      <c r="T131" s="85">
        <v>3.2336815801803596</v>
      </c>
      <c r="U131" s="85">
        <v>4.5385417744901986</v>
      </c>
      <c r="V131" s="85">
        <v>4.4778393035318516</v>
      </c>
      <c r="W131" s="85">
        <v>3.9957716701902797</v>
      </c>
      <c r="X131" s="85">
        <v>2.3680170486011178</v>
      </c>
      <c r="Y131" s="98">
        <v>2.0680823672010433</v>
      </c>
      <c r="Z131" s="98">
        <v>3.0862333863353797E-2</v>
      </c>
      <c r="AA131" s="98">
        <v>0.36084375733591401</v>
      </c>
      <c r="AB131" s="98">
        <v>0.4464255879385064</v>
      </c>
      <c r="AC131" s="130">
        <v>0.26080997465087741</v>
      </c>
      <c r="AD131" s="98">
        <v>0.25747712236134923</v>
      </c>
      <c r="AE131" s="98">
        <v>3.343901615689604</v>
      </c>
      <c r="AF131" s="130">
        <v>3.343901615689604</v>
      </c>
      <c r="AG131" s="130">
        <v>4.7861017647462756</v>
      </c>
      <c r="AH131" s="147">
        <v>4.594304777791014</v>
      </c>
      <c r="AI131" s="130">
        <v>3.4168318410680465</v>
      </c>
      <c r="AJ131" s="130">
        <v>1.6390282589180114</v>
      </c>
    </row>
    <row r="132" spans="1:36" x14ac:dyDescent="0.2">
      <c r="A132" s="5" t="s">
        <v>1394</v>
      </c>
      <c r="B132" s="5" t="s">
        <v>256</v>
      </c>
      <c r="D132" s="3" t="s">
        <v>257</v>
      </c>
      <c r="E132" s="38" t="s">
        <v>1088</v>
      </c>
      <c r="F132" s="3" t="s">
        <v>1076</v>
      </c>
      <c r="G132" s="3" t="s">
        <v>1057</v>
      </c>
      <c r="H132" s="85" t="s">
        <v>886</v>
      </c>
      <c r="I132" s="85">
        <v>-0.85652289771212509</v>
      </c>
      <c r="J132" s="85">
        <v>3.0237290738749749</v>
      </c>
      <c r="K132" s="85">
        <v>8.4844306132717122</v>
      </c>
      <c r="L132" s="85">
        <v>6.6957537446750166</v>
      </c>
      <c r="M132" s="85">
        <v>11.478893647164895</v>
      </c>
      <c r="N132" s="85">
        <v>8.1609958985616089</v>
      </c>
      <c r="O132" s="85">
        <v>7.0351825889578521</v>
      </c>
      <c r="P132" s="85">
        <v>4.9298937178783575</v>
      </c>
      <c r="Q132" s="85">
        <v>11.167910980075149</v>
      </c>
      <c r="R132" s="85">
        <v>18.482515239011875</v>
      </c>
      <c r="S132" s="85">
        <v>5.0201727545964019</v>
      </c>
      <c r="T132" s="85">
        <v>3.84598856946414</v>
      </c>
      <c r="U132" s="85">
        <v>5.0914507986427253</v>
      </c>
      <c r="V132" s="85">
        <v>4.5345009528909657</v>
      </c>
      <c r="W132" s="85">
        <v>5.3985234292601945</v>
      </c>
      <c r="X132" s="85">
        <v>3.0770660300487407</v>
      </c>
      <c r="Y132" s="98">
        <v>2.4852473112314755</v>
      </c>
      <c r="Z132" s="98">
        <v>0</v>
      </c>
      <c r="AA132" s="98">
        <v>2.8641023038668436</v>
      </c>
      <c r="AB132" s="98">
        <v>1.9897650432814942</v>
      </c>
      <c r="AC132" s="130">
        <v>1.9786782584019669</v>
      </c>
      <c r="AD132" s="98">
        <v>1.9908804017176651</v>
      </c>
      <c r="AE132" s="98">
        <v>3.5871742244324656</v>
      </c>
      <c r="AF132" s="130">
        <v>3.5871742244324656</v>
      </c>
      <c r="AG132" s="130">
        <v>5.5830283281893545</v>
      </c>
      <c r="AH132" s="147">
        <v>3.9104354346196191</v>
      </c>
      <c r="AI132" s="130">
        <v>3.8124271215155492</v>
      </c>
      <c r="AJ132" s="130">
        <v>2.8997552056574776</v>
      </c>
    </row>
    <row r="133" spans="1:36" x14ac:dyDescent="0.2">
      <c r="A133" s="5" t="s">
        <v>1395</v>
      </c>
      <c r="B133" s="5" t="s">
        <v>258</v>
      </c>
      <c r="D133" s="3" t="s">
        <v>259</v>
      </c>
      <c r="E133" s="38" t="s">
        <v>1088</v>
      </c>
      <c r="F133" s="3" t="s">
        <v>1076</v>
      </c>
      <c r="G133" s="3" t="s">
        <v>1060</v>
      </c>
      <c r="H133" s="85" t="s">
        <v>886</v>
      </c>
      <c r="I133" s="85">
        <v>3.7806865726816028</v>
      </c>
      <c r="J133" s="85">
        <v>6.3743665301232255</v>
      </c>
      <c r="K133" s="85">
        <v>1.4916286149162801</v>
      </c>
      <c r="L133" s="85">
        <v>8.5542891421715836</v>
      </c>
      <c r="M133" s="85">
        <v>9.5463085764809961</v>
      </c>
      <c r="N133" s="85">
        <v>8.1153681236915531</v>
      </c>
      <c r="O133" s="85">
        <v>6.8623219680621617</v>
      </c>
      <c r="P133" s="85">
        <v>6.3015762127232193</v>
      </c>
      <c r="Q133" s="85">
        <v>9.5445910561174685</v>
      </c>
      <c r="R133" s="85">
        <v>8.5320584926884067</v>
      </c>
      <c r="S133" s="85">
        <v>4.9100896512411367</v>
      </c>
      <c r="T133" s="85">
        <v>2.9489490972856629</v>
      </c>
      <c r="U133" s="85">
        <v>4.6093931178977812</v>
      </c>
      <c r="V133" s="85">
        <v>3.9208641342985686</v>
      </c>
      <c r="W133" s="85">
        <v>3.6765679480955242</v>
      </c>
      <c r="X133" s="85">
        <v>3.5575422165460253</v>
      </c>
      <c r="Y133" s="98">
        <v>1.3785165189032114</v>
      </c>
      <c r="Z133" s="98">
        <v>1.351661868270071E-3</v>
      </c>
      <c r="AA133" s="98">
        <v>4.1225129757776813E-2</v>
      </c>
      <c r="AB133" s="98">
        <v>0.29115916475825543</v>
      </c>
      <c r="AC133" s="130">
        <v>1.7674794557456464</v>
      </c>
      <c r="AD133" s="98">
        <v>1.7599481083370838</v>
      </c>
      <c r="AE133" s="98">
        <v>3.5969117293145114</v>
      </c>
      <c r="AF133" s="130">
        <v>3.5969117293145114</v>
      </c>
      <c r="AG133" s="130">
        <v>4.9273148316541171</v>
      </c>
      <c r="AH133" s="147">
        <v>4.743884542943988</v>
      </c>
      <c r="AI133" s="130">
        <v>2.439643237339828</v>
      </c>
      <c r="AJ133" s="130">
        <v>2.9942924833082132</v>
      </c>
    </row>
    <row r="134" spans="1:36" x14ac:dyDescent="0.2">
      <c r="A134" s="5" t="s">
        <v>1398</v>
      </c>
      <c r="B134" s="5" t="s">
        <v>263</v>
      </c>
      <c r="D134" s="3" t="s">
        <v>264</v>
      </c>
      <c r="E134" s="38" t="s">
        <v>1088</v>
      </c>
      <c r="F134" s="3" t="s">
        <v>1076</v>
      </c>
      <c r="G134" s="3" t="s">
        <v>1064</v>
      </c>
      <c r="H134" s="85" t="s">
        <v>886</v>
      </c>
      <c r="I134" s="85">
        <v>3.5187161838860419</v>
      </c>
      <c r="J134" s="85">
        <v>1.4008888888889004</v>
      </c>
      <c r="K134" s="85">
        <v>-1.4043269399347764</v>
      </c>
      <c r="L134" s="85">
        <v>5.8751355868911901</v>
      </c>
      <c r="M134" s="85">
        <v>15.009825162493073</v>
      </c>
      <c r="N134" s="85">
        <v>9.403019948012485</v>
      </c>
      <c r="O134" s="85">
        <v>5.8130998304790609</v>
      </c>
      <c r="P134" s="85">
        <v>6.9684125542436135</v>
      </c>
      <c r="Q134" s="85">
        <v>10.020519835841313</v>
      </c>
      <c r="R134" s="85">
        <v>18.47191107585779</v>
      </c>
      <c r="S134" s="85">
        <v>6.0456363208656825</v>
      </c>
      <c r="T134" s="85">
        <v>3.5893454371715308</v>
      </c>
      <c r="U134" s="85">
        <v>4.6995840711608849</v>
      </c>
      <c r="V134" s="85">
        <v>4.5570755421999536</v>
      </c>
      <c r="W134" s="85">
        <v>4.4013422212859439</v>
      </c>
      <c r="X134" s="85">
        <v>3.234988902020703</v>
      </c>
      <c r="Y134" s="98">
        <v>2.5856352048473639</v>
      </c>
      <c r="Z134" s="98">
        <v>0</v>
      </c>
      <c r="AA134" s="98">
        <v>0.35928877154540828</v>
      </c>
      <c r="AB134" s="98">
        <v>0.65498186256229474</v>
      </c>
      <c r="AC134" s="130">
        <v>1.9905558062929929</v>
      </c>
      <c r="AD134" s="98">
        <v>1.9913345574151586</v>
      </c>
      <c r="AE134" s="98">
        <v>3.6445820192849254</v>
      </c>
      <c r="AF134" s="130">
        <v>3.6445820192849254</v>
      </c>
      <c r="AG134" s="130">
        <v>4.9502639422559058</v>
      </c>
      <c r="AH134" s="147">
        <v>4.8251241780864929</v>
      </c>
      <c r="AI134" s="130">
        <v>3.8762009422568688</v>
      </c>
      <c r="AJ134" s="130">
        <v>4.896851874158763</v>
      </c>
    </row>
    <row r="135" spans="1:36" x14ac:dyDescent="0.2">
      <c r="A135" s="5" t="s">
        <v>1399</v>
      </c>
      <c r="B135" s="5" t="s">
        <v>265</v>
      </c>
      <c r="D135" s="3" t="s">
        <v>266</v>
      </c>
      <c r="E135" s="38" t="s">
        <v>1088</v>
      </c>
      <c r="F135" s="3" t="s">
        <v>1076</v>
      </c>
      <c r="G135" s="3" t="s">
        <v>1057</v>
      </c>
      <c r="H135" s="85" t="s">
        <v>886</v>
      </c>
      <c r="I135" s="85">
        <v>11.391151716998962</v>
      </c>
      <c r="J135" s="85">
        <v>13.410101010101002</v>
      </c>
      <c r="K135" s="85">
        <v>4.5601909579963831</v>
      </c>
      <c r="L135" s="85">
        <v>10.042931616068685</v>
      </c>
      <c r="M135" s="85">
        <v>8.7641075658353031</v>
      </c>
      <c r="N135" s="85">
        <v>8.5831411734563261</v>
      </c>
      <c r="O135" s="85">
        <v>5.1793298725814054</v>
      </c>
      <c r="P135" s="85">
        <v>5.3168816601233857</v>
      </c>
      <c r="Q135" s="85">
        <v>8.9253381616785532</v>
      </c>
      <c r="R135" s="85">
        <v>15.390632639092587</v>
      </c>
      <c r="S135" s="85">
        <v>5.7452758240827109</v>
      </c>
      <c r="T135" s="85">
        <v>3.421748537543067</v>
      </c>
      <c r="U135" s="85">
        <v>4.3778087711142177</v>
      </c>
      <c r="V135" s="85">
        <v>4.7212530621334707</v>
      </c>
      <c r="W135" s="85">
        <v>4.6997944282979915</v>
      </c>
      <c r="X135" s="85">
        <v>2.3696682464454852</v>
      </c>
      <c r="Y135" s="98">
        <v>1.8320105820105965</v>
      </c>
      <c r="Z135" s="98">
        <v>0</v>
      </c>
      <c r="AA135" s="98">
        <v>0</v>
      </c>
      <c r="AB135" s="98">
        <v>0.36082065048745449</v>
      </c>
      <c r="AC135" s="130">
        <v>0.21643309628756047</v>
      </c>
      <c r="AD135" s="98">
        <v>0.22027063871310482</v>
      </c>
      <c r="AE135" s="98">
        <v>3.6332786850036936</v>
      </c>
      <c r="AF135" s="130">
        <v>3.6332786850036936</v>
      </c>
      <c r="AG135" s="130">
        <v>5.7357432798720298</v>
      </c>
      <c r="AH135" s="147">
        <v>4.1816203778964223</v>
      </c>
      <c r="AI135" s="130">
        <v>3.9465629613625763</v>
      </c>
      <c r="AJ135" s="130">
        <v>4.9387420468585788</v>
      </c>
    </row>
    <row r="136" spans="1:36" x14ac:dyDescent="0.2">
      <c r="A136" s="5" t="s">
        <v>1400</v>
      </c>
      <c r="B136" s="5" t="s">
        <v>267</v>
      </c>
      <c r="D136" s="3" t="s">
        <v>268</v>
      </c>
      <c r="E136" s="38" t="s">
        <v>1088</v>
      </c>
      <c r="F136" s="3" t="s">
        <v>1076</v>
      </c>
      <c r="G136" s="3" t="s">
        <v>1061</v>
      </c>
      <c r="H136" s="85" t="s">
        <v>886</v>
      </c>
      <c r="I136" s="85">
        <v>-1.3186684379151359</v>
      </c>
      <c r="J136" s="85">
        <v>9.5757527765129709</v>
      </c>
      <c r="K136" s="85">
        <v>4.3631436314363015</v>
      </c>
      <c r="L136" s="85">
        <v>6.3342854669782724</v>
      </c>
      <c r="M136" s="85">
        <v>8.5927324824173041</v>
      </c>
      <c r="N136" s="85">
        <v>8.9352643099157518</v>
      </c>
      <c r="O136" s="85">
        <v>9.0872808345489915</v>
      </c>
      <c r="P136" s="85">
        <v>7.801677915851883</v>
      </c>
      <c r="Q136" s="85">
        <v>13.64673664993154</v>
      </c>
      <c r="R136" s="85">
        <v>13.895582329317264</v>
      </c>
      <c r="S136" s="85">
        <v>8.4707605511554789</v>
      </c>
      <c r="T136" s="85">
        <v>4.065081309961414</v>
      </c>
      <c r="U136" s="85">
        <v>4.6736083299960001</v>
      </c>
      <c r="V136" s="85">
        <v>4.8513601407965865</v>
      </c>
      <c r="W136" s="85">
        <v>4.8188286808976528</v>
      </c>
      <c r="X136" s="85">
        <v>4.100175453254252</v>
      </c>
      <c r="Y136" s="98">
        <v>2.9675555288027482</v>
      </c>
      <c r="Z136" s="98">
        <v>6.8202190264628371E-2</v>
      </c>
      <c r="AA136" s="98">
        <v>2.570443791015137</v>
      </c>
      <c r="AB136" s="98">
        <v>2.3351622273270749</v>
      </c>
      <c r="AC136" s="130">
        <v>1.7543859649122862</v>
      </c>
      <c r="AD136" s="98">
        <v>1.5667351378945593</v>
      </c>
      <c r="AE136" s="98">
        <v>2.2582034896244663</v>
      </c>
      <c r="AF136" s="130">
        <v>2.2582034896244663</v>
      </c>
      <c r="AG136" s="130">
        <v>4.6439877047300016</v>
      </c>
      <c r="AH136" s="147">
        <v>4.802876026173597</v>
      </c>
      <c r="AI136" s="130">
        <v>3.1615055585187068</v>
      </c>
      <c r="AJ136" s="130">
        <v>2.8669329494535765</v>
      </c>
    </row>
    <row r="137" spans="1:36" x14ac:dyDescent="0.2">
      <c r="A137" s="5" t="s">
        <v>1401</v>
      </c>
      <c r="B137" s="5" t="s">
        <v>607</v>
      </c>
      <c r="D137" s="123" t="s">
        <v>1257</v>
      </c>
      <c r="E137" s="38" t="s">
        <v>1088</v>
      </c>
      <c r="F137" s="3" t="s">
        <v>1076</v>
      </c>
      <c r="G137" s="3" t="s">
        <v>1057</v>
      </c>
      <c r="H137" s="85" t="s">
        <v>886</v>
      </c>
      <c r="I137" s="85">
        <v>4.444404539577647</v>
      </c>
      <c r="J137" s="85">
        <v>5.2215325894469089</v>
      </c>
      <c r="K137" s="85">
        <v>3.1601307189542496</v>
      </c>
      <c r="L137" s="85">
        <v>4.3193841670098578</v>
      </c>
      <c r="M137" s="85">
        <v>10.370325382244431</v>
      </c>
      <c r="N137" s="85">
        <v>7.3681748772200137</v>
      </c>
      <c r="O137" s="85">
        <v>8.3283149896856941</v>
      </c>
      <c r="P137" s="85">
        <v>6.3834317007108439</v>
      </c>
      <c r="Q137" s="85">
        <v>10.025126745530557</v>
      </c>
      <c r="R137" s="85">
        <v>13.24562201271209</v>
      </c>
      <c r="S137" s="85">
        <v>8.334151281799592</v>
      </c>
      <c r="T137" s="85">
        <v>4.8085397293446306</v>
      </c>
      <c r="U137" s="85">
        <v>4.7930403074335715</v>
      </c>
      <c r="V137" s="85">
        <v>4.7178018088281419</v>
      </c>
      <c r="W137" s="85">
        <v>4.1292780566755312</v>
      </c>
      <c r="X137" s="85">
        <v>3.1326726408670993</v>
      </c>
      <c r="Y137" s="98">
        <v>2.3793328798730471</v>
      </c>
      <c r="Z137" s="98">
        <v>-7.8162656488132143E-3</v>
      </c>
      <c r="AA137" s="98">
        <v>0.16936566046092594</v>
      </c>
      <c r="AB137" s="98">
        <v>0.57747083382105302</v>
      </c>
      <c r="AC137" s="130">
        <v>1.5097438284775944</v>
      </c>
      <c r="AD137" s="98">
        <v>1.4611744173455676</v>
      </c>
      <c r="AE137" s="98">
        <v>3.8100080983859641</v>
      </c>
      <c r="AF137" s="130">
        <v>3.8100080983859641</v>
      </c>
      <c r="AG137" s="130">
        <v>4.9711966788721362</v>
      </c>
      <c r="AH137" s="147">
        <v>5.140695646377913</v>
      </c>
      <c r="AI137" s="130">
        <v>3.9278563466445426</v>
      </c>
      <c r="AJ137" s="130">
        <v>4.6572863504198834</v>
      </c>
    </row>
    <row r="138" spans="1:36" x14ac:dyDescent="0.2">
      <c r="A138" s="5" t="s">
        <v>1675</v>
      </c>
      <c r="B138" s="5" t="s">
        <v>269</v>
      </c>
      <c r="D138" s="3" t="s">
        <v>270</v>
      </c>
      <c r="E138" s="38" t="s">
        <v>1089</v>
      </c>
      <c r="F138" s="3" t="s">
        <v>1076</v>
      </c>
      <c r="G138" s="3" t="s">
        <v>1061</v>
      </c>
      <c r="H138" s="85" t="s">
        <v>886</v>
      </c>
      <c r="I138" s="85">
        <v>10.757829309108288</v>
      </c>
      <c r="J138" s="85">
        <v>1.544257598650006</v>
      </c>
      <c r="K138" s="85">
        <v>9.3855072463768181</v>
      </c>
      <c r="L138" s="85">
        <v>8.1403360008479382</v>
      </c>
      <c r="M138" s="85">
        <v>11.324021890059626</v>
      </c>
      <c r="N138" s="85">
        <v>7.1565879642537311</v>
      </c>
      <c r="O138" s="85">
        <v>9.9720639789658208</v>
      </c>
      <c r="P138" s="85">
        <v>8.3007496326550978</v>
      </c>
      <c r="Q138" s="85">
        <v>12.309708871820817</v>
      </c>
      <c r="R138" s="85">
        <v>18.284567661090549</v>
      </c>
      <c r="S138" s="85">
        <v>4.9395004241028886</v>
      </c>
      <c r="T138" s="85">
        <v>3.0607447729803283</v>
      </c>
      <c r="U138" s="85">
        <v>4.253497231025321</v>
      </c>
      <c r="V138" s="85">
        <v>4.3332744816574831</v>
      </c>
      <c r="W138" s="85">
        <v>4.1922952411783712</v>
      </c>
      <c r="X138" s="85">
        <v>2.9587470165379131</v>
      </c>
      <c r="Y138" s="98">
        <v>2.7050012345340377</v>
      </c>
      <c r="Z138" s="98">
        <v>8.6144723134864876E-2</v>
      </c>
      <c r="AA138" s="98">
        <v>0.7786384835565201</v>
      </c>
      <c r="AB138" s="98">
        <v>-6.0247345144475162E-2</v>
      </c>
      <c r="AC138" s="130">
        <v>0.32659172060178765</v>
      </c>
      <c r="AD138" s="98">
        <v>0.35260092706310697</v>
      </c>
      <c r="AE138" s="98">
        <v>1.6857481247532613</v>
      </c>
      <c r="AF138" s="130">
        <v>1.6857481247532613</v>
      </c>
      <c r="AG138" s="130">
        <v>4.9151454918290538</v>
      </c>
      <c r="AH138" s="130" t="s">
        <v>886</v>
      </c>
      <c r="AI138" s="130" t="s">
        <v>886</v>
      </c>
      <c r="AJ138" s="130" t="s">
        <v>886</v>
      </c>
    </row>
    <row r="139" spans="1:36" x14ac:dyDescent="0.2">
      <c r="A139" s="5" t="s">
        <v>1402</v>
      </c>
      <c r="B139" s="5" t="s">
        <v>271</v>
      </c>
      <c r="D139" s="3" t="s">
        <v>272</v>
      </c>
      <c r="E139" s="38" t="s">
        <v>1088</v>
      </c>
      <c r="F139" s="3" t="s">
        <v>1076</v>
      </c>
      <c r="G139" s="3" t="s">
        <v>1064</v>
      </c>
      <c r="H139" s="85" t="s">
        <v>886</v>
      </c>
      <c r="I139" s="85">
        <v>8.8399140806454426</v>
      </c>
      <c r="J139" s="85">
        <v>-3.6101083032490919</v>
      </c>
      <c r="K139" s="85">
        <v>4.6358718268830756</v>
      </c>
      <c r="L139" s="85">
        <v>5.9274578428253335</v>
      </c>
      <c r="M139" s="85">
        <v>9.8699426305830116</v>
      </c>
      <c r="N139" s="85">
        <v>7.6204926323847104</v>
      </c>
      <c r="O139" s="85">
        <v>9.7671878373744221</v>
      </c>
      <c r="P139" s="85">
        <v>6.5063698321048804</v>
      </c>
      <c r="Q139" s="85">
        <v>9.4800425874019538</v>
      </c>
      <c r="R139" s="85">
        <v>15.47255189933712</v>
      </c>
      <c r="S139" s="85">
        <v>5.4638891753463241</v>
      </c>
      <c r="T139" s="85">
        <v>3.7597170841413856</v>
      </c>
      <c r="U139" s="85">
        <v>3.2339636866243637</v>
      </c>
      <c r="V139" s="85">
        <v>3.4765012856208273</v>
      </c>
      <c r="W139" s="85">
        <v>4.7410751043933459</v>
      </c>
      <c r="X139" s="85">
        <v>2.8973910846265625</v>
      </c>
      <c r="Y139" s="98">
        <v>2.3792470719845085</v>
      </c>
      <c r="Z139" s="98">
        <v>0.25185056866259004</v>
      </c>
      <c r="AA139" s="98">
        <v>0.31501924009916138</v>
      </c>
      <c r="AB139" s="98">
        <v>0.46706991473487847</v>
      </c>
      <c r="AC139" s="130">
        <v>0.40357147567360308</v>
      </c>
      <c r="AD139" s="98">
        <v>0.17273312403947028</v>
      </c>
      <c r="AE139" s="98">
        <v>3.5280387618754183</v>
      </c>
      <c r="AF139" s="130">
        <v>3.5280387618754183</v>
      </c>
      <c r="AG139" s="130">
        <v>4.4389152442901203</v>
      </c>
      <c r="AH139" s="147">
        <v>5.5696365541422432</v>
      </c>
      <c r="AI139" s="130">
        <v>3.6839070262597584</v>
      </c>
      <c r="AJ139" s="130">
        <v>4.5482256304947679</v>
      </c>
    </row>
    <row r="140" spans="1:36" x14ac:dyDescent="0.2">
      <c r="A140" s="5" t="s">
        <v>1403</v>
      </c>
      <c r="B140" s="5" t="s">
        <v>273</v>
      </c>
      <c r="D140" s="3" t="s">
        <v>274</v>
      </c>
      <c r="E140" s="38" t="s">
        <v>1088</v>
      </c>
      <c r="F140" s="3" t="s">
        <v>1076</v>
      </c>
      <c r="G140" s="3" t="s">
        <v>1058</v>
      </c>
      <c r="H140" s="85" t="s">
        <v>886</v>
      </c>
      <c r="I140" s="85">
        <v>7.9245283018867951</v>
      </c>
      <c r="J140" s="85">
        <v>0.69930069930070715</v>
      </c>
      <c r="K140" s="85">
        <v>6.4737654320987588</v>
      </c>
      <c r="L140" s="85">
        <v>6.4033625625045119</v>
      </c>
      <c r="M140" s="85">
        <v>12.202198520697976</v>
      </c>
      <c r="N140" s="85">
        <v>7.4965703949205249</v>
      </c>
      <c r="O140" s="85">
        <v>5.1611591715040532</v>
      </c>
      <c r="P140" s="85">
        <v>3.8092272004811178</v>
      </c>
      <c r="Q140" s="85">
        <v>9.0831031521885421</v>
      </c>
      <c r="R140" s="85">
        <v>9.4667260984607822</v>
      </c>
      <c r="S140" s="85">
        <v>5.6512887156162037</v>
      </c>
      <c r="T140" s="85">
        <v>3.276806507691802</v>
      </c>
      <c r="U140" s="85">
        <v>5.0117512545258194</v>
      </c>
      <c r="V140" s="85">
        <v>5.480280667795796</v>
      </c>
      <c r="W140" s="85">
        <v>4.4643881179034111</v>
      </c>
      <c r="X140" s="85">
        <v>3.4501688030082533</v>
      </c>
      <c r="Y140" s="98">
        <v>0.94720084903158863</v>
      </c>
      <c r="Z140" s="98">
        <v>8.5420663915684258E-2</v>
      </c>
      <c r="AA140" s="98">
        <v>0.61319082445933759</v>
      </c>
      <c r="AB140" s="98">
        <v>-1.0616500926578425</v>
      </c>
      <c r="AC140" s="130">
        <v>1.6705688375927341</v>
      </c>
      <c r="AD140" s="98">
        <v>1.7242050363912353</v>
      </c>
      <c r="AE140" s="98">
        <v>3.4964544434241462</v>
      </c>
      <c r="AF140" s="130">
        <v>3.4964544434241462</v>
      </c>
      <c r="AG140" s="130">
        <v>5.6033866819091172</v>
      </c>
      <c r="AH140" s="147">
        <v>4.7202629635267668</v>
      </c>
      <c r="AI140" s="130">
        <v>3.8043448999919072</v>
      </c>
      <c r="AJ140" s="130">
        <v>3.9963485666568217</v>
      </c>
    </row>
    <row r="141" spans="1:36" x14ac:dyDescent="0.2">
      <c r="A141" s="5" t="s">
        <v>1404</v>
      </c>
      <c r="B141" s="5" t="s">
        <v>275</v>
      </c>
      <c r="D141" s="3" t="s">
        <v>276</v>
      </c>
      <c r="E141" s="38" t="s">
        <v>1088</v>
      </c>
      <c r="F141" s="3" t="s">
        <v>1081</v>
      </c>
      <c r="G141" s="3" t="s">
        <v>1059</v>
      </c>
      <c r="H141" s="85" t="s">
        <v>886</v>
      </c>
      <c r="I141" s="85">
        <v>-5.169591315086592</v>
      </c>
      <c r="J141" s="85">
        <v>8.8585359944274558</v>
      </c>
      <c r="K141" s="85">
        <v>8.701034943245034</v>
      </c>
      <c r="L141" s="85">
        <v>10.377129109453193</v>
      </c>
      <c r="M141" s="85">
        <v>5.740156749988401</v>
      </c>
      <c r="N141" s="85">
        <v>5.4241636788263605</v>
      </c>
      <c r="O141" s="85">
        <v>5.0057202288091673</v>
      </c>
      <c r="P141" s="85">
        <v>4.9740994225607267</v>
      </c>
      <c r="Q141" s="85">
        <v>6.4084540265131977</v>
      </c>
      <c r="R141" s="85">
        <v>9.7395745586422748</v>
      </c>
      <c r="S141" s="85">
        <v>5.0161197792519658</v>
      </c>
      <c r="T141" s="85">
        <v>4.8242273157445226</v>
      </c>
      <c r="U141" s="85">
        <v>4.1573998634752058</v>
      </c>
      <c r="V141" s="85">
        <v>3.4692712627639963</v>
      </c>
      <c r="W141" s="85">
        <v>3.8760165093376031</v>
      </c>
      <c r="X141" s="85">
        <v>2.9544247526505245</v>
      </c>
      <c r="Y141" s="98">
        <v>1.9060901906090351</v>
      </c>
      <c r="Z141" s="98">
        <v>6.2493750625947087E-4</v>
      </c>
      <c r="AA141" s="98">
        <v>-6.2493360080395632E-4</v>
      </c>
      <c r="AB141" s="98">
        <v>0.18560643935605015</v>
      </c>
      <c r="AC141" s="130">
        <v>-1.8713391927160927E-3</v>
      </c>
      <c r="AD141" s="98">
        <v>1.9537146778117576</v>
      </c>
      <c r="AE141" s="98">
        <v>3.9910182205308065</v>
      </c>
      <c r="AF141" s="130">
        <v>3.9910182205308065</v>
      </c>
      <c r="AG141" s="130">
        <v>5.3047600347816415</v>
      </c>
      <c r="AH141" s="147">
        <v>4.9911832551102542</v>
      </c>
      <c r="AI141" s="130">
        <v>3.7700426222853745</v>
      </c>
      <c r="AJ141" s="130">
        <v>4.866754681922643</v>
      </c>
    </row>
    <row r="142" spans="1:36" x14ac:dyDescent="0.2">
      <c r="A142" s="5" t="s">
        <v>1405</v>
      </c>
      <c r="B142" s="5" t="s">
        <v>277</v>
      </c>
      <c r="D142" s="3" t="s">
        <v>278</v>
      </c>
      <c r="E142" s="38" t="s">
        <v>1088</v>
      </c>
      <c r="F142" s="3" t="s">
        <v>1076</v>
      </c>
      <c r="G142" s="3" t="s">
        <v>1060</v>
      </c>
      <c r="H142" s="85" t="s">
        <v>886</v>
      </c>
      <c r="I142" s="85">
        <v>9.8297850889721587</v>
      </c>
      <c r="J142" s="85">
        <v>5.8519345807261089</v>
      </c>
      <c r="K142" s="85">
        <v>2.766375672081864</v>
      </c>
      <c r="L142" s="85">
        <v>5.1264380748783651</v>
      </c>
      <c r="M142" s="85">
        <v>11.16834120432928</v>
      </c>
      <c r="N142" s="85">
        <v>9.4325771707082282</v>
      </c>
      <c r="O142" s="85">
        <v>5.5667359484455687</v>
      </c>
      <c r="P142" s="85">
        <v>5.7200895879993681</v>
      </c>
      <c r="Q142" s="85">
        <v>9.2820684626450713</v>
      </c>
      <c r="R142" s="85">
        <v>10.29610661280725</v>
      </c>
      <c r="S142" s="85">
        <v>6.2497445330063357</v>
      </c>
      <c r="T142" s="85">
        <v>3.9678387320150676</v>
      </c>
      <c r="U142" s="85">
        <v>4.566074877707635</v>
      </c>
      <c r="V142" s="85">
        <v>4.000792656602755</v>
      </c>
      <c r="W142" s="85">
        <v>3.1922422592718647</v>
      </c>
      <c r="X142" s="85">
        <v>3.1548196068345504</v>
      </c>
      <c r="Y142" s="98">
        <v>0.77609077832828177</v>
      </c>
      <c r="Z142" s="98">
        <v>3.8061647181208969E-2</v>
      </c>
      <c r="AA142" s="98">
        <v>0.856061230572152</v>
      </c>
      <c r="AB142" s="98">
        <v>0.55391734622662625</v>
      </c>
      <c r="AC142" s="130">
        <v>1.8501844556993774</v>
      </c>
      <c r="AD142" s="98">
        <v>1.7932457071993646</v>
      </c>
      <c r="AE142" s="98">
        <v>3.3514263313431103</v>
      </c>
      <c r="AF142" s="130">
        <v>3.3514263313431103</v>
      </c>
      <c r="AG142" s="130">
        <v>4.9020266487515451</v>
      </c>
      <c r="AH142" s="147">
        <v>4.4728246947314476</v>
      </c>
      <c r="AI142" s="130">
        <v>3.8777668231531948</v>
      </c>
      <c r="AJ142" s="130">
        <v>3.3312351240238418</v>
      </c>
    </row>
    <row r="143" spans="1:36" x14ac:dyDescent="0.2">
      <c r="A143" s="5" t="s">
        <v>886</v>
      </c>
      <c r="B143" s="5" t="s">
        <v>919</v>
      </c>
      <c r="D143" s="3" t="s">
        <v>866</v>
      </c>
      <c r="E143" s="38" t="s">
        <v>1089</v>
      </c>
      <c r="F143" s="3" t="s">
        <v>1076</v>
      </c>
      <c r="G143" s="3" t="s">
        <v>1057</v>
      </c>
      <c r="H143" s="85" t="s">
        <v>886</v>
      </c>
      <c r="I143" s="85">
        <v>5.7905885613604369</v>
      </c>
      <c r="J143" s="85">
        <v>3.3683895355365081</v>
      </c>
      <c r="K143" s="85">
        <v>5.6881132553676679</v>
      </c>
      <c r="L143" s="85">
        <v>5.6320657759506787</v>
      </c>
      <c r="M143" s="85" t="s">
        <v>886</v>
      </c>
      <c r="N143" s="85" t="s">
        <v>886</v>
      </c>
      <c r="O143" s="85" t="s">
        <v>886</v>
      </c>
      <c r="P143" s="85" t="s">
        <v>886</v>
      </c>
      <c r="Q143" s="85" t="s">
        <v>886</v>
      </c>
      <c r="R143" s="85" t="s">
        <v>886</v>
      </c>
      <c r="S143" s="85" t="s">
        <v>886</v>
      </c>
      <c r="T143" s="85" t="s">
        <v>886</v>
      </c>
      <c r="U143" s="85" t="s">
        <v>886</v>
      </c>
      <c r="V143" s="85" t="s">
        <v>886</v>
      </c>
      <c r="W143" s="85" t="s">
        <v>886</v>
      </c>
      <c r="X143" s="85" t="s">
        <v>886</v>
      </c>
      <c r="Y143" s="98" t="s">
        <v>886</v>
      </c>
      <c r="Z143" s="98" t="s">
        <v>886</v>
      </c>
      <c r="AA143" s="98" t="s">
        <v>886</v>
      </c>
      <c r="AB143" s="98" t="s">
        <v>886</v>
      </c>
      <c r="AC143" s="130" t="s">
        <v>886</v>
      </c>
      <c r="AD143" s="98" t="s">
        <v>886</v>
      </c>
      <c r="AE143" s="98" t="s">
        <v>886</v>
      </c>
      <c r="AF143" s="130" t="s">
        <v>886</v>
      </c>
      <c r="AG143" s="130" t="s">
        <v>886</v>
      </c>
      <c r="AH143" s="130" t="s">
        <v>886</v>
      </c>
      <c r="AI143" s="130" t="s">
        <v>886</v>
      </c>
      <c r="AJ143" s="130" t="s">
        <v>886</v>
      </c>
    </row>
    <row r="144" spans="1:36" x14ac:dyDescent="0.2">
      <c r="A144" s="5" t="s">
        <v>886</v>
      </c>
      <c r="B144" s="5" t="s">
        <v>920</v>
      </c>
      <c r="D144" s="3" t="s">
        <v>867</v>
      </c>
      <c r="E144" s="38" t="s">
        <v>1089</v>
      </c>
      <c r="F144" s="3" t="s">
        <v>1076</v>
      </c>
      <c r="G144" s="3" t="s">
        <v>1063</v>
      </c>
      <c r="H144" s="85" t="s">
        <v>886</v>
      </c>
      <c r="I144" s="85">
        <v>7.467253857487492</v>
      </c>
      <c r="J144" s="85">
        <v>2.3728813559322077</v>
      </c>
      <c r="K144" s="85" t="s">
        <v>886</v>
      </c>
      <c r="L144" s="85" t="s">
        <v>886</v>
      </c>
      <c r="M144" s="85" t="s">
        <v>886</v>
      </c>
      <c r="N144" s="85" t="s">
        <v>886</v>
      </c>
      <c r="O144" s="85" t="s">
        <v>886</v>
      </c>
      <c r="P144" s="85" t="s">
        <v>886</v>
      </c>
      <c r="Q144" s="85" t="s">
        <v>886</v>
      </c>
      <c r="R144" s="85" t="s">
        <v>886</v>
      </c>
      <c r="S144" s="85" t="s">
        <v>886</v>
      </c>
      <c r="T144" s="85" t="s">
        <v>886</v>
      </c>
      <c r="U144" s="85" t="s">
        <v>886</v>
      </c>
      <c r="V144" s="85" t="s">
        <v>886</v>
      </c>
      <c r="W144" s="85" t="s">
        <v>886</v>
      </c>
      <c r="X144" s="85" t="s">
        <v>886</v>
      </c>
      <c r="Y144" s="98" t="s">
        <v>886</v>
      </c>
      <c r="Z144" s="98" t="s">
        <v>886</v>
      </c>
      <c r="AA144" s="98" t="s">
        <v>886</v>
      </c>
      <c r="AB144" s="98" t="s">
        <v>886</v>
      </c>
      <c r="AC144" s="130" t="s">
        <v>886</v>
      </c>
      <c r="AD144" s="98" t="s">
        <v>886</v>
      </c>
      <c r="AE144" s="98" t="s">
        <v>886</v>
      </c>
      <c r="AF144" s="130" t="s">
        <v>886</v>
      </c>
      <c r="AG144" s="130" t="s">
        <v>886</v>
      </c>
      <c r="AH144" s="130" t="s">
        <v>886</v>
      </c>
      <c r="AI144" s="130" t="s">
        <v>886</v>
      </c>
      <c r="AJ144" s="130" t="s">
        <v>886</v>
      </c>
    </row>
    <row r="145" spans="1:36" x14ac:dyDescent="0.2">
      <c r="A145" s="5" t="s">
        <v>1406</v>
      </c>
      <c r="B145" s="5" t="s">
        <v>279</v>
      </c>
      <c r="D145" s="3" t="s">
        <v>280</v>
      </c>
      <c r="E145" s="38" t="s">
        <v>1088</v>
      </c>
      <c r="F145" s="3" t="s">
        <v>1076</v>
      </c>
      <c r="G145" s="3" t="s">
        <v>1064</v>
      </c>
      <c r="H145" s="85" t="s">
        <v>886</v>
      </c>
      <c r="I145" s="85">
        <v>5.3200945626477534</v>
      </c>
      <c r="J145" s="85">
        <v>-0.80807355265048386</v>
      </c>
      <c r="K145" s="85">
        <v>4.1149208877946393</v>
      </c>
      <c r="L145" s="85">
        <v>9.2277998991497299</v>
      </c>
      <c r="M145" s="85">
        <v>11.592218790792458</v>
      </c>
      <c r="N145" s="85">
        <v>8.6205420827389503</v>
      </c>
      <c r="O145" s="85">
        <v>9.0238104618940724</v>
      </c>
      <c r="P145" s="85">
        <v>7.0988026116076952</v>
      </c>
      <c r="Q145" s="85">
        <v>9.7483887657889596</v>
      </c>
      <c r="R145" s="85">
        <v>15.620964601225751</v>
      </c>
      <c r="S145" s="85">
        <v>6.2172032335838736</v>
      </c>
      <c r="T145" s="85">
        <v>3.7594926145372511</v>
      </c>
      <c r="U145" s="85">
        <v>3.6377528451361201</v>
      </c>
      <c r="V145" s="85">
        <v>3.6202641667572095</v>
      </c>
      <c r="W145" s="85">
        <v>4.8021689147188056</v>
      </c>
      <c r="X145" s="85">
        <v>2.978525744095478</v>
      </c>
      <c r="Y145" s="98">
        <v>2.4621277835992146</v>
      </c>
      <c r="Z145" s="98">
        <v>-5.0795456854331178E-2</v>
      </c>
      <c r="AA145" s="98">
        <v>7.4537865235413392E-3</v>
      </c>
      <c r="AB145" s="98">
        <v>0.29948437192979327</v>
      </c>
      <c r="AC145" s="130">
        <v>0.27832384194990123</v>
      </c>
      <c r="AD145" s="98">
        <v>2.2231054762489322E-2</v>
      </c>
      <c r="AE145" s="98">
        <v>3.4484152107439714</v>
      </c>
      <c r="AF145" s="130">
        <v>3.4484152107439714</v>
      </c>
      <c r="AG145" s="130">
        <v>4.4486077668316026</v>
      </c>
      <c r="AH145" s="147">
        <v>5.4954645864557561</v>
      </c>
      <c r="AI145" s="130">
        <v>3.6173381184136044</v>
      </c>
      <c r="AJ145" s="130">
        <v>4.4998265485361264</v>
      </c>
    </row>
    <row r="146" spans="1:36" x14ac:dyDescent="0.2">
      <c r="A146" s="5" t="s">
        <v>1408</v>
      </c>
      <c r="B146" s="5" t="s">
        <v>285</v>
      </c>
      <c r="D146" s="3" t="s">
        <v>286</v>
      </c>
      <c r="E146" s="38" t="s">
        <v>1088</v>
      </c>
      <c r="F146" s="3" t="s">
        <v>1076</v>
      </c>
      <c r="G146" s="3" t="s">
        <v>1057</v>
      </c>
      <c r="H146" s="85" t="s">
        <v>886</v>
      </c>
      <c r="I146" s="85">
        <v>4.5662100456621175</v>
      </c>
      <c r="J146" s="85">
        <v>12.446385249878688</v>
      </c>
      <c r="K146" s="85">
        <v>5.2021126031274889</v>
      </c>
      <c r="L146" s="85">
        <v>8.0292689329308331</v>
      </c>
      <c r="M146" s="85">
        <v>9.2245542629772643</v>
      </c>
      <c r="N146" s="85">
        <v>9.3186874304783061</v>
      </c>
      <c r="O146" s="85">
        <v>5.3051308793976091</v>
      </c>
      <c r="P146" s="85">
        <v>6.3302453105938952</v>
      </c>
      <c r="Q146" s="85">
        <v>8.9147374877888126</v>
      </c>
      <c r="R146" s="85">
        <v>14.531403183079192</v>
      </c>
      <c r="S146" s="85">
        <v>6.9198196967627439</v>
      </c>
      <c r="T146" s="85">
        <v>3.4118588924659861</v>
      </c>
      <c r="U146" s="85">
        <v>4.3477186624938184</v>
      </c>
      <c r="V146" s="85">
        <v>4.790882327405896</v>
      </c>
      <c r="W146" s="85">
        <v>4.7413176268556754</v>
      </c>
      <c r="X146" s="85">
        <v>2.3550307771961201</v>
      </c>
      <c r="Y146" s="98">
        <v>1.7514525182838128</v>
      </c>
      <c r="Z146" s="98">
        <v>0</v>
      </c>
      <c r="AA146" s="98">
        <v>0</v>
      </c>
      <c r="AB146" s="98">
        <v>0.34522757401677495</v>
      </c>
      <c r="AC146" s="130">
        <v>0.20711199185312612</v>
      </c>
      <c r="AD146" s="98">
        <v>0.21080387000200762</v>
      </c>
      <c r="AE146" s="98">
        <v>3.4774564889680448</v>
      </c>
      <c r="AF146" s="130">
        <v>3.4774564889680448</v>
      </c>
      <c r="AG146" s="130">
        <v>5.5954444169349138</v>
      </c>
      <c r="AH146" s="147">
        <v>4.1145880301800553</v>
      </c>
      <c r="AI146" s="130">
        <v>3.797227146478499</v>
      </c>
      <c r="AJ146" s="130">
        <v>4.7586993407693789</v>
      </c>
    </row>
    <row r="147" spans="1:36" x14ac:dyDescent="0.2">
      <c r="A147" s="5" t="s">
        <v>1409</v>
      </c>
      <c r="B147" s="5" t="s">
        <v>287</v>
      </c>
      <c r="D147" s="3" t="s">
        <v>288</v>
      </c>
      <c r="E147" s="38" t="s">
        <v>1088</v>
      </c>
      <c r="F147" s="3" t="s">
        <v>1076</v>
      </c>
      <c r="G147" s="3" t="s">
        <v>1057</v>
      </c>
      <c r="H147" s="85" t="s">
        <v>886</v>
      </c>
      <c r="I147" s="85">
        <v>6.5881663982599008</v>
      </c>
      <c r="J147" s="85">
        <v>4.8564644938484918</v>
      </c>
      <c r="K147" s="85">
        <v>4.9440473071596927</v>
      </c>
      <c r="L147" s="85">
        <v>5.7952924393723322</v>
      </c>
      <c r="M147" s="85">
        <v>13.70133153547954</v>
      </c>
      <c r="N147" s="85">
        <v>8.37694006730014</v>
      </c>
      <c r="O147" s="85">
        <v>8.6130488305293369</v>
      </c>
      <c r="P147" s="85">
        <v>6.5737277569987356</v>
      </c>
      <c r="Q147" s="85">
        <v>11.727935528850139</v>
      </c>
      <c r="R147" s="85">
        <v>13.522717658008304</v>
      </c>
      <c r="S147" s="85">
        <v>6.0584322420764352</v>
      </c>
      <c r="T147" s="85">
        <v>3.9643010866032427</v>
      </c>
      <c r="U147" s="85">
        <v>4.7611403078899031</v>
      </c>
      <c r="V147" s="85">
        <v>4.8705933590883035</v>
      </c>
      <c r="W147" s="85">
        <v>4.1144984157258477</v>
      </c>
      <c r="X147" s="85">
        <v>3.0108289382322084</v>
      </c>
      <c r="Y147" s="98">
        <v>2.2753022502043763</v>
      </c>
      <c r="Z147" s="98">
        <v>1.6827108471744623E-2</v>
      </c>
      <c r="AA147" s="98">
        <v>0.40518468149539899</v>
      </c>
      <c r="AB147" s="98">
        <v>0.49850239825734377</v>
      </c>
      <c r="AC147" s="130">
        <v>1.9806451164697148</v>
      </c>
      <c r="AD147" s="98">
        <v>1.9850947586413481</v>
      </c>
      <c r="AE147" s="98">
        <v>3.7339353942341225</v>
      </c>
      <c r="AF147" s="130">
        <v>3.7339353942341225</v>
      </c>
      <c r="AG147" s="130">
        <v>4.9220754213020967</v>
      </c>
      <c r="AH147" s="147">
        <v>5.5851237027345402</v>
      </c>
      <c r="AI147" s="130">
        <v>3.8705445003280214</v>
      </c>
      <c r="AJ147" s="130">
        <v>4.8566801619433209</v>
      </c>
    </row>
    <row r="148" spans="1:36" x14ac:dyDescent="0.2">
      <c r="A148" s="5" t="s">
        <v>886</v>
      </c>
      <c r="B148" s="5" t="s">
        <v>921</v>
      </c>
      <c r="D148" s="3" t="s">
        <v>868</v>
      </c>
      <c r="E148" s="38" t="s">
        <v>1089</v>
      </c>
      <c r="F148" s="3" t="s">
        <v>1076</v>
      </c>
      <c r="G148" s="3" t="s">
        <v>1063</v>
      </c>
      <c r="H148" s="85" t="s">
        <v>886</v>
      </c>
      <c r="I148" s="85">
        <v>0.65680965656152068</v>
      </c>
      <c r="J148" s="85">
        <v>7.3401679161289479</v>
      </c>
      <c r="K148" s="85" t="s">
        <v>886</v>
      </c>
      <c r="L148" s="85" t="s">
        <v>886</v>
      </c>
      <c r="M148" s="85" t="s">
        <v>886</v>
      </c>
      <c r="N148" s="85" t="s">
        <v>886</v>
      </c>
      <c r="O148" s="85" t="s">
        <v>886</v>
      </c>
      <c r="P148" s="85" t="s">
        <v>886</v>
      </c>
      <c r="Q148" s="85" t="s">
        <v>886</v>
      </c>
      <c r="R148" s="85" t="s">
        <v>886</v>
      </c>
      <c r="S148" s="85" t="s">
        <v>886</v>
      </c>
      <c r="T148" s="85" t="s">
        <v>886</v>
      </c>
      <c r="U148" s="85" t="s">
        <v>886</v>
      </c>
      <c r="V148" s="85" t="s">
        <v>886</v>
      </c>
      <c r="W148" s="85" t="s">
        <v>886</v>
      </c>
      <c r="X148" s="85" t="s">
        <v>886</v>
      </c>
      <c r="Y148" s="98" t="s">
        <v>886</v>
      </c>
      <c r="Z148" s="98" t="s">
        <v>886</v>
      </c>
      <c r="AA148" s="98" t="s">
        <v>886</v>
      </c>
      <c r="AB148" s="98" t="s">
        <v>886</v>
      </c>
      <c r="AC148" s="130" t="s">
        <v>886</v>
      </c>
      <c r="AD148" s="98" t="s">
        <v>886</v>
      </c>
      <c r="AE148" s="98" t="s">
        <v>886</v>
      </c>
      <c r="AF148" s="130" t="s">
        <v>886</v>
      </c>
      <c r="AG148" s="130" t="s">
        <v>886</v>
      </c>
      <c r="AH148" s="130" t="s">
        <v>886</v>
      </c>
      <c r="AI148" s="130" t="s">
        <v>886</v>
      </c>
      <c r="AJ148" s="130" t="s">
        <v>886</v>
      </c>
    </row>
    <row r="149" spans="1:36" x14ac:dyDescent="0.2">
      <c r="A149" s="5" t="s">
        <v>1410</v>
      </c>
      <c r="B149" s="5" t="s">
        <v>289</v>
      </c>
      <c r="D149" s="3" t="s">
        <v>290</v>
      </c>
      <c r="E149" s="38" t="s">
        <v>1088</v>
      </c>
      <c r="F149" s="3" t="s">
        <v>1076</v>
      </c>
      <c r="G149" s="3" t="s">
        <v>1061</v>
      </c>
      <c r="H149" s="85" t="s">
        <v>886</v>
      </c>
      <c r="I149" s="85">
        <v>0.86580086580086402</v>
      </c>
      <c r="J149" s="85">
        <v>1.7167381974248883</v>
      </c>
      <c r="K149" s="85">
        <v>8.3806844819503112</v>
      </c>
      <c r="L149" s="85">
        <v>5.7410803889677027</v>
      </c>
      <c r="M149" s="85">
        <v>13.655255923550214</v>
      </c>
      <c r="N149" s="85">
        <v>11.589904545258207</v>
      </c>
      <c r="O149" s="85">
        <v>6.0446153250673973</v>
      </c>
      <c r="P149" s="85">
        <v>7.1551975861397779</v>
      </c>
      <c r="Q149" s="85">
        <v>9.942888285853769</v>
      </c>
      <c r="R149" s="85">
        <v>15.357843643498924</v>
      </c>
      <c r="S149" s="85">
        <v>6.707191520219169</v>
      </c>
      <c r="T149" s="85">
        <v>3.3013683689478341</v>
      </c>
      <c r="U149" s="85">
        <v>5.0638360080566684</v>
      </c>
      <c r="V149" s="85">
        <v>5.0516762907477357</v>
      </c>
      <c r="W149" s="85">
        <v>4.1972655962560168</v>
      </c>
      <c r="X149" s="85">
        <v>3.2570161438397776</v>
      </c>
      <c r="Y149" s="98">
        <v>2.0175906547936506</v>
      </c>
      <c r="Z149" s="98">
        <v>1.1396851787282003E-2</v>
      </c>
      <c r="AA149" s="98">
        <v>0.41023990990811399</v>
      </c>
      <c r="AB149" s="98">
        <v>0.30375251179961538</v>
      </c>
      <c r="AC149" s="130">
        <v>0.34875672221925669</v>
      </c>
      <c r="AD149" s="98">
        <v>0.30111691826069098</v>
      </c>
      <c r="AE149" s="98">
        <v>3.3856611958261285</v>
      </c>
      <c r="AF149" s="130">
        <v>3.3856611958261285</v>
      </c>
      <c r="AG149" s="130">
        <v>5.662299407811977</v>
      </c>
      <c r="AH149" s="147">
        <v>4.0666271735721349</v>
      </c>
      <c r="AI149" s="130">
        <v>3.9456647914992482</v>
      </c>
      <c r="AJ149" s="130">
        <v>4.1803129060315554</v>
      </c>
    </row>
    <row r="150" spans="1:36" x14ac:dyDescent="0.2">
      <c r="A150" s="5" t="s">
        <v>1412</v>
      </c>
      <c r="B150" s="5" t="s">
        <v>297</v>
      </c>
      <c r="D150" s="3" t="s">
        <v>298</v>
      </c>
      <c r="E150" s="38" t="s">
        <v>1088</v>
      </c>
      <c r="F150" s="3" t="s">
        <v>1083</v>
      </c>
      <c r="G150" s="3" t="s">
        <v>1062</v>
      </c>
      <c r="H150" s="85" t="s">
        <v>886</v>
      </c>
      <c r="I150" s="85">
        <v>-19.252873563218387</v>
      </c>
      <c r="J150" s="85">
        <v>2.6698299723210823</v>
      </c>
      <c r="K150" s="85">
        <v>17.586615932093721</v>
      </c>
      <c r="L150" s="85">
        <v>7.5502102739456944</v>
      </c>
      <c r="M150" s="85">
        <v>7.6048823271451624</v>
      </c>
      <c r="N150" s="85">
        <v>0</v>
      </c>
      <c r="O150" s="85">
        <v>0</v>
      </c>
      <c r="P150" s="85">
        <v>3.158430973000506</v>
      </c>
      <c r="Q150" s="85">
        <v>4.6518518518518448</v>
      </c>
      <c r="R150" s="85">
        <v>14.12797281993204</v>
      </c>
      <c r="S150" s="85">
        <v>4.8081075369589428</v>
      </c>
      <c r="T150" s="85">
        <v>3.4303497852195903</v>
      </c>
      <c r="U150" s="85">
        <v>3.6217082122000761</v>
      </c>
      <c r="V150" s="85">
        <v>3.5409305064782188</v>
      </c>
      <c r="W150" s="85">
        <v>1.974957538412923</v>
      </c>
      <c r="X150" s="85">
        <v>0</v>
      </c>
      <c r="Y150" s="98">
        <v>7.7468334818320272E-4</v>
      </c>
      <c r="Z150" s="98">
        <v>0</v>
      </c>
      <c r="AA150" s="98">
        <v>-0.24014997753435807</v>
      </c>
      <c r="AB150" s="98">
        <v>-0.28887370317450234</v>
      </c>
      <c r="AC150" s="130">
        <v>-0.31151677517834431</v>
      </c>
      <c r="AD150" s="98">
        <v>-0.31249023468016279</v>
      </c>
      <c r="AE150" s="98">
        <v>1.5783204288266628</v>
      </c>
      <c r="AF150" s="130">
        <v>1.5783204288266628</v>
      </c>
      <c r="AG150" s="130">
        <v>5.7997187476870771</v>
      </c>
      <c r="AH150" s="147">
        <v>4.2127796510570414</v>
      </c>
      <c r="AI150" s="130">
        <v>3.9075506148971373</v>
      </c>
      <c r="AJ150" s="130">
        <v>5.9597258203102434</v>
      </c>
    </row>
    <row r="151" spans="1:36" x14ac:dyDescent="0.2">
      <c r="A151" s="5" t="s">
        <v>1413</v>
      </c>
      <c r="B151" s="5" t="s">
        <v>299</v>
      </c>
      <c r="D151" s="3" t="s">
        <v>300</v>
      </c>
      <c r="E151" s="38" t="s">
        <v>1088</v>
      </c>
      <c r="F151" s="3" t="s">
        <v>1076</v>
      </c>
      <c r="G151" s="3" t="s">
        <v>1057</v>
      </c>
      <c r="H151" s="85" t="s">
        <v>886</v>
      </c>
      <c r="I151" s="85">
        <v>-2.6377945657465318</v>
      </c>
      <c r="J151" s="85">
        <v>3.5425925925925981</v>
      </c>
      <c r="K151" s="85">
        <v>6.9894300073328282</v>
      </c>
      <c r="L151" s="85">
        <v>6.278731549121531</v>
      </c>
      <c r="M151" s="85">
        <v>12.509240763169061</v>
      </c>
      <c r="N151" s="85">
        <v>7.1452537396896361</v>
      </c>
      <c r="O151" s="85">
        <v>5.8310825798202188</v>
      </c>
      <c r="P151" s="85">
        <v>4.7996547897916315</v>
      </c>
      <c r="Q151" s="85">
        <v>11.464301259955548</v>
      </c>
      <c r="R151" s="85">
        <v>18.747625279689274</v>
      </c>
      <c r="S151" s="85">
        <v>4.8786340891112872</v>
      </c>
      <c r="T151" s="85">
        <v>3.6423728813559393</v>
      </c>
      <c r="U151" s="85">
        <v>4.8414528446908349</v>
      </c>
      <c r="V151" s="85">
        <v>4.1592899648258026</v>
      </c>
      <c r="W151" s="85">
        <v>5.2623697136695853</v>
      </c>
      <c r="X151" s="85">
        <v>2.8951486697965692</v>
      </c>
      <c r="Y151" s="98">
        <v>2.403733148980308</v>
      </c>
      <c r="Z151" s="98">
        <v>1.0126445550113772E-2</v>
      </c>
      <c r="AA151" s="98">
        <v>2.5678065639723968</v>
      </c>
      <c r="AB151" s="98">
        <v>1.9961038790096381</v>
      </c>
      <c r="AC151" s="130">
        <v>2.0002710044586758</v>
      </c>
      <c r="AD151" s="98">
        <v>2.040119180915867</v>
      </c>
      <c r="AE151" s="98">
        <v>3.6403312999057746</v>
      </c>
      <c r="AF151" s="130">
        <v>3.6403312999057746</v>
      </c>
      <c r="AG151" s="130">
        <v>5.5843553274486313</v>
      </c>
      <c r="AH151" s="147">
        <v>3.975565031520234</v>
      </c>
      <c r="AI151" s="130">
        <v>3.9059972659062581</v>
      </c>
      <c r="AJ151" s="130">
        <v>2.9592246660640789</v>
      </c>
    </row>
    <row r="152" spans="1:36" x14ac:dyDescent="0.2">
      <c r="A152" s="5" t="s">
        <v>1414</v>
      </c>
      <c r="B152" s="5" t="s">
        <v>301</v>
      </c>
      <c r="D152" s="3" t="s">
        <v>302</v>
      </c>
      <c r="E152" s="38" t="s">
        <v>1088</v>
      </c>
      <c r="F152" s="3" t="s">
        <v>1083</v>
      </c>
      <c r="G152" s="3" t="s">
        <v>1062</v>
      </c>
      <c r="H152" s="85" t="s">
        <v>886</v>
      </c>
      <c r="I152" s="85">
        <v>-5.4750010735296115</v>
      </c>
      <c r="J152" s="85">
        <v>17.886671310457629</v>
      </c>
      <c r="K152" s="85">
        <v>9.8432883750802773</v>
      </c>
      <c r="L152" s="85">
        <v>-6.8422345140504888</v>
      </c>
      <c r="M152" s="85">
        <v>-0.88122316788430055</v>
      </c>
      <c r="N152" s="85">
        <v>0</v>
      </c>
      <c r="O152" s="85">
        <v>6.5843465045592779</v>
      </c>
      <c r="P152" s="85">
        <v>9.6531565251488161</v>
      </c>
      <c r="Q152" s="85">
        <v>10.857904489450917</v>
      </c>
      <c r="R152" s="85">
        <v>13.239103447601735</v>
      </c>
      <c r="S152" s="85">
        <v>5.4123110654570326</v>
      </c>
      <c r="T152" s="85">
        <v>2.6122489088333083</v>
      </c>
      <c r="U152" s="85">
        <v>2.7125380066556488</v>
      </c>
      <c r="V152" s="85">
        <v>1.1864248752971918</v>
      </c>
      <c r="W152" s="85">
        <v>0.45610559535602135</v>
      </c>
      <c r="X152" s="85">
        <v>0</v>
      </c>
      <c r="Y152" s="98">
        <v>0</v>
      </c>
      <c r="Z152" s="98">
        <v>0</v>
      </c>
      <c r="AA152" s="98">
        <v>-0.23695414555098182</v>
      </c>
      <c r="AB152" s="98">
        <v>-0.2850203421776456</v>
      </c>
      <c r="AC152" s="130">
        <v>-0.30734949479427343</v>
      </c>
      <c r="AD152" s="98">
        <v>-0.30829704420208826</v>
      </c>
      <c r="AE152" s="98">
        <v>7.499323514632561E-2</v>
      </c>
      <c r="AF152" s="130">
        <v>7.499323514632561E-2</v>
      </c>
      <c r="AG152" s="130">
        <v>3.4371966681465027</v>
      </c>
      <c r="AH152" s="147">
        <v>5.8334000160038313</v>
      </c>
      <c r="AI152" s="130">
        <v>3.9055304290447124</v>
      </c>
      <c r="AJ152" s="130">
        <v>5.9834091871295705</v>
      </c>
    </row>
    <row r="153" spans="1:36" x14ac:dyDescent="0.2">
      <c r="A153" s="5" t="s">
        <v>886</v>
      </c>
      <c r="B153" s="5" t="s">
        <v>1035</v>
      </c>
      <c r="D153" s="3" t="s">
        <v>1000</v>
      </c>
      <c r="E153" s="38" t="s">
        <v>1089</v>
      </c>
      <c r="F153" s="3" t="s">
        <v>1076</v>
      </c>
      <c r="G153" s="3" t="s">
        <v>1058</v>
      </c>
      <c r="H153" s="85" t="s">
        <v>886</v>
      </c>
      <c r="I153" s="85">
        <v>-3.8327526132404159</v>
      </c>
      <c r="J153" s="85">
        <v>2.8985507246376727</v>
      </c>
      <c r="K153" s="85">
        <v>1.1784037558685441</v>
      </c>
      <c r="L153" s="85">
        <v>6.1327393933769514</v>
      </c>
      <c r="M153" s="85" t="s">
        <v>886</v>
      </c>
      <c r="N153" s="85" t="s">
        <v>886</v>
      </c>
      <c r="O153" s="85" t="s">
        <v>886</v>
      </c>
      <c r="P153" s="85" t="s">
        <v>886</v>
      </c>
      <c r="Q153" s="85" t="s">
        <v>886</v>
      </c>
      <c r="R153" s="85" t="s">
        <v>886</v>
      </c>
      <c r="S153" s="85" t="s">
        <v>886</v>
      </c>
      <c r="T153" s="85" t="s">
        <v>886</v>
      </c>
      <c r="U153" s="85" t="s">
        <v>886</v>
      </c>
      <c r="V153" s="85" t="s">
        <v>886</v>
      </c>
      <c r="W153" s="85" t="s">
        <v>886</v>
      </c>
      <c r="X153" s="85" t="s">
        <v>886</v>
      </c>
      <c r="Y153" s="98" t="s">
        <v>886</v>
      </c>
      <c r="Z153" s="98" t="s">
        <v>886</v>
      </c>
      <c r="AA153" s="98" t="s">
        <v>886</v>
      </c>
      <c r="AB153" s="98" t="s">
        <v>886</v>
      </c>
      <c r="AC153" s="130" t="s">
        <v>886</v>
      </c>
      <c r="AD153" s="98" t="s">
        <v>886</v>
      </c>
      <c r="AE153" s="98" t="s">
        <v>886</v>
      </c>
      <c r="AF153" s="130" t="s">
        <v>886</v>
      </c>
      <c r="AG153" s="130" t="s">
        <v>886</v>
      </c>
      <c r="AH153" s="130" t="s">
        <v>886</v>
      </c>
      <c r="AI153" s="130" t="s">
        <v>886</v>
      </c>
      <c r="AJ153" s="130" t="s">
        <v>886</v>
      </c>
    </row>
    <row r="154" spans="1:36" x14ac:dyDescent="0.2">
      <c r="A154" s="5" t="s">
        <v>1415</v>
      </c>
      <c r="B154" s="5" t="s">
        <v>303</v>
      </c>
      <c r="D154" s="3" t="s">
        <v>304</v>
      </c>
      <c r="E154" s="38" t="s">
        <v>1088</v>
      </c>
      <c r="F154" s="3" t="s">
        <v>1082</v>
      </c>
      <c r="G154" s="3" t="s">
        <v>1058</v>
      </c>
      <c r="H154" s="85" t="s">
        <v>886</v>
      </c>
      <c r="I154" s="85">
        <v>-3.8327526132404159</v>
      </c>
      <c r="J154" s="85">
        <v>2.8985507246376727</v>
      </c>
      <c r="K154" s="85">
        <v>1.1784037558685441</v>
      </c>
      <c r="L154" s="85">
        <v>6.1327393933769514</v>
      </c>
      <c r="M154" s="85">
        <v>-6.1674779212451512</v>
      </c>
      <c r="N154" s="85">
        <v>5.5058553101605838</v>
      </c>
      <c r="O154" s="85">
        <v>8.5307149902106545</v>
      </c>
      <c r="P154" s="85">
        <v>8.7377587282640974</v>
      </c>
      <c r="Q154" s="85">
        <v>8.0019459135814941</v>
      </c>
      <c r="R154" s="85">
        <v>16.676483836318894</v>
      </c>
      <c r="S154" s="85">
        <v>5.9195026825839818</v>
      </c>
      <c r="T154" s="85">
        <v>4.9073849086932881</v>
      </c>
      <c r="U154" s="85">
        <v>4.5343999714929595</v>
      </c>
      <c r="V154" s="85">
        <v>4.0709714256495886</v>
      </c>
      <c r="W154" s="85">
        <v>4.7641663937111076</v>
      </c>
      <c r="X154" s="85">
        <v>3.4149353593146543</v>
      </c>
      <c r="Y154" s="98">
        <v>2.0384408988186635</v>
      </c>
      <c r="Z154" s="98">
        <v>1.2592219489789613E-2</v>
      </c>
      <c r="AA154" s="98">
        <v>0.43548781300685846</v>
      </c>
      <c r="AB154" s="98">
        <v>1.9445612016901492</v>
      </c>
      <c r="AC154" s="130">
        <v>1.6875714306381351</v>
      </c>
      <c r="AD154" s="98">
        <v>1.9092467580506423</v>
      </c>
      <c r="AE154" s="98">
        <v>3.767197392208721</v>
      </c>
      <c r="AF154" s="130">
        <v>3.767197392208721</v>
      </c>
      <c r="AG154" s="130">
        <v>5.1784104083473004</v>
      </c>
      <c r="AH154" s="147">
        <v>5.3055725658297748</v>
      </c>
      <c r="AI154" s="130">
        <v>4.0107231746179473</v>
      </c>
      <c r="AJ154" s="130">
        <v>5.0435813285176652</v>
      </c>
    </row>
    <row r="155" spans="1:36" x14ac:dyDescent="0.2">
      <c r="A155" s="5" t="s">
        <v>1416</v>
      </c>
      <c r="B155" s="5" t="s">
        <v>305</v>
      </c>
      <c r="D155" s="3" t="s">
        <v>306</v>
      </c>
      <c r="E155" s="38" t="s">
        <v>1088</v>
      </c>
      <c r="F155" s="3" t="s">
        <v>1076</v>
      </c>
      <c r="G155" s="3" t="s">
        <v>1063</v>
      </c>
      <c r="H155" s="85" t="s">
        <v>886</v>
      </c>
      <c r="I155" s="85">
        <v>5.0385495013321417</v>
      </c>
      <c r="J155" s="85">
        <v>3.5353535353535221</v>
      </c>
      <c r="K155" s="85">
        <v>10.525745257452584</v>
      </c>
      <c r="L155" s="85">
        <v>9.1918399372302702</v>
      </c>
      <c r="M155" s="85">
        <v>12.975604498257482</v>
      </c>
      <c r="N155" s="85">
        <v>10.558285232711611</v>
      </c>
      <c r="O155" s="85">
        <v>5.9529117346718721</v>
      </c>
      <c r="P155" s="85">
        <v>8.2600314926426677</v>
      </c>
      <c r="Q155" s="85">
        <v>12.338093864807604</v>
      </c>
      <c r="R155" s="85">
        <v>17.790452379092116</v>
      </c>
      <c r="S155" s="85">
        <v>6.8898533146344363</v>
      </c>
      <c r="T155" s="85">
        <v>4.7995177433224399</v>
      </c>
      <c r="U155" s="85">
        <v>4.3005659084564627</v>
      </c>
      <c r="V155" s="85">
        <v>4.6836603109463795</v>
      </c>
      <c r="W155" s="85">
        <v>4.829712727385413</v>
      </c>
      <c r="X155" s="85">
        <v>3.7942502401892</v>
      </c>
      <c r="Y155" s="98">
        <v>2.8174930933325726</v>
      </c>
      <c r="Z155" s="98">
        <v>7.6176757778682713E-2</v>
      </c>
      <c r="AA155" s="98">
        <v>0.13216986942170195</v>
      </c>
      <c r="AB155" s="98">
        <v>5.3903885226191051E-2</v>
      </c>
      <c r="AC155" s="130">
        <v>1.9560712805636093</v>
      </c>
      <c r="AD155" s="98">
        <v>1.8582500067745311</v>
      </c>
      <c r="AE155" s="98">
        <v>3.6979149346546558</v>
      </c>
      <c r="AF155" s="130">
        <v>3.6979149346546558</v>
      </c>
      <c r="AG155" s="130">
        <v>4.8794215699008436</v>
      </c>
      <c r="AH155" s="147">
        <v>5.4709615021702351</v>
      </c>
      <c r="AI155" s="130">
        <v>3.894992870921743</v>
      </c>
      <c r="AJ155" s="130">
        <v>2.989058774776518</v>
      </c>
    </row>
    <row r="156" spans="1:36" x14ac:dyDescent="0.2">
      <c r="A156" s="5" t="s">
        <v>1417</v>
      </c>
      <c r="B156" s="5" t="s">
        <v>307</v>
      </c>
      <c r="D156" s="3" t="s">
        <v>308</v>
      </c>
      <c r="E156" s="38" t="s">
        <v>1088</v>
      </c>
      <c r="F156" s="3" t="s">
        <v>1083</v>
      </c>
      <c r="G156" s="3" t="s">
        <v>1062</v>
      </c>
      <c r="H156" s="85" t="s">
        <v>886</v>
      </c>
      <c r="I156" s="85">
        <v>-4.0983606557377072</v>
      </c>
      <c r="J156" s="85">
        <v>17.735992402659065</v>
      </c>
      <c r="K156" s="85">
        <v>16.958120926630954</v>
      </c>
      <c r="L156" s="85">
        <v>8.9655172413793025</v>
      </c>
      <c r="M156" s="85">
        <v>0</v>
      </c>
      <c r="N156" s="85">
        <v>4.686075949367094</v>
      </c>
      <c r="O156" s="85">
        <v>6.2126671664530591</v>
      </c>
      <c r="P156" s="85">
        <v>5.1104280510018185</v>
      </c>
      <c r="Q156" s="85">
        <v>2.491091639679837</v>
      </c>
      <c r="R156" s="85">
        <v>13.378562597089697</v>
      </c>
      <c r="S156" s="85">
        <v>5.4534947664718629</v>
      </c>
      <c r="T156" s="85">
        <v>2.3546049142654937</v>
      </c>
      <c r="U156" s="85">
        <v>4.105212255189798</v>
      </c>
      <c r="V156" s="85">
        <v>-1.0161084291378444</v>
      </c>
      <c r="W156" s="85">
        <v>-1.7379936815465982</v>
      </c>
      <c r="X156" s="85">
        <v>-2.2070800535566377</v>
      </c>
      <c r="Y156" s="98">
        <v>-2.1897428294861072</v>
      </c>
      <c r="Z156" s="98">
        <v>0</v>
      </c>
      <c r="AA156" s="98">
        <v>-2.9903708987161224</v>
      </c>
      <c r="AB156" s="98">
        <v>-2.4961858721026289</v>
      </c>
      <c r="AC156" s="130">
        <v>-2.5205014610236609</v>
      </c>
      <c r="AD156" s="98">
        <v>-1.0975090895026018</v>
      </c>
      <c r="AE156" s="98">
        <v>-1.8576275163520117</v>
      </c>
      <c r="AF156" s="130">
        <v>-1.8576275163520117</v>
      </c>
      <c r="AG156" s="130">
        <v>1.4099600130974554</v>
      </c>
      <c r="AH156" s="147">
        <v>5.9185550467692138</v>
      </c>
      <c r="AI156" s="130">
        <v>3.8761050502064576</v>
      </c>
      <c r="AJ156" s="130">
        <v>6.3255342421897831</v>
      </c>
    </row>
    <row r="157" spans="1:36" x14ac:dyDescent="0.2">
      <c r="A157" s="5" t="s">
        <v>1420</v>
      </c>
      <c r="B157" s="5" t="s">
        <v>313</v>
      </c>
      <c r="D157" s="3" t="s">
        <v>314</v>
      </c>
      <c r="E157" s="38" t="s">
        <v>1088</v>
      </c>
      <c r="F157" s="3" t="s">
        <v>1076</v>
      </c>
      <c r="G157" s="3" t="s">
        <v>1060</v>
      </c>
      <c r="H157" s="85" t="s">
        <v>886</v>
      </c>
      <c r="I157" s="85">
        <v>10.893140710329604</v>
      </c>
      <c r="J157" s="85">
        <v>5.6965230602658039</v>
      </c>
      <c r="K157" s="85">
        <v>2.3246592317224497</v>
      </c>
      <c r="L157" s="85">
        <v>13.064328618484794</v>
      </c>
      <c r="M157" s="85">
        <v>8.9627693757765314</v>
      </c>
      <c r="N157" s="85">
        <v>5.9764872409861169</v>
      </c>
      <c r="O157" s="85">
        <v>6.4235273748129345</v>
      </c>
      <c r="P157" s="85">
        <v>6.4437032991296235</v>
      </c>
      <c r="Q157" s="85">
        <v>11.148715037446237</v>
      </c>
      <c r="R157" s="85">
        <v>9.143502602887736</v>
      </c>
      <c r="S157" s="85">
        <v>7.6368577830973976</v>
      </c>
      <c r="T157" s="85">
        <v>3.1252874043727417</v>
      </c>
      <c r="U157" s="85">
        <v>4.4810001378270385</v>
      </c>
      <c r="V157" s="85">
        <v>4.120431442539001</v>
      </c>
      <c r="W157" s="85">
        <v>5.2414666865404911</v>
      </c>
      <c r="X157" s="85">
        <v>3.0245090749435093</v>
      </c>
      <c r="Y157" s="98">
        <v>2.5494212421984628</v>
      </c>
      <c r="Z157" s="98">
        <v>-0.14880054694255307</v>
      </c>
      <c r="AA157" s="98">
        <v>0.26582354954992127</v>
      </c>
      <c r="AB157" s="98">
        <v>0.29926288939323342</v>
      </c>
      <c r="AC157" s="130">
        <v>0.35310451626684447</v>
      </c>
      <c r="AD157" s="98">
        <v>1.3229747976294171</v>
      </c>
      <c r="AE157" s="98">
        <v>3.3886511041672174</v>
      </c>
      <c r="AF157" s="130">
        <v>3.3886511041672174</v>
      </c>
      <c r="AG157" s="130">
        <v>5.4209339932375977</v>
      </c>
      <c r="AH157" s="147">
        <v>4.5652098125573914</v>
      </c>
      <c r="AI157" s="130">
        <v>3.6540844506926407</v>
      </c>
      <c r="AJ157" s="130">
        <v>4.9303362835653566</v>
      </c>
    </row>
    <row r="158" spans="1:36" x14ac:dyDescent="0.2">
      <c r="A158" s="5" t="s">
        <v>1421</v>
      </c>
      <c r="B158" s="5" t="s">
        <v>315</v>
      </c>
      <c r="D158" s="3" t="s">
        <v>316</v>
      </c>
      <c r="E158" s="38" t="s">
        <v>1088</v>
      </c>
      <c r="F158" s="3" t="s">
        <v>1080</v>
      </c>
      <c r="G158" s="3" t="s">
        <v>1062</v>
      </c>
      <c r="H158" s="85" t="s">
        <v>886</v>
      </c>
      <c r="I158" s="85">
        <v>-5.4172686618506987</v>
      </c>
      <c r="J158" s="85">
        <v>9.9828333672786584</v>
      </c>
      <c r="K158" s="85">
        <v>3.2182539682539755</v>
      </c>
      <c r="L158" s="85">
        <v>6.0192482667589218</v>
      </c>
      <c r="M158" s="85">
        <v>3.469116402755958</v>
      </c>
      <c r="N158" s="85">
        <v>4.9065420560747697</v>
      </c>
      <c r="O158" s="85">
        <v>3.7861915367483334</v>
      </c>
      <c r="P158" s="85">
        <v>3.0042918454935545</v>
      </c>
      <c r="Q158" s="85">
        <v>2.3958333333333286</v>
      </c>
      <c r="R158" s="85">
        <v>19.430315361139378</v>
      </c>
      <c r="S158" s="85">
        <v>7.2657580919931917</v>
      </c>
      <c r="T158" s="85">
        <v>5.0488366552847026</v>
      </c>
      <c r="U158" s="85">
        <v>4.5892295597484036</v>
      </c>
      <c r="V158" s="85">
        <v>3.4779089181043616</v>
      </c>
      <c r="W158" s="85">
        <v>2.7777971795964334</v>
      </c>
      <c r="X158" s="85">
        <v>1.5399461766384803</v>
      </c>
      <c r="Y158" s="98">
        <v>0</v>
      </c>
      <c r="Z158" s="98">
        <v>0</v>
      </c>
      <c r="AA158" s="98">
        <v>-0.20747721097086469</v>
      </c>
      <c r="AB158" s="98">
        <v>-0.24949028865758294</v>
      </c>
      <c r="AC158" s="130">
        <v>-0.26894010703816251</v>
      </c>
      <c r="AD158" s="98">
        <v>-0.26966534530648012</v>
      </c>
      <c r="AE158" s="98">
        <v>0.31703755779683984</v>
      </c>
      <c r="AF158" s="130">
        <v>0.31703755779683984</v>
      </c>
      <c r="AG158" s="130">
        <v>3.3806346644623231</v>
      </c>
      <c r="AH158" s="147">
        <v>4.0995050133265654</v>
      </c>
      <c r="AI158" s="130">
        <v>3.9155084125822803</v>
      </c>
      <c r="AJ158" s="130">
        <v>5.8704821574183352</v>
      </c>
    </row>
    <row r="159" spans="1:36" x14ac:dyDescent="0.2">
      <c r="A159" s="5" t="s">
        <v>1422</v>
      </c>
      <c r="B159" s="5" t="s">
        <v>317</v>
      </c>
      <c r="D159" s="3" t="s">
        <v>318</v>
      </c>
      <c r="E159" s="38" t="s">
        <v>1088</v>
      </c>
      <c r="F159" s="3" t="s">
        <v>1076</v>
      </c>
      <c r="G159" s="3" t="s">
        <v>1061</v>
      </c>
      <c r="H159" s="85" t="s">
        <v>886</v>
      </c>
      <c r="I159" s="85">
        <v>-2.4844720496894439</v>
      </c>
      <c r="J159" s="85">
        <v>-4.6171266808209452</v>
      </c>
      <c r="K159" s="85">
        <v>4.5512554163946106</v>
      </c>
      <c r="L159" s="85">
        <v>2.6967567951174942E-2</v>
      </c>
      <c r="M159" s="85">
        <v>16.435848681783355</v>
      </c>
      <c r="N159" s="85">
        <v>6.3273090656494873</v>
      </c>
      <c r="O159" s="85">
        <v>6.003507203520968</v>
      </c>
      <c r="P159" s="85">
        <v>6.5749781050309792</v>
      </c>
      <c r="Q159" s="85">
        <v>7.6150474799123486</v>
      </c>
      <c r="R159" s="85">
        <v>12.949450383694398</v>
      </c>
      <c r="S159" s="85">
        <v>5.4369418245555607</v>
      </c>
      <c r="T159" s="85">
        <v>3.2274152180108189</v>
      </c>
      <c r="U159" s="85">
        <v>4.3274208019877136</v>
      </c>
      <c r="V159" s="85">
        <v>4.0553056364117452</v>
      </c>
      <c r="W159" s="85">
        <v>4.0689172865407954</v>
      </c>
      <c r="X159" s="85">
        <v>2.5597165373572039</v>
      </c>
      <c r="Y159" s="98">
        <v>1.7155110793423773</v>
      </c>
      <c r="Z159" s="98">
        <v>0</v>
      </c>
      <c r="AA159" s="98">
        <v>0.29866479269151114</v>
      </c>
      <c r="AB159" s="98">
        <v>0.55467974543120135</v>
      </c>
      <c r="AC159" s="130">
        <v>0.42516677634549804</v>
      </c>
      <c r="AD159" s="98">
        <v>0.43493064879831511</v>
      </c>
      <c r="AE159" s="98">
        <v>3.4247188711348908</v>
      </c>
      <c r="AF159" s="130">
        <v>3.4247188711348908</v>
      </c>
      <c r="AG159" s="130">
        <v>4.2940688061802845</v>
      </c>
      <c r="AH159" s="147">
        <v>4.6237805968513568</v>
      </c>
      <c r="AI159" s="130">
        <v>3.4908854310259141</v>
      </c>
      <c r="AJ159" s="130">
        <v>1.8829020347489684</v>
      </c>
    </row>
    <row r="160" spans="1:36" x14ac:dyDescent="0.2">
      <c r="A160" s="5" t="s">
        <v>1423</v>
      </c>
      <c r="B160" s="5" t="s">
        <v>319</v>
      </c>
      <c r="D160" s="3" t="s">
        <v>320</v>
      </c>
      <c r="E160" s="38" t="s">
        <v>1088</v>
      </c>
      <c r="F160" s="3" t="s">
        <v>1076</v>
      </c>
      <c r="G160" s="3" t="s">
        <v>1063</v>
      </c>
      <c r="H160" s="85" t="s">
        <v>886</v>
      </c>
      <c r="I160" s="85">
        <v>0.97000241637613271</v>
      </c>
      <c r="J160" s="85">
        <v>3.2700854700854762</v>
      </c>
      <c r="K160" s="85">
        <v>3.6697399566318438</v>
      </c>
      <c r="L160" s="85">
        <v>4.6016286124860244</v>
      </c>
      <c r="M160" s="85">
        <v>7.2032604713640183</v>
      </c>
      <c r="N160" s="85">
        <v>8.8707266022127129</v>
      </c>
      <c r="O160" s="85">
        <v>6.0030603837250283</v>
      </c>
      <c r="P160" s="85">
        <v>8.4132213051042015</v>
      </c>
      <c r="Q160" s="85">
        <v>11.604643222942968</v>
      </c>
      <c r="R160" s="85">
        <v>16.750792825313312</v>
      </c>
      <c r="S160" s="85">
        <v>6.8763428651283078</v>
      </c>
      <c r="T160" s="85">
        <v>4.5584185278710692</v>
      </c>
      <c r="U160" s="85">
        <v>4.3675016608699053</v>
      </c>
      <c r="V160" s="85">
        <v>4.5202309541461716</v>
      </c>
      <c r="W160" s="85">
        <v>4.6034577879041905</v>
      </c>
      <c r="X160" s="85">
        <v>3.8213899201336972</v>
      </c>
      <c r="Y160" s="98">
        <v>2.4318315267230872</v>
      </c>
      <c r="Z160" s="98">
        <v>6.4408504498913999E-3</v>
      </c>
      <c r="AA160" s="98">
        <v>7.4065009757234179E-2</v>
      </c>
      <c r="AB160" s="98">
        <v>1.222777119909324E-2</v>
      </c>
      <c r="AC160" s="130">
        <v>1.7258354085828431</v>
      </c>
      <c r="AD160" s="98">
        <v>1.7054116456336699</v>
      </c>
      <c r="AE160" s="98">
        <v>3.4861084332103998</v>
      </c>
      <c r="AF160" s="130">
        <v>3.4861084332103998</v>
      </c>
      <c r="AG160" s="130">
        <v>4.5672657983710785</v>
      </c>
      <c r="AH160" s="147">
        <v>5.3605555555555462</v>
      </c>
      <c r="AI160" s="130">
        <v>3.6483187361916025</v>
      </c>
      <c r="AJ160" s="130">
        <v>3.0350820072443048</v>
      </c>
    </row>
    <row r="161" spans="1:36" x14ac:dyDescent="0.2">
      <c r="A161" s="5" t="s">
        <v>1424</v>
      </c>
      <c r="B161" s="5" t="s">
        <v>321</v>
      </c>
      <c r="D161" s="3" t="s">
        <v>322</v>
      </c>
      <c r="E161" s="38" t="s">
        <v>1088</v>
      </c>
      <c r="F161" s="3" t="s">
        <v>1080</v>
      </c>
      <c r="G161" s="3" t="s">
        <v>1062</v>
      </c>
      <c r="H161" s="85" t="s">
        <v>886</v>
      </c>
      <c r="I161" s="85">
        <v>-0.81300813008130035</v>
      </c>
      <c r="J161" s="85">
        <v>1.8451730418943555</v>
      </c>
      <c r="K161" s="85">
        <v>3.6771412730492159</v>
      </c>
      <c r="L161" s="85">
        <v>15.354758577860565</v>
      </c>
      <c r="M161" s="85">
        <v>8.1965006729475078</v>
      </c>
      <c r="N161" s="85">
        <v>8.8485300825144009</v>
      </c>
      <c r="O161" s="85">
        <v>8.2663517580282786</v>
      </c>
      <c r="P161" s="85">
        <v>10.123969365375387</v>
      </c>
      <c r="Q161" s="85">
        <v>7.4881516587677766</v>
      </c>
      <c r="R161" s="85">
        <v>21.431543903454013</v>
      </c>
      <c r="S161" s="85">
        <v>4.0520251966448058</v>
      </c>
      <c r="T161" s="85">
        <v>1.6216809648531409</v>
      </c>
      <c r="U161" s="85">
        <v>4.622270236900988</v>
      </c>
      <c r="V161" s="85">
        <v>4.9845109898215156</v>
      </c>
      <c r="W161" s="85">
        <v>2.7392544506737408</v>
      </c>
      <c r="X161" s="85">
        <v>2.3249929908299549</v>
      </c>
      <c r="Y161" s="98">
        <v>0</v>
      </c>
      <c r="Z161" s="98">
        <v>0</v>
      </c>
      <c r="AA161" s="98">
        <v>-0.20716801325875167</v>
      </c>
      <c r="AB161" s="98">
        <v>1.3400121880168854</v>
      </c>
      <c r="AC161" s="130">
        <v>-0.26432649608796321</v>
      </c>
      <c r="AD161" s="98">
        <v>1.3304357044418458</v>
      </c>
      <c r="AE161" s="98">
        <v>1.9779515614374743</v>
      </c>
      <c r="AF161" s="130">
        <v>1.9779515614374743</v>
      </c>
      <c r="AG161" s="130">
        <v>3.7624103017792176</v>
      </c>
      <c r="AH161" s="147">
        <v>5.6770006868294365</v>
      </c>
      <c r="AI161" s="130">
        <v>3.9214477812639981</v>
      </c>
      <c r="AJ161" s="130">
        <v>5.7995783889281238</v>
      </c>
    </row>
    <row r="162" spans="1:36" x14ac:dyDescent="0.2">
      <c r="A162" s="5" t="s">
        <v>1425</v>
      </c>
      <c r="B162" s="5" t="s">
        <v>323</v>
      </c>
      <c r="D162" s="3" t="s">
        <v>324</v>
      </c>
      <c r="E162" s="38" t="s">
        <v>1088</v>
      </c>
      <c r="F162" s="3" t="s">
        <v>1076</v>
      </c>
      <c r="G162" s="3" t="s">
        <v>1057</v>
      </c>
      <c r="H162" s="85" t="s">
        <v>886</v>
      </c>
      <c r="I162" s="85">
        <v>10.842186429061002</v>
      </c>
      <c r="J162" s="85">
        <v>9.7835748792270465</v>
      </c>
      <c r="K162" s="85">
        <v>4.7559537429813616</v>
      </c>
      <c r="L162" s="85">
        <v>9.6547088969167589</v>
      </c>
      <c r="M162" s="85">
        <v>10.051945265932176</v>
      </c>
      <c r="N162" s="85">
        <v>8.5086534579022839</v>
      </c>
      <c r="O162" s="85">
        <v>5.630549710003578</v>
      </c>
      <c r="P162" s="85">
        <v>5.7555879494654931</v>
      </c>
      <c r="Q162" s="85">
        <v>11.214362838567382</v>
      </c>
      <c r="R162" s="85">
        <v>14.097148345916693</v>
      </c>
      <c r="S162" s="85">
        <v>5.763555716484106</v>
      </c>
      <c r="T162" s="85">
        <v>3.6033105951025988</v>
      </c>
      <c r="U162" s="85">
        <v>4.3759861871834858</v>
      </c>
      <c r="V162" s="85">
        <v>4.8549990502121148</v>
      </c>
      <c r="W162" s="85">
        <v>4.8445779676625591</v>
      </c>
      <c r="X162" s="85">
        <v>2.60266674346272</v>
      </c>
      <c r="Y162" s="98">
        <v>2.1577281753689164</v>
      </c>
      <c r="Z162" s="98">
        <v>9.6163092605081602E-3</v>
      </c>
      <c r="AA162" s="98">
        <v>1.9917582417576796E-2</v>
      </c>
      <c r="AB162" s="98">
        <v>0.38110541169685064</v>
      </c>
      <c r="AC162" s="130">
        <v>0.23805614841569955</v>
      </c>
      <c r="AD162" s="98">
        <v>0.32006660661152431</v>
      </c>
      <c r="AE162" s="98">
        <v>4.2856851313936684</v>
      </c>
      <c r="AF162" s="130">
        <v>4.2856851313936684</v>
      </c>
      <c r="AG162" s="130">
        <v>5.5298185069177386</v>
      </c>
      <c r="AH162" s="147">
        <v>4.1091021114244342</v>
      </c>
      <c r="AI162" s="130">
        <v>3.9218810461384424</v>
      </c>
      <c r="AJ162" s="130">
        <v>4.7808612230593974</v>
      </c>
    </row>
    <row r="163" spans="1:36" x14ac:dyDescent="0.2">
      <c r="A163" s="5" t="s">
        <v>1426</v>
      </c>
      <c r="B163" s="5" t="s">
        <v>325</v>
      </c>
      <c r="D163" s="3" t="s">
        <v>326</v>
      </c>
      <c r="E163" s="38" t="s">
        <v>1088</v>
      </c>
      <c r="F163" s="3" t="s">
        <v>1082</v>
      </c>
      <c r="G163" s="3" t="s">
        <v>1059</v>
      </c>
      <c r="H163" s="85" t="s">
        <v>886</v>
      </c>
      <c r="I163" s="85">
        <v>10.481863306605561</v>
      </c>
      <c r="J163" s="85">
        <v>4.8204263319417322</v>
      </c>
      <c r="K163" s="85">
        <v>10.364655456643604</v>
      </c>
      <c r="L163" s="85">
        <v>5.8505807561779903</v>
      </c>
      <c r="M163" s="85">
        <v>4.3779634228945667</v>
      </c>
      <c r="N163" s="85">
        <v>5.7907374159077705</v>
      </c>
      <c r="O163" s="85">
        <v>4.5219400482558285</v>
      </c>
      <c r="P163" s="85">
        <v>4.5952951533232209</v>
      </c>
      <c r="Q163" s="85">
        <v>6.6967166356503753</v>
      </c>
      <c r="R163" s="85">
        <v>6.232580153206996</v>
      </c>
      <c r="S163" s="85">
        <v>7.0211624932965009</v>
      </c>
      <c r="T163" s="85">
        <v>4.9045985429595476</v>
      </c>
      <c r="U163" s="85">
        <v>4.8862041344238918</v>
      </c>
      <c r="V163" s="85">
        <v>4.8841836806188041</v>
      </c>
      <c r="W163" s="85">
        <v>4.5765780209356279</v>
      </c>
      <c r="X163" s="85">
        <v>4.0575414569333361</v>
      </c>
      <c r="Y163" s="98">
        <v>2.6058931860036836</v>
      </c>
      <c r="Z163" s="98">
        <v>-1.1965658559915937E-3</v>
      </c>
      <c r="AA163" s="98">
        <v>0.54384568902077035</v>
      </c>
      <c r="AB163" s="98">
        <v>0.31002308809178203</v>
      </c>
      <c r="AC163" s="130">
        <v>0.31143777473261469</v>
      </c>
      <c r="AD163" s="98">
        <v>0.31934144697158828</v>
      </c>
      <c r="AE163" s="98">
        <v>3.5852815996415766</v>
      </c>
      <c r="AF163" s="130">
        <v>3.5852815996415766</v>
      </c>
      <c r="AG163" s="130">
        <v>4.9072232364240964</v>
      </c>
      <c r="AH163" s="147">
        <v>4.6480702301179067</v>
      </c>
      <c r="AI163" s="130">
        <v>3.8335533957450263</v>
      </c>
      <c r="AJ163" s="130">
        <v>0.33033592917138049</v>
      </c>
    </row>
    <row r="164" spans="1:36" x14ac:dyDescent="0.2">
      <c r="A164" s="5" t="s">
        <v>1427</v>
      </c>
      <c r="B164" s="5" t="s">
        <v>327</v>
      </c>
      <c r="D164" s="3" t="s">
        <v>328</v>
      </c>
      <c r="E164" s="38" t="s">
        <v>1088</v>
      </c>
      <c r="F164" s="3" t="s">
        <v>1076</v>
      </c>
      <c r="G164" s="3" t="s">
        <v>1057</v>
      </c>
      <c r="H164" s="85" t="s">
        <v>886</v>
      </c>
      <c r="I164" s="85">
        <v>9.8522259284795837</v>
      </c>
      <c r="J164" s="85">
        <v>-0.3816793893129784</v>
      </c>
      <c r="K164" s="85">
        <v>9.5530012771392023</v>
      </c>
      <c r="L164" s="85">
        <v>9.3976839978238758</v>
      </c>
      <c r="M164" s="85">
        <v>7.6100083829442724</v>
      </c>
      <c r="N164" s="85">
        <v>7.3913674954117567</v>
      </c>
      <c r="O164" s="85">
        <v>7.5748447777709487</v>
      </c>
      <c r="P164" s="85">
        <v>8.9912681722593106</v>
      </c>
      <c r="Q164" s="85">
        <v>6.0149114436416511</v>
      </c>
      <c r="R164" s="85">
        <v>20.292980148171608</v>
      </c>
      <c r="S164" s="85">
        <v>5.6843317025037976</v>
      </c>
      <c r="T164" s="85">
        <v>4.2582161085522188</v>
      </c>
      <c r="U164" s="85">
        <v>4.3910120073730639</v>
      </c>
      <c r="V164" s="85">
        <v>4.3800264502984732</v>
      </c>
      <c r="W164" s="85">
        <v>3.9900830068761479</v>
      </c>
      <c r="X164" s="85">
        <v>3.6466497187792157</v>
      </c>
      <c r="Y164" s="98">
        <v>2.5849086576648119</v>
      </c>
      <c r="Z164" s="98">
        <v>0</v>
      </c>
      <c r="AA164" s="98">
        <v>0</v>
      </c>
      <c r="AB164" s="98">
        <v>0</v>
      </c>
      <c r="AC164" s="130">
        <v>1.6649839262154353</v>
      </c>
      <c r="AD164" s="98">
        <v>1.9453972741285908</v>
      </c>
      <c r="AE164" s="98">
        <v>3.5631469484353806</v>
      </c>
      <c r="AF164" s="130">
        <v>3.5631469484353806</v>
      </c>
      <c r="AG164" s="130">
        <v>5.5799667957941335</v>
      </c>
      <c r="AH164" s="147">
        <v>3.985155910117788</v>
      </c>
      <c r="AI164" s="130">
        <v>3.7492564999546341</v>
      </c>
      <c r="AJ164" s="130">
        <v>3.6103661380596987</v>
      </c>
    </row>
    <row r="165" spans="1:36" x14ac:dyDescent="0.2">
      <c r="A165" s="5" t="s">
        <v>1428</v>
      </c>
      <c r="B165" s="5" t="s">
        <v>329</v>
      </c>
      <c r="D165" s="3" t="s">
        <v>330</v>
      </c>
      <c r="E165" s="38" t="s">
        <v>1088</v>
      </c>
      <c r="F165" s="3" t="s">
        <v>1076</v>
      </c>
      <c r="G165" s="3" t="s">
        <v>1057</v>
      </c>
      <c r="H165" s="85" t="s">
        <v>886</v>
      </c>
      <c r="I165" s="85">
        <v>4.3383529683975013</v>
      </c>
      <c r="J165" s="85">
        <v>10.810710919742021</v>
      </c>
      <c r="K165" s="85">
        <v>2.3597885362640199</v>
      </c>
      <c r="L165" s="85">
        <v>8.3352341229756775</v>
      </c>
      <c r="M165" s="85">
        <v>7.4126988901254123</v>
      </c>
      <c r="N165" s="85">
        <v>8.5196645338336339</v>
      </c>
      <c r="O165" s="85">
        <v>5.3400939257883095</v>
      </c>
      <c r="P165" s="85">
        <v>5.6768772888164989</v>
      </c>
      <c r="Q165" s="85">
        <v>9.1200945736074743</v>
      </c>
      <c r="R165" s="85">
        <v>15.28289662350906</v>
      </c>
      <c r="S165" s="85">
        <v>6.1074258337939966</v>
      </c>
      <c r="T165" s="85">
        <v>3.9376915663068957</v>
      </c>
      <c r="U165" s="85">
        <v>4.6807124239791449</v>
      </c>
      <c r="V165" s="85">
        <v>4.8592656435793629</v>
      </c>
      <c r="W165" s="85">
        <v>4.9004535906724556</v>
      </c>
      <c r="X165" s="85">
        <v>2.5399934704537941</v>
      </c>
      <c r="Y165" s="98">
        <v>1.7638818135506966</v>
      </c>
      <c r="Z165" s="98">
        <v>0</v>
      </c>
      <c r="AA165" s="98">
        <v>0</v>
      </c>
      <c r="AB165" s="98">
        <v>0.34763503883084468</v>
      </c>
      <c r="AC165" s="130">
        <v>0.20855129599732791</v>
      </c>
      <c r="AD165" s="98">
        <v>0.2122657816497231</v>
      </c>
      <c r="AE165" s="98">
        <v>3.156543877684781</v>
      </c>
      <c r="AF165" s="130">
        <v>3.156543877684781</v>
      </c>
      <c r="AG165" s="130">
        <v>5.6276443884309302</v>
      </c>
      <c r="AH165" s="147">
        <v>4.1285688196262216</v>
      </c>
      <c r="AI165" s="130">
        <v>3.8444449641044764</v>
      </c>
      <c r="AJ165" s="130">
        <v>4.8156822122638303</v>
      </c>
    </row>
    <row r="166" spans="1:36" x14ac:dyDescent="0.2">
      <c r="A166" s="5" t="s">
        <v>1429</v>
      </c>
      <c r="B166" s="5" t="s">
        <v>331</v>
      </c>
      <c r="D166" s="3" t="s">
        <v>332</v>
      </c>
      <c r="E166" s="38" t="s">
        <v>1088</v>
      </c>
      <c r="F166" s="3" t="s">
        <v>1080</v>
      </c>
      <c r="G166" s="3" t="s">
        <v>1062</v>
      </c>
      <c r="H166" s="85" t="s">
        <v>886</v>
      </c>
      <c r="I166" s="85">
        <v>-7.5630252100840352</v>
      </c>
      <c r="J166" s="85">
        <v>11.137373737373736</v>
      </c>
      <c r="K166" s="85">
        <v>8.156253976332863</v>
      </c>
      <c r="L166" s="85">
        <v>9.9159663865546293</v>
      </c>
      <c r="M166" s="85">
        <v>10.703363914373099</v>
      </c>
      <c r="N166" s="85">
        <v>9.1160220994475054</v>
      </c>
      <c r="O166" s="85">
        <v>7.9746835443038009</v>
      </c>
      <c r="P166" s="85">
        <v>12.426729191090274</v>
      </c>
      <c r="Q166" s="85">
        <v>8.133472367048995</v>
      </c>
      <c r="R166" s="85">
        <v>17.261330761812928</v>
      </c>
      <c r="S166" s="85">
        <v>5.5921052631579045</v>
      </c>
      <c r="T166" s="85">
        <v>3.4267912772585589</v>
      </c>
      <c r="U166" s="85">
        <v>3.9156626506024139</v>
      </c>
      <c r="V166" s="85">
        <v>3.8405797101449366</v>
      </c>
      <c r="W166" s="85">
        <v>3.4891835310537402</v>
      </c>
      <c r="X166" s="85">
        <v>1.8880647336480223</v>
      </c>
      <c r="Y166" s="98">
        <v>-0.39708802117802122</v>
      </c>
      <c r="Z166" s="98">
        <v>0</v>
      </c>
      <c r="AA166" s="98">
        <v>-0.20598006644517852</v>
      </c>
      <c r="AB166" s="98">
        <v>-0.2476862640655213</v>
      </c>
      <c r="AC166" s="130">
        <v>-0.26699061527987178</v>
      </c>
      <c r="AD166" s="98">
        <v>1.3264800760283135</v>
      </c>
      <c r="AE166" s="98">
        <v>1.9577278731836234</v>
      </c>
      <c r="AF166" s="130">
        <v>1.9577278731836234</v>
      </c>
      <c r="AG166" s="130">
        <v>3.7759821747103572</v>
      </c>
      <c r="AH166" s="147">
        <v>4.2579882513298806</v>
      </c>
      <c r="AI166" s="130">
        <v>3.8862471509724106</v>
      </c>
      <c r="AJ166" s="130">
        <v>5.4269868139700668</v>
      </c>
    </row>
    <row r="167" spans="1:36" x14ac:dyDescent="0.2">
      <c r="A167" s="5" t="s">
        <v>886</v>
      </c>
      <c r="B167" s="5" t="s">
        <v>922</v>
      </c>
      <c r="D167" s="3" t="s">
        <v>1070</v>
      </c>
      <c r="E167" s="38" t="s">
        <v>1089</v>
      </c>
      <c r="F167" s="3" t="s">
        <v>1076</v>
      </c>
      <c r="G167" s="3" t="s">
        <v>1065</v>
      </c>
      <c r="H167" s="85" t="s">
        <v>886</v>
      </c>
      <c r="I167" s="85">
        <v>5.8823529411764781</v>
      </c>
      <c r="J167" s="85">
        <v>4.0607787274453955</v>
      </c>
      <c r="K167" s="85">
        <v>5.4391472585237466</v>
      </c>
      <c r="L167" s="85">
        <v>5.1412546738679055</v>
      </c>
      <c r="M167" s="85" t="s">
        <v>886</v>
      </c>
      <c r="N167" s="85" t="s">
        <v>886</v>
      </c>
      <c r="O167" s="85" t="s">
        <v>886</v>
      </c>
      <c r="P167" s="85" t="s">
        <v>886</v>
      </c>
      <c r="Q167" s="85" t="s">
        <v>886</v>
      </c>
      <c r="R167" s="85" t="s">
        <v>886</v>
      </c>
      <c r="S167" s="85" t="s">
        <v>886</v>
      </c>
      <c r="T167" s="85" t="s">
        <v>886</v>
      </c>
      <c r="U167" s="85" t="s">
        <v>886</v>
      </c>
      <c r="V167" s="85" t="s">
        <v>886</v>
      </c>
      <c r="W167" s="85" t="s">
        <v>886</v>
      </c>
      <c r="X167" s="85" t="s">
        <v>886</v>
      </c>
      <c r="Y167" s="98" t="s">
        <v>886</v>
      </c>
      <c r="Z167" s="98" t="s">
        <v>886</v>
      </c>
      <c r="AA167" s="98" t="s">
        <v>886</v>
      </c>
      <c r="AB167" s="98" t="s">
        <v>886</v>
      </c>
      <c r="AC167" s="130" t="s">
        <v>886</v>
      </c>
      <c r="AD167" s="98" t="s">
        <v>886</v>
      </c>
      <c r="AE167" s="98" t="s">
        <v>886</v>
      </c>
      <c r="AF167" s="130" t="s">
        <v>886</v>
      </c>
      <c r="AG167" s="130" t="s">
        <v>886</v>
      </c>
      <c r="AH167" s="130" t="s">
        <v>886</v>
      </c>
      <c r="AI167" s="130" t="s">
        <v>886</v>
      </c>
      <c r="AJ167" s="130" t="s">
        <v>886</v>
      </c>
    </row>
    <row r="168" spans="1:36" ht="14.25" x14ac:dyDescent="0.2">
      <c r="A168" s="5" t="s">
        <v>1733</v>
      </c>
      <c r="B168" s="5" t="s">
        <v>333</v>
      </c>
      <c r="C168" s="261" t="s">
        <v>1761</v>
      </c>
      <c r="D168" s="3" t="s">
        <v>334</v>
      </c>
      <c r="E168" s="38" t="s">
        <v>1088</v>
      </c>
      <c r="F168" s="3" t="s">
        <v>1082</v>
      </c>
      <c r="G168" s="3" t="s">
        <v>1065</v>
      </c>
      <c r="H168" s="85" t="s">
        <v>886</v>
      </c>
      <c r="I168" s="85" t="s">
        <v>886</v>
      </c>
      <c r="J168" s="85" t="s">
        <v>886</v>
      </c>
      <c r="K168" s="85" t="s">
        <v>886</v>
      </c>
      <c r="L168" s="85" t="s">
        <v>886</v>
      </c>
      <c r="M168" s="85" t="s">
        <v>886</v>
      </c>
      <c r="N168" s="85">
        <v>10.778370329853999</v>
      </c>
      <c r="O168" s="85">
        <v>6.2487141857881454</v>
      </c>
      <c r="P168" s="85">
        <v>9.2026282158854826</v>
      </c>
      <c r="Q168" s="85">
        <v>10.745188897820242</v>
      </c>
      <c r="R168" s="85">
        <v>14.310569348675358</v>
      </c>
      <c r="S168" s="85">
        <v>9.9707730664002128</v>
      </c>
      <c r="T168" s="85">
        <v>4.3236450399504207</v>
      </c>
      <c r="U168" s="85">
        <v>4.6132684372024073</v>
      </c>
      <c r="V168" s="85">
        <v>3.9484637947265497</v>
      </c>
      <c r="W168" s="85">
        <v>4.7318234211038543</v>
      </c>
      <c r="X168" s="85">
        <v>3.948459207592478</v>
      </c>
      <c r="Y168" s="98">
        <v>2.6187153238503242</v>
      </c>
      <c r="Z168" s="98">
        <v>4.2207661695556453E-2</v>
      </c>
      <c r="AA168" s="98">
        <v>0.11183659802445334</v>
      </c>
      <c r="AB168" s="98">
        <v>1.6268429079816968</v>
      </c>
      <c r="AC168" s="130">
        <v>2.1800373871146084</v>
      </c>
      <c r="AD168" s="98">
        <v>2.0356102965807032</v>
      </c>
      <c r="AE168" s="98">
        <v>3.8403747569383029</v>
      </c>
      <c r="AF168" s="130">
        <v>3.8403747569383029</v>
      </c>
      <c r="AG168" s="130">
        <v>4.8894397969734049</v>
      </c>
      <c r="AH168" s="147">
        <v>5.4545861873904311</v>
      </c>
      <c r="AI168" s="130">
        <v>3.8191899557056859</v>
      </c>
      <c r="AJ168" s="130">
        <v>4.9540355131294298</v>
      </c>
    </row>
    <row r="169" spans="1:36" x14ac:dyDescent="0.2">
      <c r="A169" s="5" t="s">
        <v>1432</v>
      </c>
      <c r="B169" s="5" t="s">
        <v>338</v>
      </c>
      <c r="D169" s="3" t="s">
        <v>339</v>
      </c>
      <c r="E169" s="38" t="s">
        <v>1088</v>
      </c>
      <c r="F169" s="3" t="s">
        <v>1076</v>
      </c>
      <c r="G169" s="3" t="s">
        <v>1061</v>
      </c>
      <c r="H169" s="85" t="s">
        <v>886</v>
      </c>
      <c r="I169" s="85">
        <v>1.635976950902517</v>
      </c>
      <c r="J169" s="85">
        <v>2.0120544417219719</v>
      </c>
      <c r="K169" s="85">
        <v>3.8132473088116683</v>
      </c>
      <c r="L169" s="85">
        <v>4.6020299596372354</v>
      </c>
      <c r="M169" s="85">
        <v>13.177693822855119</v>
      </c>
      <c r="N169" s="85">
        <v>8.8758915834522156</v>
      </c>
      <c r="O169" s="85">
        <v>4.3303372553129975</v>
      </c>
      <c r="P169" s="85">
        <v>5.8359601642658845</v>
      </c>
      <c r="Q169" s="85">
        <v>8.9814177563661417</v>
      </c>
      <c r="R169" s="85">
        <v>18.397700423548883</v>
      </c>
      <c r="S169" s="85">
        <v>6.0612470112194217</v>
      </c>
      <c r="T169" s="85">
        <v>4.9093478769801919</v>
      </c>
      <c r="U169" s="85">
        <v>4.9374757217359786</v>
      </c>
      <c r="V169" s="85">
        <v>4.9650696637709046</v>
      </c>
      <c r="W169" s="85">
        <v>4.5283670115778989</v>
      </c>
      <c r="X169" s="85">
        <v>3.500926018979797</v>
      </c>
      <c r="Y169" s="98">
        <v>0.34747508374772451</v>
      </c>
      <c r="Z169" s="98">
        <v>-1.2440905697914673E-2</v>
      </c>
      <c r="AA169" s="98">
        <v>6.9124742509529824E-4</v>
      </c>
      <c r="AB169" s="98">
        <v>2.9723433816954525E-2</v>
      </c>
      <c r="AC169" s="130">
        <v>5.0445719024261315E-2</v>
      </c>
      <c r="AD169" s="98">
        <v>1.5540498539193148</v>
      </c>
      <c r="AE169" s="98">
        <v>3.6889677827426581</v>
      </c>
      <c r="AF169" s="130">
        <v>3.6889677827426581</v>
      </c>
      <c r="AG169" s="130">
        <v>5.772475522019227</v>
      </c>
      <c r="AH169" s="147">
        <v>4.0840409886616857</v>
      </c>
      <c r="AI169" s="130">
        <v>3.9733590095659244</v>
      </c>
      <c r="AJ169" s="130">
        <v>4.1250897294690736</v>
      </c>
    </row>
    <row r="170" spans="1:36" x14ac:dyDescent="0.2">
      <c r="A170" s="5" t="s">
        <v>1433</v>
      </c>
      <c r="B170" s="5" t="s">
        <v>340</v>
      </c>
      <c r="D170" s="3" t="s">
        <v>341</v>
      </c>
      <c r="E170" s="38" t="s">
        <v>1088</v>
      </c>
      <c r="F170" s="3" t="s">
        <v>1076</v>
      </c>
      <c r="G170" s="3" t="s">
        <v>1060</v>
      </c>
      <c r="H170" s="85" t="s">
        <v>886</v>
      </c>
      <c r="I170" s="85">
        <v>3.6764705882353041</v>
      </c>
      <c r="J170" s="85">
        <v>6.0283687943262407</v>
      </c>
      <c r="K170" s="85">
        <v>2.9550353028613898</v>
      </c>
      <c r="L170" s="85">
        <v>5.8689343516740564</v>
      </c>
      <c r="M170" s="85">
        <v>9.300676412830029</v>
      </c>
      <c r="N170" s="85">
        <v>8.0014473224534726</v>
      </c>
      <c r="O170" s="85">
        <v>8.0382620348655962</v>
      </c>
      <c r="P170" s="85">
        <v>5.5582288091189866</v>
      </c>
      <c r="Q170" s="85">
        <v>9.3904798565596508</v>
      </c>
      <c r="R170" s="85">
        <v>9.1927732041820178</v>
      </c>
      <c r="S170" s="85">
        <v>4.5813050189120901</v>
      </c>
      <c r="T170" s="85">
        <v>2.8966233092218516</v>
      </c>
      <c r="U170" s="85">
        <v>4.3960027740999976</v>
      </c>
      <c r="V170" s="85">
        <v>3.9761146256397808</v>
      </c>
      <c r="W170" s="85">
        <v>3.5728547261731052</v>
      </c>
      <c r="X170" s="85">
        <v>3.5232100046265913</v>
      </c>
      <c r="Y170" s="98">
        <v>1.5459100758396573</v>
      </c>
      <c r="Z170" s="98">
        <v>6.6683115168331142E-3</v>
      </c>
      <c r="AA170" s="98">
        <v>2.4004320777734733E-2</v>
      </c>
      <c r="AB170" s="98">
        <v>0.26465078761941641</v>
      </c>
      <c r="AC170" s="130">
        <v>1.702724625347396</v>
      </c>
      <c r="AD170" s="98">
        <v>1.7343610059685988</v>
      </c>
      <c r="AE170" s="98">
        <v>3.418583729597735</v>
      </c>
      <c r="AF170" s="130">
        <v>3.418583729597735</v>
      </c>
      <c r="AG170" s="130">
        <v>4.8299311554588886</v>
      </c>
      <c r="AH170" s="147">
        <v>4.7025248994281066</v>
      </c>
      <c r="AI170" s="130">
        <v>2.3031284891739556</v>
      </c>
      <c r="AJ170" s="130">
        <v>3.0719681568191102</v>
      </c>
    </row>
    <row r="171" spans="1:36" x14ac:dyDescent="0.2">
      <c r="A171" s="5" t="s">
        <v>1434</v>
      </c>
      <c r="B171" s="5" t="s">
        <v>342</v>
      </c>
      <c r="D171" s="3" t="s">
        <v>343</v>
      </c>
      <c r="E171" s="38" t="s">
        <v>1088</v>
      </c>
      <c r="F171" s="3" t="s">
        <v>1080</v>
      </c>
      <c r="G171" s="3" t="s">
        <v>1062</v>
      </c>
      <c r="H171" s="85" t="s">
        <v>886</v>
      </c>
      <c r="I171" s="85">
        <v>4.0675320720240649</v>
      </c>
      <c r="J171" s="85">
        <v>4.3219021490626517</v>
      </c>
      <c r="K171" s="85">
        <v>4.021880150075404</v>
      </c>
      <c r="L171" s="85">
        <v>5.7456347333647813</v>
      </c>
      <c r="M171" s="85">
        <v>12.181826875567808</v>
      </c>
      <c r="N171" s="85">
        <v>8.4990907024323548</v>
      </c>
      <c r="O171" s="85">
        <v>7.9158264148966992</v>
      </c>
      <c r="P171" s="85">
        <v>10.629648954629857</v>
      </c>
      <c r="Q171" s="85">
        <v>8.8558861918811971</v>
      </c>
      <c r="R171" s="85">
        <v>16.244647085495487</v>
      </c>
      <c r="S171" s="85">
        <v>5.3507502145327521</v>
      </c>
      <c r="T171" s="85">
        <v>4.2233009708737796</v>
      </c>
      <c r="U171" s="85">
        <v>5.0002763019743668</v>
      </c>
      <c r="V171" s="85">
        <v>4.0839955791800691</v>
      </c>
      <c r="W171" s="85">
        <v>2.7708954846538774</v>
      </c>
      <c r="X171" s="85">
        <v>0</v>
      </c>
      <c r="Y171" s="98">
        <v>0</v>
      </c>
      <c r="Z171" s="98">
        <v>0</v>
      </c>
      <c r="AA171" s="98">
        <v>-0.21788789316462953</v>
      </c>
      <c r="AB171" s="98">
        <v>-0.26203641742684169</v>
      </c>
      <c r="AC171" s="130">
        <v>-0.28249984109384174</v>
      </c>
      <c r="AD171" s="98">
        <v>-0.28330016360584853</v>
      </c>
      <c r="AE171" s="98">
        <v>-1.3494989097469379</v>
      </c>
      <c r="AF171" s="130">
        <v>-1.3494989097469379</v>
      </c>
      <c r="AG171" s="130">
        <v>1.0201371190638575</v>
      </c>
      <c r="AH171" s="147">
        <v>3.7657409249836515</v>
      </c>
      <c r="AI171" s="130">
        <v>3.7571482381947074</v>
      </c>
      <c r="AJ171" s="130">
        <v>5.8329647989122257</v>
      </c>
    </row>
    <row r="172" spans="1:36" x14ac:dyDescent="0.2">
      <c r="A172" s="5" t="s">
        <v>1435</v>
      </c>
      <c r="B172" s="5" t="s">
        <v>344</v>
      </c>
      <c r="D172" s="3" t="s">
        <v>345</v>
      </c>
      <c r="E172" s="38" t="s">
        <v>1088</v>
      </c>
      <c r="F172" s="3" t="s">
        <v>1076</v>
      </c>
      <c r="G172" s="3" t="s">
        <v>1060</v>
      </c>
      <c r="H172" s="85" t="s">
        <v>886</v>
      </c>
      <c r="I172" s="85">
        <v>18.798737467508346</v>
      </c>
      <c r="J172" s="85">
        <v>5.714229897632265</v>
      </c>
      <c r="K172" s="85">
        <v>8.448986380352224</v>
      </c>
      <c r="L172" s="85">
        <v>14.847064837692756</v>
      </c>
      <c r="M172" s="85">
        <v>8.2925309356360657</v>
      </c>
      <c r="N172" s="85">
        <v>5.468097058380252</v>
      </c>
      <c r="O172" s="85">
        <v>7.4241991218270158</v>
      </c>
      <c r="P172" s="85">
        <v>6.6885951652497795</v>
      </c>
      <c r="Q172" s="85">
        <v>10.220574900253894</v>
      </c>
      <c r="R172" s="85">
        <v>9.1237235322549282</v>
      </c>
      <c r="S172" s="85">
        <v>8.0103286119514081</v>
      </c>
      <c r="T172" s="85">
        <v>3.4289304005653776</v>
      </c>
      <c r="U172" s="85">
        <v>4.4540799541094742</v>
      </c>
      <c r="V172" s="85">
        <v>4.6138439546772361</v>
      </c>
      <c r="W172" s="85">
        <v>5.1831151185770779</v>
      </c>
      <c r="X172" s="85">
        <v>2.9240366972477005</v>
      </c>
      <c r="Y172" s="98">
        <v>2.4430594577634395</v>
      </c>
      <c r="Z172" s="98">
        <v>7.5177502436304167E-2</v>
      </c>
      <c r="AA172" s="98">
        <v>0.32622002114517556</v>
      </c>
      <c r="AB172" s="98">
        <v>0.44995389532505214</v>
      </c>
      <c r="AC172" s="130">
        <v>0.26503595930593704</v>
      </c>
      <c r="AD172" s="98">
        <v>1.8654918427755129</v>
      </c>
      <c r="AE172" s="98">
        <v>3.9032301662386804</v>
      </c>
      <c r="AF172" s="130">
        <v>3.9032301662386804</v>
      </c>
      <c r="AG172" s="130">
        <v>5.7584956784625829</v>
      </c>
      <c r="AH172" s="147">
        <v>4.8702665836372949</v>
      </c>
      <c r="AI172" s="130">
        <v>3.8122006254700747</v>
      </c>
      <c r="AJ172" s="130">
        <v>4.8772117144600351</v>
      </c>
    </row>
    <row r="173" spans="1:36" x14ac:dyDescent="0.2">
      <c r="A173" s="5" t="s">
        <v>886</v>
      </c>
      <c r="B173" s="5" t="s">
        <v>924</v>
      </c>
      <c r="D173" s="3" t="s">
        <v>869</v>
      </c>
      <c r="E173" s="38" t="s">
        <v>1089</v>
      </c>
      <c r="F173" s="3" t="s">
        <v>1076</v>
      </c>
      <c r="G173" s="3" t="s">
        <v>1063</v>
      </c>
      <c r="H173" s="85" t="s">
        <v>886</v>
      </c>
      <c r="I173" s="85">
        <v>7.8211643189379743</v>
      </c>
      <c r="J173" s="85">
        <v>5.8721483619392814</v>
      </c>
      <c r="K173" s="85" t="s">
        <v>886</v>
      </c>
      <c r="L173" s="85" t="s">
        <v>886</v>
      </c>
      <c r="M173" s="85" t="s">
        <v>886</v>
      </c>
      <c r="N173" s="85" t="s">
        <v>886</v>
      </c>
      <c r="O173" s="85" t="s">
        <v>886</v>
      </c>
      <c r="P173" s="85" t="s">
        <v>886</v>
      </c>
      <c r="Q173" s="85" t="s">
        <v>886</v>
      </c>
      <c r="R173" s="85" t="s">
        <v>886</v>
      </c>
      <c r="S173" s="85" t="s">
        <v>886</v>
      </c>
      <c r="T173" s="85" t="s">
        <v>886</v>
      </c>
      <c r="U173" s="85" t="s">
        <v>886</v>
      </c>
      <c r="V173" s="85" t="s">
        <v>886</v>
      </c>
      <c r="W173" s="85" t="s">
        <v>886</v>
      </c>
      <c r="X173" s="85" t="s">
        <v>886</v>
      </c>
      <c r="Y173" s="98" t="s">
        <v>886</v>
      </c>
      <c r="Z173" s="98" t="s">
        <v>886</v>
      </c>
      <c r="AA173" s="98" t="s">
        <v>886</v>
      </c>
      <c r="AB173" s="98" t="s">
        <v>886</v>
      </c>
      <c r="AC173" s="130" t="s">
        <v>886</v>
      </c>
      <c r="AD173" s="98" t="s">
        <v>886</v>
      </c>
      <c r="AE173" s="98" t="s">
        <v>886</v>
      </c>
      <c r="AF173" s="130" t="s">
        <v>886</v>
      </c>
      <c r="AG173" s="130" t="s">
        <v>886</v>
      </c>
      <c r="AH173" s="130" t="s">
        <v>886</v>
      </c>
      <c r="AI173" s="130" t="s">
        <v>886</v>
      </c>
      <c r="AJ173" s="130" t="s">
        <v>886</v>
      </c>
    </row>
    <row r="174" spans="1:36" x14ac:dyDescent="0.2">
      <c r="A174" s="5" t="s">
        <v>1436</v>
      </c>
      <c r="B174" s="5" t="s">
        <v>346</v>
      </c>
      <c r="D174" s="3" t="s">
        <v>347</v>
      </c>
      <c r="E174" s="38" t="s">
        <v>1088</v>
      </c>
      <c r="F174" s="3" t="s">
        <v>1076</v>
      </c>
      <c r="G174" s="3" t="s">
        <v>1057</v>
      </c>
      <c r="H174" s="85" t="s">
        <v>886</v>
      </c>
      <c r="I174" s="85">
        <v>8.0188679245283083</v>
      </c>
      <c r="J174" s="85">
        <v>8.2969432314410625</v>
      </c>
      <c r="K174" s="85">
        <v>8.0591397849462396</v>
      </c>
      <c r="L174" s="85">
        <v>6.3717929581902837</v>
      </c>
      <c r="M174" s="85">
        <v>9.1956531907263894</v>
      </c>
      <c r="N174" s="85">
        <v>6.2381312734697332</v>
      </c>
      <c r="O174" s="85">
        <v>5.8933419347902145</v>
      </c>
      <c r="P174" s="85">
        <v>6.2748283433387257</v>
      </c>
      <c r="Q174" s="85">
        <v>10.330208395533532</v>
      </c>
      <c r="R174" s="85">
        <v>18.447799967527189</v>
      </c>
      <c r="S174" s="85">
        <v>5.795591621888363</v>
      </c>
      <c r="T174" s="85">
        <v>4.903688347585728</v>
      </c>
      <c r="U174" s="85">
        <v>4.9445437104251226</v>
      </c>
      <c r="V174" s="85">
        <v>4.878699431943005</v>
      </c>
      <c r="W174" s="85">
        <v>4.4512605670681467</v>
      </c>
      <c r="X174" s="85">
        <v>3.3369144821658665</v>
      </c>
      <c r="Y174" s="98">
        <v>2.506255241580547</v>
      </c>
      <c r="Z174" s="98">
        <v>1.4875418371147475E-2</v>
      </c>
      <c r="AA174" s="98">
        <v>3.7859069613361385E-2</v>
      </c>
      <c r="AB174" s="98">
        <v>0.13448399370155073</v>
      </c>
      <c r="AC174" s="130">
        <v>0.26860675431255032</v>
      </c>
      <c r="AD174" s="98">
        <v>0.23894460523659067</v>
      </c>
      <c r="AE174" s="98">
        <v>3.7018633540372825</v>
      </c>
      <c r="AF174" s="130">
        <v>3.7018633540372825</v>
      </c>
      <c r="AG174" s="130">
        <v>5.2186767127388789</v>
      </c>
      <c r="AH174" s="147">
        <v>5.8525741723228331</v>
      </c>
      <c r="AI174" s="130">
        <v>4.0163971148245992</v>
      </c>
      <c r="AJ174" s="130">
        <v>5.0021535479702726</v>
      </c>
    </row>
    <row r="175" spans="1:36" x14ac:dyDescent="0.2">
      <c r="A175" s="5" t="s">
        <v>1437</v>
      </c>
      <c r="B175" s="5" t="s">
        <v>348</v>
      </c>
      <c r="D175" s="3" t="s">
        <v>349</v>
      </c>
      <c r="E175" s="38" t="s">
        <v>1088</v>
      </c>
      <c r="F175" s="3" t="s">
        <v>1080</v>
      </c>
      <c r="G175" s="3" t="s">
        <v>1062</v>
      </c>
      <c r="H175" s="85" t="s">
        <v>886</v>
      </c>
      <c r="I175" s="85">
        <v>-4.0366643289351316</v>
      </c>
      <c r="J175" s="85">
        <v>4.5888711377001243</v>
      </c>
      <c r="K175" s="85">
        <v>7.5238064285481983</v>
      </c>
      <c r="L175" s="85">
        <v>4.4326562688913071</v>
      </c>
      <c r="M175" s="85">
        <v>5.6497011620671174</v>
      </c>
      <c r="N175" s="85">
        <v>8.955550989658235</v>
      </c>
      <c r="O175" s="85">
        <v>8.1364796399431754</v>
      </c>
      <c r="P175" s="85">
        <v>11.012032784979368</v>
      </c>
      <c r="Q175" s="85">
        <v>7.0376072135474033</v>
      </c>
      <c r="R175" s="85">
        <v>15.454910133356805</v>
      </c>
      <c r="S175" s="85">
        <v>6.9608399786446284</v>
      </c>
      <c r="T175" s="85">
        <v>4.6309134268759209</v>
      </c>
      <c r="U175" s="85">
        <v>4.4403386288258702</v>
      </c>
      <c r="V175" s="85">
        <v>1.1071154097124491</v>
      </c>
      <c r="W175" s="85">
        <v>0.42594996163583687</v>
      </c>
      <c r="X175" s="85">
        <v>0</v>
      </c>
      <c r="Y175" s="98">
        <v>0</v>
      </c>
      <c r="Z175" s="98">
        <v>0</v>
      </c>
      <c r="AA175" s="98">
        <v>-0.22135425964141575</v>
      </c>
      <c r="AB175" s="98">
        <v>-0.65623278015127084</v>
      </c>
      <c r="AC175" s="130">
        <v>-0.67929693127791735</v>
      </c>
      <c r="AD175" s="98">
        <v>-0.29011365202318284</v>
      </c>
      <c r="AE175" s="98">
        <v>-1.3820493609840168</v>
      </c>
      <c r="AF175" s="130">
        <v>-1.3820493609840168</v>
      </c>
      <c r="AG175" s="130">
        <v>4.2142179959654191</v>
      </c>
      <c r="AH175" s="147">
        <v>5.7832132914725776</v>
      </c>
      <c r="AI175" s="130">
        <v>3.910665097572652</v>
      </c>
      <c r="AJ175" s="130">
        <v>5.9246306828788713</v>
      </c>
    </row>
    <row r="176" spans="1:36" x14ac:dyDescent="0.2">
      <c r="A176" s="5" t="s">
        <v>886</v>
      </c>
      <c r="B176" s="5" t="s">
        <v>925</v>
      </c>
      <c r="D176" s="3" t="s">
        <v>870</v>
      </c>
      <c r="E176" s="38" t="s">
        <v>1089</v>
      </c>
      <c r="F176" s="3" t="s">
        <v>1076</v>
      </c>
      <c r="G176" s="3" t="s">
        <v>1057</v>
      </c>
      <c r="H176" s="85" t="s">
        <v>886</v>
      </c>
      <c r="I176" s="85">
        <v>9.2066694582968438</v>
      </c>
      <c r="J176" s="85">
        <v>0.58910675381262934</v>
      </c>
      <c r="K176" s="85">
        <v>4.7043127198378158</v>
      </c>
      <c r="L176" s="85" t="s">
        <v>886</v>
      </c>
      <c r="M176" s="85" t="s">
        <v>886</v>
      </c>
      <c r="N176" s="85" t="s">
        <v>886</v>
      </c>
      <c r="O176" s="85" t="s">
        <v>886</v>
      </c>
      <c r="P176" s="85" t="s">
        <v>886</v>
      </c>
      <c r="Q176" s="85" t="s">
        <v>886</v>
      </c>
      <c r="R176" s="85" t="s">
        <v>886</v>
      </c>
      <c r="S176" s="85" t="s">
        <v>886</v>
      </c>
      <c r="T176" s="85" t="s">
        <v>886</v>
      </c>
      <c r="U176" s="85" t="s">
        <v>886</v>
      </c>
      <c r="V176" s="85" t="s">
        <v>886</v>
      </c>
      <c r="W176" s="85" t="s">
        <v>886</v>
      </c>
      <c r="X176" s="85" t="s">
        <v>886</v>
      </c>
      <c r="Y176" s="98" t="s">
        <v>886</v>
      </c>
      <c r="Z176" s="98" t="s">
        <v>886</v>
      </c>
      <c r="AA176" s="98" t="s">
        <v>886</v>
      </c>
      <c r="AB176" s="98" t="s">
        <v>886</v>
      </c>
      <c r="AC176" s="130" t="s">
        <v>886</v>
      </c>
      <c r="AD176" s="98" t="s">
        <v>886</v>
      </c>
      <c r="AE176" s="98" t="s">
        <v>886</v>
      </c>
      <c r="AF176" s="130" t="s">
        <v>886</v>
      </c>
      <c r="AG176" s="130" t="s">
        <v>886</v>
      </c>
      <c r="AH176" s="130" t="s">
        <v>886</v>
      </c>
      <c r="AI176" s="130" t="s">
        <v>886</v>
      </c>
      <c r="AJ176" s="130" t="s">
        <v>886</v>
      </c>
    </row>
    <row r="177" spans="1:36" x14ac:dyDescent="0.2">
      <c r="A177" s="5" t="s">
        <v>1440</v>
      </c>
      <c r="B177" s="11" t="s">
        <v>1055</v>
      </c>
      <c r="C177" s="11"/>
      <c r="D177" s="3" t="s">
        <v>352</v>
      </c>
      <c r="E177" s="38" t="s">
        <v>1088</v>
      </c>
      <c r="F177" s="3" t="s">
        <v>1076</v>
      </c>
      <c r="G177" s="3" t="s">
        <v>1061</v>
      </c>
      <c r="H177" s="85" t="s">
        <v>886</v>
      </c>
      <c r="I177" s="85">
        <v>8.5503742084053016</v>
      </c>
      <c r="J177" s="85">
        <v>8.3520726377869181</v>
      </c>
      <c r="K177" s="85">
        <v>5.317670093000487</v>
      </c>
      <c r="L177" s="85">
        <v>7.6146567269617833</v>
      </c>
      <c r="M177" s="85">
        <v>13.431340370031265</v>
      </c>
      <c r="N177" s="85">
        <v>12.314580731625597</v>
      </c>
      <c r="O177" s="85">
        <v>8.4680262515593512</v>
      </c>
      <c r="P177" s="85">
        <v>7.4806545572737519</v>
      </c>
      <c r="Q177" s="85">
        <v>10.82964048524606</v>
      </c>
      <c r="R177" s="85">
        <v>9.2330618755771923</v>
      </c>
      <c r="S177" s="85">
        <v>8.8763138174202254</v>
      </c>
      <c r="T177" s="85">
        <v>4.4923891462607628</v>
      </c>
      <c r="U177" s="85">
        <v>5.157242264558846</v>
      </c>
      <c r="V177" s="85">
        <v>4.8866474466564398</v>
      </c>
      <c r="W177" s="85">
        <v>4.9323165502878936</v>
      </c>
      <c r="X177" s="85">
        <v>4.1233126596132763</v>
      </c>
      <c r="Y177" s="98">
        <v>3.0735594004246707</v>
      </c>
      <c r="Z177" s="98">
        <v>0.322938125055245</v>
      </c>
      <c r="AA177" s="98">
        <v>2.9587563193776276</v>
      </c>
      <c r="AB177" s="98">
        <v>2.5433099889421413</v>
      </c>
      <c r="AC177" s="130">
        <v>1.7228099003799846</v>
      </c>
      <c r="AD177" s="98">
        <v>1.5478684469572679</v>
      </c>
      <c r="AE177" s="98">
        <v>1.9778908711294951</v>
      </c>
      <c r="AF177" s="130">
        <v>1.9778908711294951</v>
      </c>
      <c r="AG177" s="130">
        <v>4.6712513580954296</v>
      </c>
      <c r="AH177" s="147">
        <v>5.8173024826193798</v>
      </c>
      <c r="AI177" s="130">
        <v>3.7614733290575186</v>
      </c>
      <c r="AJ177" s="130">
        <v>3.1493159081228703</v>
      </c>
    </row>
    <row r="178" spans="1:36" x14ac:dyDescent="0.2">
      <c r="A178" s="5" t="s">
        <v>1441</v>
      </c>
      <c r="B178" s="5" t="s">
        <v>353</v>
      </c>
      <c r="D178" s="3" t="s">
        <v>354</v>
      </c>
      <c r="E178" s="38" t="s">
        <v>1088</v>
      </c>
      <c r="F178" s="3" t="s">
        <v>1076</v>
      </c>
      <c r="G178" s="3" t="s">
        <v>1058</v>
      </c>
      <c r="H178" s="85" t="s">
        <v>886</v>
      </c>
      <c r="I178" s="85">
        <v>8.5106382978723332</v>
      </c>
      <c r="J178" s="85">
        <v>1.6339869281045765</v>
      </c>
      <c r="K178" s="85">
        <v>7.3940693104680264</v>
      </c>
      <c r="L178" s="85">
        <v>7.3374229863338201</v>
      </c>
      <c r="M178" s="85">
        <v>7.6639847265784766</v>
      </c>
      <c r="N178" s="85">
        <v>8.2238470838850901</v>
      </c>
      <c r="O178" s="85">
        <v>4.5314777575622145</v>
      </c>
      <c r="P178" s="85">
        <v>4.4805895405410894</v>
      </c>
      <c r="Q178" s="85">
        <v>6.998675083781464</v>
      </c>
      <c r="R178" s="85">
        <v>9.2222667346492813</v>
      </c>
      <c r="S178" s="85">
        <v>4.9232667283533971</v>
      </c>
      <c r="T178" s="85">
        <v>3.3146098659696293</v>
      </c>
      <c r="U178" s="85">
        <v>4.9185244426671773</v>
      </c>
      <c r="V178" s="85">
        <v>5.4912595741561887</v>
      </c>
      <c r="W178" s="85">
        <v>3.7505124125424771</v>
      </c>
      <c r="X178" s="85">
        <v>3.3872425916624707</v>
      </c>
      <c r="Y178" s="98">
        <v>0.35560910203844287</v>
      </c>
      <c r="Z178" s="98">
        <v>-2.581777812196151E-3</v>
      </c>
      <c r="AA178" s="98">
        <v>0.2362387689765626</v>
      </c>
      <c r="AB178" s="98">
        <v>-1.2299251741857375</v>
      </c>
      <c r="AC178" s="130">
        <v>1.6070776612945314</v>
      </c>
      <c r="AD178" s="98">
        <v>1.690097466137086</v>
      </c>
      <c r="AE178" s="98">
        <v>3.083611491453353</v>
      </c>
      <c r="AF178" s="130">
        <v>3.083611491453353</v>
      </c>
      <c r="AG178" s="130">
        <v>5.456472566644166</v>
      </c>
      <c r="AH178" s="147">
        <v>4.642413965423331</v>
      </c>
      <c r="AI178" s="130">
        <v>3.7619724733721327</v>
      </c>
      <c r="AJ178" s="130">
        <v>3.9963594241271001</v>
      </c>
    </row>
    <row r="179" spans="1:36" x14ac:dyDescent="0.2">
      <c r="A179" s="5" t="s">
        <v>1442</v>
      </c>
      <c r="B179" s="5" t="s">
        <v>355</v>
      </c>
      <c r="D179" s="3" t="s">
        <v>356</v>
      </c>
      <c r="E179" s="38" t="s">
        <v>1088</v>
      </c>
      <c r="F179" s="3" t="s">
        <v>1076</v>
      </c>
      <c r="G179" s="3" t="s">
        <v>1061</v>
      </c>
      <c r="H179" s="85" t="s">
        <v>886</v>
      </c>
      <c r="I179" s="85">
        <v>10.499011466983006</v>
      </c>
      <c r="J179" s="85">
        <v>-2.5764710934257096</v>
      </c>
      <c r="K179" s="85">
        <v>-1.3957656876717124</v>
      </c>
      <c r="L179" s="85">
        <v>7.1208260694649397</v>
      </c>
      <c r="M179" s="85">
        <v>6.9604406609915088</v>
      </c>
      <c r="N179" s="85">
        <v>7.7598314606741638</v>
      </c>
      <c r="O179" s="85">
        <v>6.8534810470294332</v>
      </c>
      <c r="P179" s="85">
        <v>6.9221386460662728</v>
      </c>
      <c r="Q179" s="85">
        <v>12.218102692482404</v>
      </c>
      <c r="R179" s="85">
        <v>18.203467685762149</v>
      </c>
      <c r="S179" s="85">
        <v>4.5509926180749716</v>
      </c>
      <c r="T179" s="85">
        <v>2.6871401151631602</v>
      </c>
      <c r="U179" s="85">
        <v>4.0520694259011947</v>
      </c>
      <c r="V179" s="85">
        <v>4.2278822095336039</v>
      </c>
      <c r="W179" s="85">
        <v>4.0748491936476654</v>
      </c>
      <c r="X179" s="85">
        <v>2.7206056304707857</v>
      </c>
      <c r="Y179" s="98">
        <v>2.3664210041455505</v>
      </c>
      <c r="Z179" s="98">
        <v>-0.19686146577421937</v>
      </c>
      <c r="AA179" s="98">
        <v>0.37759242560866824</v>
      </c>
      <c r="AB179" s="98">
        <v>0.38178653641007543</v>
      </c>
      <c r="AC179" s="130">
        <v>0.39152077856705603</v>
      </c>
      <c r="AD179" s="98">
        <v>0.59056214830910392</v>
      </c>
      <c r="AE179" s="98">
        <v>1.9883688728884019</v>
      </c>
      <c r="AF179" s="130">
        <v>1.9883688728884019</v>
      </c>
      <c r="AG179" s="130">
        <v>4.7702152414194288</v>
      </c>
      <c r="AH179" s="147">
        <v>4.7145525213265538</v>
      </c>
      <c r="AI179" s="130">
        <v>3.6779946975174616</v>
      </c>
      <c r="AJ179" s="130">
        <v>3.9194718244374251</v>
      </c>
    </row>
    <row r="180" spans="1:36" x14ac:dyDescent="0.2">
      <c r="A180" s="5" t="s">
        <v>1443</v>
      </c>
      <c r="B180" s="5" t="s">
        <v>357</v>
      </c>
      <c r="D180" s="3" t="s">
        <v>358</v>
      </c>
      <c r="E180" s="38" t="s">
        <v>1088</v>
      </c>
      <c r="F180" s="3" t="s">
        <v>1082</v>
      </c>
      <c r="G180" s="3" t="s">
        <v>1057</v>
      </c>
      <c r="H180" s="85" t="s">
        <v>886</v>
      </c>
      <c r="I180" s="85" t="s">
        <v>886</v>
      </c>
      <c r="J180" s="85">
        <v>6.517252615952799</v>
      </c>
      <c r="K180" s="85">
        <v>8.8089330024813961</v>
      </c>
      <c r="L180" s="85">
        <v>5.5075678293060122</v>
      </c>
      <c r="M180" s="85">
        <v>7.8123380757102439</v>
      </c>
      <c r="N180" s="85">
        <v>8.898165439964842</v>
      </c>
      <c r="O180" s="85">
        <v>3.7753455059013561</v>
      </c>
      <c r="P180" s="85">
        <v>4.4059393909936944</v>
      </c>
      <c r="Q180" s="85">
        <v>14.267259438573632</v>
      </c>
      <c r="R180" s="85">
        <v>15.500646751474292</v>
      </c>
      <c r="S180" s="85">
        <v>5.3658665631999298</v>
      </c>
      <c r="T180" s="85">
        <v>4.4264229581460768</v>
      </c>
      <c r="U180" s="85">
        <v>3.3556132589600622</v>
      </c>
      <c r="V180" s="85">
        <v>2.2432790800462072</v>
      </c>
      <c r="W180" s="85">
        <v>4.2447821866278446</v>
      </c>
      <c r="X180" s="85">
        <v>3.6186914799968122</v>
      </c>
      <c r="Y180" s="98">
        <v>2.625906604787005</v>
      </c>
      <c r="Z180" s="98">
        <v>0.32770734844389438</v>
      </c>
      <c r="AA180" s="98">
        <v>9.3422254954106165E-2</v>
      </c>
      <c r="AB180" s="98">
        <v>0.49392640837153579</v>
      </c>
      <c r="AC180" s="130">
        <v>2.5598611600726739</v>
      </c>
      <c r="AD180" s="98">
        <v>2.284445149520109</v>
      </c>
      <c r="AE180" s="98">
        <v>4.4267804058420568</v>
      </c>
      <c r="AF180" s="130">
        <v>4.4267804058420568</v>
      </c>
      <c r="AG180" s="130">
        <v>6.561089976112533</v>
      </c>
      <c r="AH180" s="147">
        <v>4.5392402681146082</v>
      </c>
      <c r="AI180" s="130">
        <v>4.0609943347275967</v>
      </c>
      <c r="AJ180" s="130">
        <v>5.4273939147247416</v>
      </c>
    </row>
    <row r="181" spans="1:36" x14ac:dyDescent="0.2">
      <c r="A181" s="5" t="s">
        <v>1444</v>
      </c>
      <c r="B181" s="5" t="s">
        <v>359</v>
      </c>
      <c r="D181" s="3" t="s">
        <v>360</v>
      </c>
      <c r="E181" s="38" t="s">
        <v>1088</v>
      </c>
      <c r="F181" s="3" t="s">
        <v>1082</v>
      </c>
      <c r="G181" s="3" t="s">
        <v>1064</v>
      </c>
      <c r="H181" s="85" t="s">
        <v>886</v>
      </c>
      <c r="I181" s="85">
        <v>7.1856287425149645</v>
      </c>
      <c r="J181" s="85">
        <v>1.9565487274984434</v>
      </c>
      <c r="K181" s="85">
        <v>5.3771034751479476</v>
      </c>
      <c r="L181" s="85">
        <v>4.6220332324189428</v>
      </c>
      <c r="M181" s="85">
        <v>6.3462260608336578</v>
      </c>
      <c r="N181" s="85">
        <v>10.466517115320713</v>
      </c>
      <c r="O181" s="85">
        <v>6.502077731605965</v>
      </c>
      <c r="P181" s="85">
        <v>3.9635599653961009</v>
      </c>
      <c r="Q181" s="85">
        <v>10.985633257480544</v>
      </c>
      <c r="R181" s="85">
        <v>26.675847295539754</v>
      </c>
      <c r="S181" s="85">
        <v>7.7957216538429037</v>
      </c>
      <c r="T181" s="85">
        <v>4.6266934101274302</v>
      </c>
      <c r="U181" s="85">
        <v>4.9051107398363456</v>
      </c>
      <c r="V181" s="85">
        <v>4.9054639006860441</v>
      </c>
      <c r="W181" s="85">
        <v>5.2891773796432489</v>
      </c>
      <c r="X181" s="85">
        <v>4.9060928719313779</v>
      </c>
      <c r="Y181" s="98">
        <v>4.558590308370043</v>
      </c>
      <c r="Z181" s="98">
        <v>0</v>
      </c>
      <c r="AA181" s="98">
        <v>0.26374774592581218</v>
      </c>
      <c r="AB181" s="98">
        <v>0.26809651474530938</v>
      </c>
      <c r="AC181" s="130">
        <v>1.9898412485541472</v>
      </c>
      <c r="AD181" s="98">
        <v>1.9904667981591073</v>
      </c>
      <c r="AE181" s="98">
        <v>4.016857101416571</v>
      </c>
      <c r="AF181" s="130">
        <v>4.016857101416571</v>
      </c>
      <c r="AG181" s="130">
        <v>6.0972529676566189</v>
      </c>
      <c r="AH181" s="147">
        <v>4.2765322840379261</v>
      </c>
      <c r="AI181" s="130">
        <v>4.0494447204802331</v>
      </c>
      <c r="AJ181" s="130">
        <v>5.239247572032383</v>
      </c>
    </row>
    <row r="182" spans="1:36" ht="14.25" x14ac:dyDescent="0.2">
      <c r="A182" s="5" t="s">
        <v>1445</v>
      </c>
      <c r="B182" s="122" t="s">
        <v>361</v>
      </c>
      <c r="C182" s="244" t="s">
        <v>1792</v>
      </c>
      <c r="D182" s="3" t="s">
        <v>362</v>
      </c>
      <c r="E182" s="38" t="s">
        <v>1088</v>
      </c>
      <c r="F182" s="3" t="s">
        <v>1083</v>
      </c>
      <c r="G182" s="3" t="s">
        <v>1062</v>
      </c>
      <c r="H182" s="85" t="s">
        <v>886</v>
      </c>
      <c r="I182" s="85">
        <v>-7.2573476702509083</v>
      </c>
      <c r="J182" s="85">
        <v>15.129544892406628</v>
      </c>
      <c r="K182" s="85">
        <v>14.587445451493792</v>
      </c>
      <c r="L182" s="85">
        <v>3.0009725916638246</v>
      </c>
      <c r="M182" s="85">
        <v>3.7542662116040901</v>
      </c>
      <c r="N182" s="85">
        <v>0</v>
      </c>
      <c r="O182" s="85">
        <v>-2.7412280701754383</v>
      </c>
      <c r="P182" s="85">
        <v>-1.1273957158962844</v>
      </c>
      <c r="Q182" s="85">
        <v>-1.1402508551881425</v>
      </c>
      <c r="R182" s="85">
        <v>21.016147635524788</v>
      </c>
      <c r="S182" s="85">
        <v>5.5441713289046106</v>
      </c>
      <c r="T182" s="85">
        <v>4.4582708735935199</v>
      </c>
      <c r="U182" s="85">
        <v>2.926302139615288</v>
      </c>
      <c r="V182" s="85">
        <v>2.4189484293633683</v>
      </c>
      <c r="W182" s="85">
        <v>2.3642775135312348</v>
      </c>
      <c r="X182" s="85">
        <v>1.8794613172251786</v>
      </c>
      <c r="Y182" s="98">
        <v>1.1008972312424621E-2</v>
      </c>
      <c r="Z182" s="98">
        <v>0</v>
      </c>
      <c r="AA182" s="98">
        <v>-0.24374326757506184</v>
      </c>
      <c r="AB182" s="98">
        <v>-0.29084202312549201</v>
      </c>
      <c r="AC182" s="98">
        <v>-0.31461455764244756</v>
      </c>
      <c r="AD182" s="98">
        <v>1.2021632594801264</v>
      </c>
      <c r="AE182" s="98">
        <v>1.5788813840873723</v>
      </c>
      <c r="AF182" s="98">
        <v>4.2372162268488216</v>
      </c>
      <c r="AG182" s="98">
        <v>5.7996003848146325</v>
      </c>
      <c r="AH182" s="98">
        <v>4.1967726818076896</v>
      </c>
      <c r="AI182" s="98">
        <v>3.9230165070116083</v>
      </c>
      <c r="AJ182" s="130">
        <v>5.960170788897444</v>
      </c>
    </row>
    <row r="183" spans="1:36" x14ac:dyDescent="0.2">
      <c r="A183" s="5" t="s">
        <v>1676</v>
      </c>
      <c r="B183" s="5" t="s">
        <v>363</v>
      </c>
      <c r="D183" s="3" t="s">
        <v>364</v>
      </c>
      <c r="E183" s="38" t="s">
        <v>1089</v>
      </c>
      <c r="F183" s="3" t="s">
        <v>1076</v>
      </c>
      <c r="G183" s="3" t="s">
        <v>1064</v>
      </c>
      <c r="H183" s="85" t="s">
        <v>886</v>
      </c>
      <c r="I183" s="85">
        <v>5.2762487257899977</v>
      </c>
      <c r="J183" s="85">
        <v>8.4956814748828435</v>
      </c>
      <c r="K183" s="85">
        <v>3.275323516287358</v>
      </c>
      <c r="L183" s="85">
        <v>9.1116488074663096</v>
      </c>
      <c r="M183" s="85">
        <v>13.375150478362769</v>
      </c>
      <c r="N183" s="85">
        <v>7.4466301553593297</v>
      </c>
      <c r="O183" s="85">
        <v>7.4272488492445348</v>
      </c>
      <c r="P183" s="85">
        <v>8.1822363165412071</v>
      </c>
      <c r="Q183" s="85">
        <v>9.8905770995099402</v>
      </c>
      <c r="R183" s="85">
        <v>11.800281007554617</v>
      </c>
      <c r="S183" s="85">
        <v>6.6024333381903091</v>
      </c>
      <c r="T183" s="85">
        <v>4.2038989219019669</v>
      </c>
      <c r="U183" s="85">
        <v>5.0566081046737708</v>
      </c>
      <c r="V183" s="85">
        <v>4.9552467088577856</v>
      </c>
      <c r="W183" s="85">
        <v>4.653635397072037</v>
      </c>
      <c r="X183" s="85" t="s">
        <v>886</v>
      </c>
      <c r="Y183" s="98" t="s">
        <v>886</v>
      </c>
      <c r="Z183" s="98" t="s">
        <v>886</v>
      </c>
      <c r="AA183" s="98" t="s">
        <v>886</v>
      </c>
      <c r="AB183" s="98" t="s">
        <v>886</v>
      </c>
      <c r="AC183" s="130" t="s">
        <v>886</v>
      </c>
      <c r="AD183" s="98" t="s">
        <v>886</v>
      </c>
      <c r="AE183" s="98" t="s">
        <v>886</v>
      </c>
      <c r="AF183" s="130" t="s">
        <v>886</v>
      </c>
      <c r="AG183" s="130" t="s">
        <v>886</v>
      </c>
      <c r="AH183" s="130" t="s">
        <v>886</v>
      </c>
      <c r="AI183" s="130" t="s">
        <v>886</v>
      </c>
      <c r="AJ183" s="130" t="s">
        <v>886</v>
      </c>
    </row>
    <row r="184" spans="1:36" x14ac:dyDescent="0.2">
      <c r="A184" s="5" t="s">
        <v>1446</v>
      </c>
      <c r="B184" s="5" t="s">
        <v>365</v>
      </c>
      <c r="D184" s="3" t="s">
        <v>366</v>
      </c>
      <c r="E184" s="38" t="s">
        <v>1088</v>
      </c>
      <c r="F184" s="3" t="s">
        <v>1083</v>
      </c>
      <c r="G184" s="3" t="s">
        <v>1062</v>
      </c>
      <c r="H184" s="85" t="s">
        <v>886</v>
      </c>
      <c r="I184" s="85">
        <v>-0.22776288472779527</v>
      </c>
      <c r="J184" s="85">
        <v>0</v>
      </c>
      <c r="K184" s="85">
        <v>3.1898989898989925</v>
      </c>
      <c r="L184" s="85">
        <v>2.9816558664030168</v>
      </c>
      <c r="M184" s="85">
        <v>3.0588190563096447</v>
      </c>
      <c r="N184" s="85">
        <v>7.1221707771485683</v>
      </c>
      <c r="O184" s="85">
        <v>7.3460531753684961</v>
      </c>
      <c r="P184" s="85">
        <v>11.941351984343427</v>
      </c>
      <c r="Q184" s="85">
        <v>10.580092287409343</v>
      </c>
      <c r="R184" s="85">
        <v>17.312252964426889</v>
      </c>
      <c r="S184" s="85">
        <v>5.3897309000927862</v>
      </c>
      <c r="T184" s="85">
        <v>4.0082596983323384</v>
      </c>
      <c r="U184" s="85">
        <v>3.5081177502091236</v>
      </c>
      <c r="V184" s="85">
        <v>1.5821552362035902</v>
      </c>
      <c r="W184" s="85">
        <v>2.3549596005099289</v>
      </c>
      <c r="X184" s="85">
        <v>2.2820488809813639</v>
      </c>
      <c r="Y184" s="98">
        <v>1.4648392796658527E-2</v>
      </c>
      <c r="Z184" s="98">
        <v>-2.7461713793996978E-3</v>
      </c>
      <c r="AA184" s="98">
        <v>-0.28377883559137729</v>
      </c>
      <c r="AB184" s="98">
        <v>-0.34150371798402546</v>
      </c>
      <c r="AC184" s="130">
        <v>-0.3684666261353331</v>
      </c>
      <c r="AD184" s="98">
        <v>-0.36982932376707911</v>
      </c>
      <c r="AE184" s="98">
        <v>-1.7632101560905</v>
      </c>
      <c r="AF184" s="130">
        <v>-1.7632101560905</v>
      </c>
      <c r="AG184" s="130">
        <v>5.7025437408389834</v>
      </c>
      <c r="AH184" s="147">
        <v>6.0066174599134659</v>
      </c>
      <c r="AI184" s="130">
        <v>3.8216665976735564</v>
      </c>
      <c r="AJ184" s="130">
        <v>6.1379095860479609</v>
      </c>
    </row>
    <row r="185" spans="1:36" x14ac:dyDescent="0.2">
      <c r="A185" s="5" t="s">
        <v>1677</v>
      </c>
      <c r="B185" s="5" t="s">
        <v>371</v>
      </c>
      <c r="D185" s="3" t="s">
        <v>372</v>
      </c>
      <c r="E185" s="38" t="s">
        <v>1089</v>
      </c>
      <c r="F185" s="3" t="s">
        <v>1076</v>
      </c>
      <c r="G185" s="3" t="s">
        <v>1064</v>
      </c>
      <c r="H185" s="85" t="s">
        <v>886</v>
      </c>
      <c r="I185" s="85">
        <v>-5.3053455110629812</v>
      </c>
      <c r="J185" s="85">
        <v>6.8473951129552688</v>
      </c>
      <c r="K185" s="85">
        <v>6.5224895578031692</v>
      </c>
      <c r="L185" s="85">
        <v>6.3985611743927961</v>
      </c>
      <c r="M185" s="85">
        <v>8.838668412877297</v>
      </c>
      <c r="N185" s="85">
        <v>5.950748565831816</v>
      </c>
      <c r="O185" s="85">
        <v>8.9959457496401285</v>
      </c>
      <c r="P185" s="85">
        <v>6.5911431513903125</v>
      </c>
      <c r="Q185" s="85">
        <v>8.7411196362602936</v>
      </c>
      <c r="R185" s="85">
        <v>11.30193905817174</v>
      </c>
      <c r="S185" s="85">
        <v>7.4410436056613065</v>
      </c>
      <c r="T185" s="85">
        <v>4.9335664335664404</v>
      </c>
      <c r="U185" s="85">
        <v>4.7066075772216749</v>
      </c>
      <c r="V185" s="85">
        <v>4.6748452591213692</v>
      </c>
      <c r="W185" s="85">
        <v>4.9061336170859562</v>
      </c>
      <c r="X185" s="85" t="s">
        <v>886</v>
      </c>
      <c r="Y185" s="98" t="s">
        <v>886</v>
      </c>
      <c r="Z185" s="98" t="s">
        <v>886</v>
      </c>
      <c r="AA185" s="98" t="s">
        <v>886</v>
      </c>
      <c r="AB185" s="98" t="s">
        <v>886</v>
      </c>
      <c r="AC185" s="130" t="s">
        <v>886</v>
      </c>
      <c r="AD185" s="98" t="s">
        <v>886</v>
      </c>
      <c r="AE185" s="98" t="s">
        <v>886</v>
      </c>
      <c r="AF185" s="130" t="s">
        <v>886</v>
      </c>
      <c r="AG185" s="130" t="s">
        <v>886</v>
      </c>
      <c r="AH185" s="130" t="s">
        <v>886</v>
      </c>
      <c r="AI185" s="130" t="s">
        <v>886</v>
      </c>
      <c r="AJ185" s="130" t="s">
        <v>886</v>
      </c>
    </row>
    <row r="186" spans="1:36" x14ac:dyDescent="0.2">
      <c r="A186" s="5" t="s">
        <v>1449</v>
      </c>
      <c r="B186" s="5" t="s">
        <v>373</v>
      </c>
      <c r="D186" s="3" t="s">
        <v>374</v>
      </c>
      <c r="E186" s="38" t="s">
        <v>1089</v>
      </c>
      <c r="F186" s="3" t="s">
        <v>1076</v>
      </c>
      <c r="G186" s="3" t="s">
        <v>1060</v>
      </c>
      <c r="H186" s="85" t="s">
        <v>886</v>
      </c>
      <c r="I186" s="85">
        <v>6.7695293546822057</v>
      </c>
      <c r="J186" s="85">
        <v>5.1115190954865284</v>
      </c>
      <c r="K186" s="85">
        <v>8.3424124513618665</v>
      </c>
      <c r="L186" s="85">
        <v>5.947421347507543</v>
      </c>
      <c r="M186" s="85">
        <v>7.8779661016949092</v>
      </c>
      <c r="N186" s="85">
        <v>8.0861404390816176</v>
      </c>
      <c r="O186" s="85">
        <v>6.1232136858154291</v>
      </c>
      <c r="P186" s="85">
        <v>4.8372761253089323</v>
      </c>
      <c r="Q186" s="85">
        <v>14.000185817480798</v>
      </c>
      <c r="R186" s="85">
        <v>8.8945711637004479</v>
      </c>
      <c r="S186" s="85">
        <v>6.6749616435280359</v>
      </c>
      <c r="T186" s="85">
        <v>3.1685478000824503</v>
      </c>
      <c r="U186" s="85">
        <v>3.5668140088405096</v>
      </c>
      <c r="V186" s="85">
        <v>4.1867756656489092</v>
      </c>
      <c r="W186" s="85">
        <v>4.3809133664731519</v>
      </c>
      <c r="X186" s="85">
        <v>4.1110054491388439</v>
      </c>
      <c r="Y186" s="98">
        <v>3.5267679147486177</v>
      </c>
      <c r="Z186" s="98">
        <v>8.3327498074353912E-2</v>
      </c>
      <c r="AA186" s="98">
        <v>-1.3992961540338911E-3</v>
      </c>
      <c r="AB186" s="98">
        <v>0.18401001910066839</v>
      </c>
      <c r="AC186" s="130">
        <v>1.8290383406662336</v>
      </c>
      <c r="AD186" s="98">
        <v>1.7948137632107786</v>
      </c>
      <c r="AE186" s="98">
        <v>3.8039157559996317</v>
      </c>
      <c r="AF186" s="130">
        <v>3.8039157559996317</v>
      </c>
      <c r="AG186" s="130">
        <v>4.9979708425685887</v>
      </c>
      <c r="AH186" s="147">
        <v>4.7654159481477221</v>
      </c>
      <c r="AI186" s="130">
        <v>3.5003178495209619</v>
      </c>
      <c r="AJ186" s="130" t="s">
        <v>886</v>
      </c>
    </row>
    <row r="187" spans="1:36" x14ac:dyDescent="0.2">
      <c r="A187" s="5" t="s">
        <v>1450</v>
      </c>
      <c r="B187" s="5" t="s">
        <v>375</v>
      </c>
      <c r="D187" s="3" t="s">
        <v>376</v>
      </c>
      <c r="E187" s="38" t="s">
        <v>1088</v>
      </c>
      <c r="F187" s="3" t="s">
        <v>1076</v>
      </c>
      <c r="G187" s="3" t="s">
        <v>1061</v>
      </c>
      <c r="H187" s="85" t="s">
        <v>886</v>
      </c>
      <c r="I187" s="85">
        <v>3.9910914896132965</v>
      </c>
      <c r="J187" s="85">
        <v>7.6758334438905962</v>
      </c>
      <c r="K187" s="85">
        <v>3.4041504585218263</v>
      </c>
      <c r="L187" s="85">
        <v>5.5202818867346366</v>
      </c>
      <c r="M187" s="85">
        <v>13.866752702048728</v>
      </c>
      <c r="N187" s="85">
        <v>9.8220610319326767</v>
      </c>
      <c r="O187" s="85">
        <v>6.6977128187928088</v>
      </c>
      <c r="P187" s="85">
        <v>7.1393164149871353</v>
      </c>
      <c r="Q187" s="85">
        <v>10.744109415906848</v>
      </c>
      <c r="R187" s="85">
        <v>15.064654513588167</v>
      </c>
      <c r="S187" s="85">
        <v>6.506318576704075</v>
      </c>
      <c r="T187" s="85">
        <v>3.1313400073169788</v>
      </c>
      <c r="U187" s="85">
        <v>4.5511714529887115</v>
      </c>
      <c r="V187" s="85">
        <v>4.710091842164104</v>
      </c>
      <c r="W187" s="85">
        <v>4.3244198634626372</v>
      </c>
      <c r="X187" s="85">
        <v>3.1279339823096421</v>
      </c>
      <c r="Y187" s="98">
        <v>2.0836470668765799</v>
      </c>
      <c r="Z187" s="98">
        <v>-6.7053790550772874E-3</v>
      </c>
      <c r="AA187" s="98">
        <v>0.38424398487164524</v>
      </c>
      <c r="AB187" s="98">
        <v>0.48765172314742244</v>
      </c>
      <c r="AC187" s="130">
        <v>0.42479076229666735</v>
      </c>
      <c r="AD187" s="98">
        <v>0.35944554035982623</v>
      </c>
      <c r="AE187" s="98">
        <v>3.5604746420067501</v>
      </c>
      <c r="AF187" s="130">
        <v>3.5604746420067501</v>
      </c>
      <c r="AG187" s="130">
        <v>5.7342486651410951</v>
      </c>
      <c r="AH187" s="147">
        <v>4.154739369315319</v>
      </c>
      <c r="AI187" s="130">
        <v>3.9269467116600287</v>
      </c>
      <c r="AJ187" s="130">
        <v>4.1395195086320022</v>
      </c>
    </row>
    <row r="188" spans="1:36" x14ac:dyDescent="0.2">
      <c r="A188" s="5" t="s">
        <v>1451</v>
      </c>
      <c r="B188" s="5" t="s">
        <v>377</v>
      </c>
      <c r="D188" s="3" t="s">
        <v>378</v>
      </c>
      <c r="E188" s="38" t="s">
        <v>1088</v>
      </c>
      <c r="F188" s="3" t="s">
        <v>1082</v>
      </c>
      <c r="G188" s="3" t="s">
        <v>1063</v>
      </c>
      <c r="H188" s="85" t="s">
        <v>886</v>
      </c>
      <c r="I188" s="85">
        <v>7.1047396507625677</v>
      </c>
      <c r="J188" s="85">
        <v>8.1252395412600578</v>
      </c>
      <c r="K188" s="85">
        <v>-10.662576687116569</v>
      </c>
      <c r="L188" s="85">
        <v>4.2301881609668897</v>
      </c>
      <c r="M188" s="85">
        <v>10.802184448251111</v>
      </c>
      <c r="N188" s="85">
        <v>4.9353189127763386</v>
      </c>
      <c r="O188" s="85">
        <v>0</v>
      </c>
      <c r="P188" s="85">
        <v>12.363059410179574</v>
      </c>
      <c r="Q188" s="85">
        <v>5.1461359153666848</v>
      </c>
      <c r="R188" s="85">
        <v>10.414179740791269</v>
      </c>
      <c r="S188" s="85">
        <v>5.5688015830879891</v>
      </c>
      <c r="T188" s="85">
        <v>4.4859368713653396</v>
      </c>
      <c r="U188" s="85">
        <v>4.6486391878883211</v>
      </c>
      <c r="V188" s="85">
        <v>4.0081283136258037</v>
      </c>
      <c r="W188" s="85">
        <v>3.9372864321608034</v>
      </c>
      <c r="X188" s="85">
        <v>3.3247725725601924</v>
      </c>
      <c r="Y188" s="98">
        <v>0.39829302987197934</v>
      </c>
      <c r="Z188" s="98">
        <v>0</v>
      </c>
      <c r="AA188" s="98">
        <v>0.49589118730520454</v>
      </c>
      <c r="AB188" s="98">
        <v>1.5864417847099048</v>
      </c>
      <c r="AC188" s="130">
        <v>1.8443446185310908</v>
      </c>
      <c r="AD188" s="98">
        <v>1.8446532310119723</v>
      </c>
      <c r="AE188" s="98">
        <v>3.5520626470049832</v>
      </c>
      <c r="AF188" s="130">
        <v>3.5520626470049832</v>
      </c>
      <c r="AG188" s="130">
        <v>5.0551883567218958</v>
      </c>
      <c r="AH188" s="147">
        <v>4.1053010016860014</v>
      </c>
      <c r="AI188" s="130">
        <v>3.6504694821704042</v>
      </c>
      <c r="AJ188" s="130">
        <v>5.0476212359692489</v>
      </c>
    </row>
    <row r="189" spans="1:36" x14ac:dyDescent="0.2">
      <c r="A189" s="5" t="s">
        <v>1452</v>
      </c>
      <c r="B189" s="5" t="s">
        <v>379</v>
      </c>
      <c r="D189" s="3" t="s">
        <v>380</v>
      </c>
      <c r="E189" s="38" t="s">
        <v>1088</v>
      </c>
      <c r="F189" s="3" t="s">
        <v>1080</v>
      </c>
      <c r="G189" s="3" t="s">
        <v>1062</v>
      </c>
      <c r="H189" s="85" t="s">
        <v>886</v>
      </c>
      <c r="I189" s="85">
        <v>3.0107239118383688</v>
      </c>
      <c r="J189" s="85">
        <v>5.6357630641330303</v>
      </c>
      <c r="K189" s="85">
        <v>4.7624066754501655</v>
      </c>
      <c r="L189" s="85">
        <v>7.4535515460460147</v>
      </c>
      <c r="M189" s="85">
        <v>9.9748755481344062</v>
      </c>
      <c r="N189" s="85">
        <v>12.661586706965807</v>
      </c>
      <c r="O189" s="85">
        <v>8.7674442037382221</v>
      </c>
      <c r="P189" s="85">
        <v>9.6656901003971711</v>
      </c>
      <c r="Q189" s="85">
        <v>11.921354958607893</v>
      </c>
      <c r="R189" s="85">
        <v>15.300866086759598</v>
      </c>
      <c r="S189" s="85">
        <v>7.0835924459136805</v>
      </c>
      <c r="T189" s="85">
        <v>5.092879138680658</v>
      </c>
      <c r="U189" s="85">
        <v>5.3826690127532117</v>
      </c>
      <c r="V189" s="85">
        <v>5.0463304746200208</v>
      </c>
      <c r="W189" s="85">
        <v>3.7812559523418372</v>
      </c>
      <c r="X189" s="85">
        <v>3.2086982937572657</v>
      </c>
      <c r="Y189" s="98">
        <v>1.9475343087356833</v>
      </c>
      <c r="Z189" s="98">
        <v>0</v>
      </c>
      <c r="AA189" s="98">
        <v>-0.18646167911748535</v>
      </c>
      <c r="AB189" s="98">
        <v>1.3986646097478683</v>
      </c>
      <c r="AC189" s="130">
        <v>-0.23772026268088498</v>
      </c>
      <c r="AD189" s="98">
        <v>-0.2382867184940296</v>
      </c>
      <c r="AE189" s="98">
        <v>0.51294300301554241</v>
      </c>
      <c r="AF189" s="130">
        <v>0.51294300301554241</v>
      </c>
      <c r="AG189" s="130">
        <v>0.80854405171040256</v>
      </c>
      <c r="AH189" s="147">
        <v>5.6448927295407181</v>
      </c>
      <c r="AI189" s="130">
        <v>3.9242399957257978</v>
      </c>
      <c r="AJ189" s="130">
        <v>5.7620234943320652</v>
      </c>
    </row>
    <row r="190" spans="1:36" x14ac:dyDescent="0.2">
      <c r="A190" s="5" t="s">
        <v>886</v>
      </c>
      <c r="B190" s="5" t="s">
        <v>927</v>
      </c>
      <c r="D190" s="3" t="s">
        <v>871</v>
      </c>
      <c r="E190" s="38" t="s">
        <v>1089</v>
      </c>
      <c r="F190" s="3" t="s">
        <v>1076</v>
      </c>
      <c r="G190" s="3" t="s">
        <v>1064</v>
      </c>
      <c r="H190" s="85" t="s">
        <v>886</v>
      </c>
      <c r="I190" s="85">
        <v>6.1656504761252222</v>
      </c>
      <c r="J190" s="85">
        <v>6.5335226172807666</v>
      </c>
      <c r="K190" s="85" t="s">
        <v>886</v>
      </c>
      <c r="L190" s="85" t="s">
        <v>886</v>
      </c>
      <c r="M190" s="85" t="s">
        <v>886</v>
      </c>
      <c r="N190" s="85" t="s">
        <v>886</v>
      </c>
      <c r="O190" s="85" t="s">
        <v>886</v>
      </c>
      <c r="P190" s="85" t="s">
        <v>886</v>
      </c>
      <c r="Q190" s="85" t="s">
        <v>886</v>
      </c>
      <c r="R190" s="85" t="s">
        <v>886</v>
      </c>
      <c r="S190" s="85" t="s">
        <v>886</v>
      </c>
      <c r="T190" s="85" t="s">
        <v>886</v>
      </c>
      <c r="U190" s="85" t="s">
        <v>886</v>
      </c>
      <c r="V190" s="85" t="s">
        <v>886</v>
      </c>
      <c r="W190" s="85" t="s">
        <v>886</v>
      </c>
      <c r="X190" s="85" t="s">
        <v>886</v>
      </c>
      <c r="Y190" s="98" t="s">
        <v>886</v>
      </c>
      <c r="Z190" s="98" t="s">
        <v>886</v>
      </c>
      <c r="AA190" s="98" t="s">
        <v>886</v>
      </c>
      <c r="AB190" s="98" t="s">
        <v>886</v>
      </c>
      <c r="AC190" s="130" t="s">
        <v>886</v>
      </c>
      <c r="AD190" s="98" t="s">
        <v>886</v>
      </c>
      <c r="AE190" s="98" t="s">
        <v>886</v>
      </c>
      <c r="AF190" s="130" t="s">
        <v>886</v>
      </c>
      <c r="AG190" s="130" t="s">
        <v>886</v>
      </c>
      <c r="AH190" s="130" t="s">
        <v>886</v>
      </c>
      <c r="AI190" s="130" t="s">
        <v>886</v>
      </c>
      <c r="AJ190" s="130" t="s">
        <v>886</v>
      </c>
    </row>
    <row r="191" spans="1:36" x14ac:dyDescent="0.2">
      <c r="A191" s="5" t="s">
        <v>1453</v>
      </c>
      <c r="B191" s="5" t="s">
        <v>381</v>
      </c>
      <c r="D191" s="3" t="s">
        <v>382</v>
      </c>
      <c r="E191" s="38" t="s">
        <v>1088</v>
      </c>
      <c r="F191" s="3" t="s">
        <v>1081</v>
      </c>
      <c r="G191" s="3" t="s">
        <v>1063</v>
      </c>
      <c r="H191" s="85" t="s">
        <v>886</v>
      </c>
      <c r="I191" s="85">
        <v>13.595598524360767</v>
      </c>
      <c r="J191" s="85">
        <v>2.046529858058733</v>
      </c>
      <c r="K191" s="85">
        <v>4.3182441700960368</v>
      </c>
      <c r="L191" s="85">
        <v>5.2387965495476578</v>
      </c>
      <c r="M191" s="85">
        <v>5.6002598960415781</v>
      </c>
      <c r="N191" s="85">
        <v>2.9651891994225963</v>
      </c>
      <c r="O191" s="85">
        <v>4.6046885773385355</v>
      </c>
      <c r="P191" s="85">
        <v>4.1328397069001426</v>
      </c>
      <c r="Q191" s="85">
        <v>6.1705472153941798</v>
      </c>
      <c r="R191" s="85">
        <v>8.1748444921401671</v>
      </c>
      <c r="S191" s="85">
        <v>4.1574427042667423</v>
      </c>
      <c r="T191" s="85">
        <v>4.947482604439486</v>
      </c>
      <c r="U191" s="85">
        <v>5.0041596289106707</v>
      </c>
      <c r="V191" s="85">
        <v>3.2251352476071418</v>
      </c>
      <c r="W191" s="85">
        <v>3.2236056626300638</v>
      </c>
      <c r="X191" s="85">
        <v>3.4128462416631606</v>
      </c>
      <c r="Y191" s="98">
        <v>2.042298530009873</v>
      </c>
      <c r="Z191" s="98">
        <v>0</v>
      </c>
      <c r="AA191" s="98">
        <v>2.8469750889712486E-3</v>
      </c>
      <c r="AB191" s="98">
        <v>2.4590047258441103</v>
      </c>
      <c r="AC191" s="130">
        <v>0.20561409845858414</v>
      </c>
      <c r="AD191" s="98">
        <v>1.9742816540154529</v>
      </c>
      <c r="AE191" s="98">
        <v>3.8578411045322003</v>
      </c>
      <c r="AF191" s="130">
        <v>3.8578411045322003</v>
      </c>
      <c r="AG191" s="130">
        <v>6.0394091746557077</v>
      </c>
      <c r="AH191" s="147">
        <v>4.1122596224637098</v>
      </c>
      <c r="AI191" s="130">
        <v>4.0148896570060932</v>
      </c>
      <c r="AJ191" s="130">
        <v>5.1043162337379879</v>
      </c>
    </row>
    <row r="192" spans="1:36" x14ac:dyDescent="0.2">
      <c r="A192" s="5" t="s">
        <v>1454</v>
      </c>
      <c r="B192" s="5" t="s">
        <v>383</v>
      </c>
      <c r="D192" s="3" t="s">
        <v>384</v>
      </c>
      <c r="E192" s="38" t="s">
        <v>1088</v>
      </c>
      <c r="F192" s="3" t="s">
        <v>1081</v>
      </c>
      <c r="G192" s="3" t="s">
        <v>1058</v>
      </c>
      <c r="H192" s="85" t="s">
        <v>886</v>
      </c>
      <c r="I192" s="85">
        <v>-0.33444816053511772</v>
      </c>
      <c r="J192" s="85">
        <v>7.2155108128262526</v>
      </c>
      <c r="K192" s="85">
        <v>10.588693523258399</v>
      </c>
      <c r="L192" s="85">
        <v>8.6339622641509379</v>
      </c>
      <c r="M192" s="85">
        <v>7.3769163077208191</v>
      </c>
      <c r="N192" s="85">
        <v>4.6390251792742845</v>
      </c>
      <c r="O192" s="85">
        <v>3.9263373764646445</v>
      </c>
      <c r="P192" s="85">
        <v>3.4180491239203832</v>
      </c>
      <c r="Q192" s="85">
        <v>3.3932920398105182</v>
      </c>
      <c r="R192" s="85">
        <v>3.3486965956618207</v>
      </c>
      <c r="S192" s="85">
        <v>3.235705825347253</v>
      </c>
      <c r="T192" s="85">
        <v>4.0843111690569458</v>
      </c>
      <c r="U192" s="85">
        <v>4.1002430082923524</v>
      </c>
      <c r="V192" s="85">
        <v>4.035007500461262</v>
      </c>
      <c r="W192" s="85">
        <v>4.0859286446807346</v>
      </c>
      <c r="X192" s="85">
        <v>4.9130293063087009</v>
      </c>
      <c r="Y192" s="98">
        <v>4.8135856517441056</v>
      </c>
      <c r="Z192" s="98">
        <v>7.4105512776583282E-3</v>
      </c>
      <c r="AA192" s="98">
        <v>0.50724832938134057</v>
      </c>
      <c r="AB192" s="98">
        <v>0.35522550116955642</v>
      </c>
      <c r="AC192" s="130">
        <v>0.30788547461781945</v>
      </c>
      <c r="AD192" s="98">
        <v>0.30560882070949091</v>
      </c>
      <c r="AE192" s="98">
        <v>3.6574599571194355</v>
      </c>
      <c r="AF192" s="130">
        <v>3.6574599571194355</v>
      </c>
      <c r="AG192" s="130">
        <v>5.8674750443995505</v>
      </c>
      <c r="AH192" s="147">
        <v>5.1934679616592705</v>
      </c>
      <c r="AI192" s="130">
        <v>4.0363158444643776</v>
      </c>
      <c r="AJ192" s="130">
        <v>4.9648763934478133</v>
      </c>
    </row>
    <row r="193" spans="1:36" x14ac:dyDescent="0.2">
      <c r="A193" s="5" t="s">
        <v>1455</v>
      </c>
      <c r="B193" s="5" t="s">
        <v>385</v>
      </c>
      <c r="D193" s="3" t="s">
        <v>386</v>
      </c>
      <c r="E193" s="38" t="s">
        <v>1088</v>
      </c>
      <c r="F193" s="3" t="s">
        <v>1083</v>
      </c>
      <c r="G193" s="3" t="s">
        <v>1062</v>
      </c>
      <c r="H193" s="85" t="s">
        <v>886</v>
      </c>
      <c r="I193" s="85">
        <v>0</v>
      </c>
      <c r="J193" s="85">
        <v>5.893650793650778</v>
      </c>
      <c r="K193" s="85">
        <v>-0.3192781017193056</v>
      </c>
      <c r="L193" s="85">
        <v>-1.5037593984962427</v>
      </c>
      <c r="M193" s="85">
        <v>-1.2213740458015252</v>
      </c>
      <c r="N193" s="85">
        <v>-0.77279752704791349</v>
      </c>
      <c r="O193" s="85">
        <v>2.1806853582554453</v>
      </c>
      <c r="P193" s="85">
        <v>12.957317073170742</v>
      </c>
      <c r="Q193" s="85">
        <v>9.3117408906882702</v>
      </c>
      <c r="R193" s="85">
        <v>22.839506172839492</v>
      </c>
      <c r="S193" s="85">
        <v>5.5728643216080371</v>
      </c>
      <c r="T193" s="85">
        <v>4.3314769860536018</v>
      </c>
      <c r="U193" s="85">
        <v>3.1023313107349821</v>
      </c>
      <c r="V193" s="85">
        <v>5.0692508518076096</v>
      </c>
      <c r="W193" s="85">
        <v>4.0329169579609498</v>
      </c>
      <c r="X193" s="85">
        <v>0</v>
      </c>
      <c r="Y193" s="98">
        <v>0</v>
      </c>
      <c r="Z193" s="98">
        <v>0</v>
      </c>
      <c r="AA193" s="98">
        <v>-0.25098979038304492</v>
      </c>
      <c r="AB193" s="98">
        <v>-0.30194560109090673</v>
      </c>
      <c r="AC193" s="130">
        <v>-0.32565599329148487</v>
      </c>
      <c r="AD193" s="98">
        <v>1.1770087152553899</v>
      </c>
      <c r="AE193" s="98">
        <v>1.5056107209170833</v>
      </c>
      <c r="AF193" s="130">
        <v>1.5056107209170833</v>
      </c>
      <c r="AG193" s="130">
        <v>5.7946792435551231</v>
      </c>
      <c r="AH193" s="147">
        <v>4.2509756396661658</v>
      </c>
      <c r="AI193" s="130">
        <v>3.9053418212012136</v>
      </c>
      <c r="AJ193" s="130">
        <v>5.9901174715644263</v>
      </c>
    </row>
    <row r="194" spans="1:36" x14ac:dyDescent="0.2">
      <c r="A194" s="5" t="s">
        <v>1458</v>
      </c>
      <c r="B194" s="5" t="s">
        <v>391</v>
      </c>
      <c r="D194" s="3" t="s">
        <v>392</v>
      </c>
      <c r="E194" s="38" t="s">
        <v>1088</v>
      </c>
      <c r="F194" s="3" t="s">
        <v>1076</v>
      </c>
      <c r="G194" s="3" t="s">
        <v>1058</v>
      </c>
      <c r="H194" s="85" t="s">
        <v>886</v>
      </c>
      <c r="I194" s="85">
        <v>5.6664174981312385</v>
      </c>
      <c r="J194" s="85">
        <v>-0.51826220684351654</v>
      </c>
      <c r="K194" s="85">
        <v>6.608644570863234</v>
      </c>
      <c r="L194" s="85">
        <v>6.048170758232672</v>
      </c>
      <c r="M194" s="85">
        <v>12.448382421308835</v>
      </c>
      <c r="N194" s="85">
        <v>7.5476057297113357</v>
      </c>
      <c r="O194" s="85">
        <v>6.3248346429984679</v>
      </c>
      <c r="P194" s="85">
        <v>4.1036165846085169</v>
      </c>
      <c r="Q194" s="85">
        <v>8.6865921673578583</v>
      </c>
      <c r="R194" s="85">
        <v>9.6924869833273846</v>
      </c>
      <c r="S194" s="85">
        <v>5.5785460309300419</v>
      </c>
      <c r="T194" s="85">
        <v>3.2622985408923455</v>
      </c>
      <c r="U194" s="85">
        <v>4.876381182905547</v>
      </c>
      <c r="V194" s="85">
        <v>5.3757558954223015</v>
      </c>
      <c r="W194" s="85">
        <v>3.6764444444444422</v>
      </c>
      <c r="X194" s="85">
        <v>3.5707671730854855</v>
      </c>
      <c r="Y194" s="98">
        <v>0.83641830186556376</v>
      </c>
      <c r="Z194" s="98">
        <v>1.3135081174795005E-2</v>
      </c>
      <c r="AA194" s="98">
        <v>0.24559375902917679</v>
      </c>
      <c r="AB194" s="98">
        <v>-0.97014240983112643</v>
      </c>
      <c r="AC194" s="130">
        <v>1.913650886047491</v>
      </c>
      <c r="AD194" s="98">
        <v>1.9971441552540936</v>
      </c>
      <c r="AE194" s="98">
        <v>3.4248188002316216</v>
      </c>
      <c r="AF194" s="130">
        <v>3.4248188002316216</v>
      </c>
      <c r="AG194" s="130">
        <v>5.5918724236998729</v>
      </c>
      <c r="AH194" s="147">
        <v>4.8045290671473673</v>
      </c>
      <c r="AI194" s="130">
        <v>3.7946992458975703</v>
      </c>
      <c r="AJ194" s="130">
        <v>4.1634517293342155</v>
      </c>
    </row>
    <row r="195" spans="1:36" x14ac:dyDescent="0.2">
      <c r="A195" s="5" t="s">
        <v>886</v>
      </c>
      <c r="B195" s="5" t="s">
        <v>928</v>
      </c>
      <c r="D195" s="3" t="s">
        <v>872</v>
      </c>
      <c r="E195" s="38" t="s">
        <v>1089</v>
      </c>
      <c r="F195" s="3" t="s">
        <v>1076</v>
      </c>
      <c r="G195" s="3" t="s">
        <v>1059</v>
      </c>
      <c r="H195" s="85" t="s">
        <v>886</v>
      </c>
      <c r="I195" s="85">
        <v>5.7652881911902369</v>
      </c>
      <c r="J195" s="85">
        <v>3.4267912772585589</v>
      </c>
      <c r="K195" s="85" t="s">
        <v>886</v>
      </c>
      <c r="L195" s="85" t="s">
        <v>886</v>
      </c>
      <c r="M195" s="85" t="s">
        <v>886</v>
      </c>
      <c r="N195" s="85" t="s">
        <v>886</v>
      </c>
      <c r="O195" s="85" t="s">
        <v>886</v>
      </c>
      <c r="P195" s="85" t="s">
        <v>886</v>
      </c>
      <c r="Q195" s="85" t="s">
        <v>886</v>
      </c>
      <c r="R195" s="85" t="s">
        <v>886</v>
      </c>
      <c r="S195" s="85" t="s">
        <v>886</v>
      </c>
      <c r="T195" s="85" t="s">
        <v>886</v>
      </c>
      <c r="U195" s="85" t="s">
        <v>886</v>
      </c>
      <c r="V195" s="85" t="s">
        <v>886</v>
      </c>
      <c r="W195" s="85" t="s">
        <v>886</v>
      </c>
      <c r="X195" s="85" t="s">
        <v>886</v>
      </c>
      <c r="Y195" s="98" t="s">
        <v>886</v>
      </c>
      <c r="Z195" s="98" t="s">
        <v>886</v>
      </c>
      <c r="AA195" s="98" t="s">
        <v>886</v>
      </c>
      <c r="AB195" s="98" t="s">
        <v>886</v>
      </c>
      <c r="AC195" s="130" t="s">
        <v>886</v>
      </c>
      <c r="AD195" s="98" t="s">
        <v>886</v>
      </c>
      <c r="AE195" s="98" t="s">
        <v>886</v>
      </c>
      <c r="AF195" s="130" t="s">
        <v>886</v>
      </c>
      <c r="AG195" s="130" t="s">
        <v>886</v>
      </c>
      <c r="AH195" s="130" t="s">
        <v>886</v>
      </c>
      <c r="AI195" s="130" t="s">
        <v>886</v>
      </c>
      <c r="AJ195" s="130" t="s">
        <v>886</v>
      </c>
    </row>
    <row r="196" spans="1:36" x14ac:dyDescent="0.2">
      <c r="A196" s="5" t="s">
        <v>1459</v>
      </c>
      <c r="B196" s="5" t="s">
        <v>393</v>
      </c>
      <c r="D196" s="3" t="s">
        <v>394</v>
      </c>
      <c r="E196" s="38" t="s">
        <v>1088</v>
      </c>
      <c r="F196" s="3" t="s">
        <v>1081</v>
      </c>
      <c r="G196" s="3" t="s">
        <v>1063</v>
      </c>
      <c r="H196" s="85" t="s">
        <v>886</v>
      </c>
      <c r="I196" s="85">
        <v>0</v>
      </c>
      <c r="J196" s="85">
        <v>2.2471910112359552</v>
      </c>
      <c r="K196" s="85">
        <v>3.6939356939356998</v>
      </c>
      <c r="L196" s="85">
        <v>5.8953747605739864</v>
      </c>
      <c r="M196" s="85">
        <v>8.9282272531838913</v>
      </c>
      <c r="N196" s="85">
        <v>4.5977324386492455</v>
      </c>
      <c r="O196" s="85">
        <v>4.7742976486356383</v>
      </c>
      <c r="P196" s="85">
        <v>4.895799696962186</v>
      </c>
      <c r="Q196" s="85">
        <v>6.5545820506748669</v>
      </c>
      <c r="R196" s="85">
        <v>9.4270856482510368</v>
      </c>
      <c r="S196" s="85">
        <v>5.6448009748172296</v>
      </c>
      <c r="T196" s="85">
        <v>4.3454858274300818</v>
      </c>
      <c r="U196" s="85">
        <v>4.6057479734708835</v>
      </c>
      <c r="V196" s="85">
        <v>4.5905248326875778</v>
      </c>
      <c r="W196" s="85">
        <v>4.7131923922103454</v>
      </c>
      <c r="X196" s="85">
        <v>2.9412001189987933</v>
      </c>
      <c r="Y196" s="98">
        <v>2.5111498176194686</v>
      </c>
      <c r="Z196" s="98">
        <v>2.2858187802796692E-3</v>
      </c>
      <c r="AA196" s="98">
        <v>-7.6192217726998024E-3</v>
      </c>
      <c r="AB196" s="98">
        <v>0.86256162515145718</v>
      </c>
      <c r="AC196" s="130">
        <v>1.8758168453338664</v>
      </c>
      <c r="AD196" s="98">
        <v>1.9992287841485545</v>
      </c>
      <c r="AE196" s="98">
        <v>3.8764649431471287</v>
      </c>
      <c r="AF196" s="130">
        <v>3.8764649431471287</v>
      </c>
      <c r="AG196" s="130">
        <v>5.197382930235972</v>
      </c>
      <c r="AH196" s="147">
        <v>5.0524109014674856</v>
      </c>
      <c r="AI196" s="130">
        <v>4.0220605576821944</v>
      </c>
      <c r="AJ196" s="130">
        <v>5.1524875882195706</v>
      </c>
    </row>
    <row r="197" spans="1:36" x14ac:dyDescent="0.2">
      <c r="A197" s="5" t="s">
        <v>886</v>
      </c>
      <c r="B197" s="5" t="s">
        <v>1025</v>
      </c>
      <c r="D197" s="3" t="s">
        <v>992</v>
      </c>
      <c r="E197" s="38" t="s">
        <v>1089</v>
      </c>
      <c r="F197" s="3" t="s">
        <v>1076</v>
      </c>
      <c r="G197" s="3" t="s">
        <v>1060</v>
      </c>
      <c r="H197" s="85" t="s">
        <v>886</v>
      </c>
      <c r="I197" s="85">
        <v>2.0725229512726884</v>
      </c>
      <c r="J197" s="85">
        <v>-1.8619901335579385</v>
      </c>
      <c r="K197" s="85">
        <v>5.1969348659003884</v>
      </c>
      <c r="L197" s="85" t="s">
        <v>886</v>
      </c>
      <c r="M197" s="85" t="s">
        <v>886</v>
      </c>
      <c r="N197" s="85" t="s">
        <v>886</v>
      </c>
      <c r="O197" s="85" t="s">
        <v>886</v>
      </c>
      <c r="P197" s="85" t="s">
        <v>886</v>
      </c>
      <c r="Q197" s="85" t="s">
        <v>886</v>
      </c>
      <c r="R197" s="85" t="s">
        <v>886</v>
      </c>
      <c r="S197" s="85" t="s">
        <v>886</v>
      </c>
      <c r="T197" s="85" t="s">
        <v>886</v>
      </c>
      <c r="U197" s="85" t="s">
        <v>886</v>
      </c>
      <c r="V197" s="85" t="s">
        <v>886</v>
      </c>
      <c r="W197" s="85" t="s">
        <v>886</v>
      </c>
      <c r="X197" s="85" t="s">
        <v>886</v>
      </c>
      <c r="Y197" s="98" t="s">
        <v>886</v>
      </c>
      <c r="Z197" s="98" t="s">
        <v>886</v>
      </c>
      <c r="AA197" s="98" t="s">
        <v>886</v>
      </c>
      <c r="AB197" s="98" t="s">
        <v>886</v>
      </c>
      <c r="AC197" s="130" t="s">
        <v>886</v>
      </c>
      <c r="AD197" s="98" t="s">
        <v>886</v>
      </c>
      <c r="AE197" s="98" t="s">
        <v>886</v>
      </c>
      <c r="AF197" s="130" t="s">
        <v>886</v>
      </c>
      <c r="AG197" s="130" t="s">
        <v>886</v>
      </c>
      <c r="AH197" s="130" t="s">
        <v>886</v>
      </c>
      <c r="AI197" s="130" t="s">
        <v>886</v>
      </c>
      <c r="AJ197" s="130" t="s">
        <v>886</v>
      </c>
    </row>
    <row r="198" spans="1:36" x14ac:dyDescent="0.2">
      <c r="A198" s="5" t="s">
        <v>1460</v>
      </c>
      <c r="B198" s="5" t="s">
        <v>395</v>
      </c>
      <c r="D198" s="3" t="s">
        <v>396</v>
      </c>
      <c r="E198" s="38" t="s">
        <v>1088</v>
      </c>
      <c r="F198" s="3" t="s">
        <v>1082</v>
      </c>
      <c r="G198" s="3" t="s">
        <v>1060</v>
      </c>
      <c r="H198" s="85" t="s">
        <v>886</v>
      </c>
      <c r="I198" s="85">
        <v>2.0725229512726884</v>
      </c>
      <c r="J198" s="85">
        <v>-1.8619901335579385</v>
      </c>
      <c r="K198" s="85">
        <v>5.1969348659003884</v>
      </c>
      <c r="L198" s="85">
        <v>-11.070642910214019</v>
      </c>
      <c r="M198" s="85">
        <v>25.259657285147938</v>
      </c>
      <c r="N198" s="85">
        <v>3.556061259988752</v>
      </c>
      <c r="O198" s="85">
        <v>10.315736297044722</v>
      </c>
      <c r="P198" s="85">
        <v>5.4036726656592009</v>
      </c>
      <c r="Q198" s="85">
        <v>7.003519138028409</v>
      </c>
      <c r="R198" s="85">
        <v>5.7584554793130138</v>
      </c>
      <c r="S198" s="85">
        <v>9.7947000163165114</v>
      </c>
      <c r="T198" s="85">
        <v>2.8436806126195506</v>
      </c>
      <c r="U198" s="85">
        <v>2.9750014875007338</v>
      </c>
      <c r="V198" s="85">
        <v>2.9864544726654287</v>
      </c>
      <c r="W198" s="85">
        <v>6.1171001482787517</v>
      </c>
      <c r="X198" s="85">
        <v>4.2833296826967313</v>
      </c>
      <c r="Y198" s="98">
        <v>2.0678216530984628</v>
      </c>
      <c r="Z198" s="98">
        <v>0</v>
      </c>
      <c r="AA198" s="98">
        <v>3.2265847306685203</v>
      </c>
      <c r="AB198" s="98">
        <v>2.0072867257853773</v>
      </c>
      <c r="AC198" s="130">
        <v>1.9125277983691458</v>
      </c>
      <c r="AD198" s="98">
        <v>1.9903721533049534</v>
      </c>
      <c r="AE198" s="98">
        <v>3.6845654118958793</v>
      </c>
      <c r="AF198" s="130">
        <v>3.6845654118958793</v>
      </c>
      <c r="AG198" s="130">
        <v>5.931473417236921</v>
      </c>
      <c r="AH198" s="147">
        <v>4.0159916879362267</v>
      </c>
      <c r="AI198" s="130">
        <v>3.9836268484940485</v>
      </c>
      <c r="AJ198" s="130">
        <v>5.0652076307024032</v>
      </c>
    </row>
    <row r="199" spans="1:36" x14ac:dyDescent="0.2">
      <c r="A199" s="5" t="s">
        <v>886</v>
      </c>
      <c r="B199" s="5" t="s">
        <v>929</v>
      </c>
      <c r="D199" s="3" t="s">
        <v>873</v>
      </c>
      <c r="E199" s="38" t="s">
        <v>1089</v>
      </c>
      <c r="F199" s="3" t="s">
        <v>1076</v>
      </c>
      <c r="G199" s="3" t="s">
        <v>1065</v>
      </c>
      <c r="H199" s="85" t="s">
        <v>886</v>
      </c>
      <c r="I199" s="85">
        <v>7.2837156368345575</v>
      </c>
      <c r="J199" s="85">
        <v>0.61819844535892798</v>
      </c>
      <c r="K199" s="85">
        <v>2.6939087124861629</v>
      </c>
      <c r="L199" s="85">
        <v>8.0361093902115073</v>
      </c>
      <c r="M199" s="85" t="s">
        <v>886</v>
      </c>
      <c r="N199" s="85" t="s">
        <v>886</v>
      </c>
      <c r="O199" s="85" t="s">
        <v>886</v>
      </c>
      <c r="P199" s="85" t="s">
        <v>886</v>
      </c>
      <c r="Q199" s="85" t="s">
        <v>886</v>
      </c>
      <c r="R199" s="85" t="s">
        <v>886</v>
      </c>
      <c r="S199" s="85" t="s">
        <v>886</v>
      </c>
      <c r="T199" s="85" t="s">
        <v>886</v>
      </c>
      <c r="U199" s="85" t="s">
        <v>886</v>
      </c>
      <c r="V199" s="85" t="s">
        <v>886</v>
      </c>
      <c r="W199" s="85" t="s">
        <v>886</v>
      </c>
      <c r="X199" s="85" t="s">
        <v>886</v>
      </c>
      <c r="Y199" s="98" t="s">
        <v>886</v>
      </c>
      <c r="Z199" s="98" t="s">
        <v>886</v>
      </c>
      <c r="AA199" s="98" t="s">
        <v>886</v>
      </c>
      <c r="AB199" s="98" t="s">
        <v>886</v>
      </c>
      <c r="AC199" s="130" t="s">
        <v>886</v>
      </c>
      <c r="AD199" s="98" t="s">
        <v>886</v>
      </c>
      <c r="AE199" s="98" t="s">
        <v>886</v>
      </c>
      <c r="AF199" s="130" t="s">
        <v>886</v>
      </c>
      <c r="AG199" s="130" t="s">
        <v>886</v>
      </c>
      <c r="AH199" s="130" t="s">
        <v>886</v>
      </c>
      <c r="AI199" s="130" t="s">
        <v>886</v>
      </c>
      <c r="AJ199" s="130" t="s">
        <v>886</v>
      </c>
    </row>
    <row r="200" spans="1:36" x14ac:dyDescent="0.2">
      <c r="A200" s="5" t="s">
        <v>1463</v>
      </c>
      <c r="B200" s="5" t="s">
        <v>401</v>
      </c>
      <c r="D200" s="3" t="s">
        <v>402</v>
      </c>
      <c r="E200" s="38" t="s">
        <v>1088</v>
      </c>
      <c r="F200" s="3" t="s">
        <v>1076</v>
      </c>
      <c r="G200" s="3" t="s">
        <v>1057</v>
      </c>
      <c r="H200" s="85" t="s">
        <v>886</v>
      </c>
      <c r="I200" s="85">
        <v>6.4439229020753004</v>
      </c>
      <c r="J200" s="85">
        <v>-0.19444444444444287</v>
      </c>
      <c r="K200" s="85">
        <v>10.132549401614256</v>
      </c>
      <c r="L200" s="85">
        <v>8.4658758864688082</v>
      </c>
      <c r="M200" s="85">
        <v>9.7287143418810729</v>
      </c>
      <c r="N200" s="85">
        <v>7.6850598508373764</v>
      </c>
      <c r="O200" s="85">
        <v>8.282703801836206</v>
      </c>
      <c r="P200" s="85">
        <v>8.8202490155464091</v>
      </c>
      <c r="Q200" s="85">
        <v>6.7133115796519434</v>
      </c>
      <c r="R200" s="85">
        <v>19.301220169549651</v>
      </c>
      <c r="S200" s="85">
        <v>6.1078296872561424</v>
      </c>
      <c r="T200" s="85">
        <v>4.5004800099098787</v>
      </c>
      <c r="U200" s="85">
        <v>4.8171169903020541</v>
      </c>
      <c r="V200" s="85">
        <v>4.5674623088939086</v>
      </c>
      <c r="W200" s="85">
        <v>4.1699055704638823</v>
      </c>
      <c r="X200" s="85">
        <v>3.6850301732528834</v>
      </c>
      <c r="Y200" s="98">
        <v>2.8130847555213307</v>
      </c>
      <c r="Z200" s="98">
        <v>1.8261060115349892E-3</v>
      </c>
      <c r="AA200" s="98">
        <v>0.12234686858974442</v>
      </c>
      <c r="AB200" s="98">
        <v>2.0670200865708921E-2</v>
      </c>
      <c r="AC200" s="130">
        <v>1.8684431261472678</v>
      </c>
      <c r="AD200" s="98">
        <v>1.5602997684908804</v>
      </c>
      <c r="AE200" s="98">
        <v>3.6319626816128547</v>
      </c>
      <c r="AF200" s="130">
        <v>3.6319626816128547</v>
      </c>
      <c r="AG200" s="130">
        <v>5.5567620391986594</v>
      </c>
      <c r="AH200" s="147">
        <v>4.1182975440401171</v>
      </c>
      <c r="AI200" s="130">
        <v>4.2839076825798239</v>
      </c>
      <c r="AJ200" s="130">
        <v>3.7033879035925343</v>
      </c>
    </row>
    <row r="201" spans="1:36" x14ac:dyDescent="0.2">
      <c r="A201" s="5" t="s">
        <v>1464</v>
      </c>
      <c r="B201" s="5" t="s">
        <v>403</v>
      </c>
      <c r="D201" s="3" t="s">
        <v>404</v>
      </c>
      <c r="E201" s="38" t="s">
        <v>1088</v>
      </c>
      <c r="F201" s="3" t="s">
        <v>1083</v>
      </c>
      <c r="G201" s="3" t="s">
        <v>1062</v>
      </c>
      <c r="H201" s="85" t="s">
        <v>886</v>
      </c>
      <c r="I201" s="85">
        <v>8.278786939850491</v>
      </c>
      <c r="J201" s="85">
        <v>6.6388854112639422</v>
      </c>
      <c r="K201" s="85">
        <v>5.5681341719077579</v>
      </c>
      <c r="L201" s="85">
        <v>4.4896338072920798</v>
      </c>
      <c r="M201" s="85">
        <v>3.9135789329643842</v>
      </c>
      <c r="N201" s="85">
        <v>6.4993781549491416</v>
      </c>
      <c r="O201" s="85">
        <v>9.6693090799181221</v>
      </c>
      <c r="P201" s="85">
        <v>9.836517381772623</v>
      </c>
      <c r="Q201" s="85">
        <v>9.1939733339416279</v>
      </c>
      <c r="R201" s="85">
        <v>12.969771668511981</v>
      </c>
      <c r="S201" s="85">
        <v>5.5235541583837886</v>
      </c>
      <c r="T201" s="85">
        <v>5.0320251645068197</v>
      </c>
      <c r="U201" s="85">
        <v>4.8042912439936032</v>
      </c>
      <c r="V201" s="85">
        <v>3.1409445121029194</v>
      </c>
      <c r="W201" s="85">
        <v>2.3723345964175735</v>
      </c>
      <c r="X201" s="85">
        <v>1.9163066995348572</v>
      </c>
      <c r="Y201" s="98">
        <v>0</v>
      </c>
      <c r="Z201" s="98">
        <v>0</v>
      </c>
      <c r="AA201" s="98">
        <v>-0.22930181296369767</v>
      </c>
      <c r="AB201" s="98">
        <v>1.0764885122661809</v>
      </c>
      <c r="AC201" s="130">
        <v>-0.29339494627205198</v>
      </c>
      <c r="AD201" s="98">
        <v>-0.29425828520984743</v>
      </c>
      <c r="AE201" s="98">
        <v>1.7198509610063972</v>
      </c>
      <c r="AF201" s="130">
        <v>1.7198509610063972</v>
      </c>
      <c r="AG201" s="130">
        <v>4.2011546219656193</v>
      </c>
      <c r="AH201" s="147">
        <v>5.7639676924103878</v>
      </c>
      <c r="AI201" s="130">
        <v>3.9123986241282216</v>
      </c>
      <c r="AJ201" s="130">
        <v>5.9024319137047243</v>
      </c>
    </row>
    <row r="202" spans="1:36" x14ac:dyDescent="0.2">
      <c r="A202" s="5" t="s">
        <v>1465</v>
      </c>
      <c r="B202" s="5" t="s">
        <v>405</v>
      </c>
      <c r="D202" s="3" t="s">
        <v>406</v>
      </c>
      <c r="E202" s="38" t="s">
        <v>1088</v>
      </c>
      <c r="F202" s="3" t="s">
        <v>1076</v>
      </c>
      <c r="G202" s="3" t="s">
        <v>1065</v>
      </c>
      <c r="H202" s="85" t="s">
        <v>886</v>
      </c>
      <c r="I202" s="85">
        <v>6.0009876543209799</v>
      </c>
      <c r="J202" s="85">
        <v>3.1436930473510643</v>
      </c>
      <c r="K202" s="85">
        <v>7.2393857271906086</v>
      </c>
      <c r="L202" s="85">
        <v>6.4491129942551026</v>
      </c>
      <c r="M202" s="85">
        <v>11.96803038695893</v>
      </c>
      <c r="N202" s="85">
        <v>8.3056525365033025</v>
      </c>
      <c r="O202" s="85">
        <v>5.5074846978061345</v>
      </c>
      <c r="P202" s="85">
        <v>9.03726976980073</v>
      </c>
      <c r="Q202" s="85">
        <v>6.8043880248216198</v>
      </c>
      <c r="R202" s="85">
        <v>14.400883724388464</v>
      </c>
      <c r="S202" s="85">
        <v>7.274499791096062</v>
      </c>
      <c r="T202" s="85">
        <v>4.5577289250475985</v>
      </c>
      <c r="U202" s="85">
        <v>5.1247454596626199</v>
      </c>
      <c r="V202" s="85">
        <v>4.8418466577950596</v>
      </c>
      <c r="W202" s="85">
        <v>4.0068796659306258</v>
      </c>
      <c r="X202" s="85">
        <v>2.702897870465975</v>
      </c>
      <c r="Y202" s="98">
        <v>2.161379232759586</v>
      </c>
      <c r="Z202" s="98">
        <v>2.2711943729419204E-2</v>
      </c>
      <c r="AA202" s="98">
        <v>0.35780390969580367</v>
      </c>
      <c r="AB202" s="98">
        <v>7.404817244996309E-2</v>
      </c>
      <c r="AC202" s="130">
        <v>0.25555121643749956</v>
      </c>
      <c r="AD202" s="98">
        <v>1.6640242735697086</v>
      </c>
      <c r="AE202" s="98">
        <v>3.4503619754380876</v>
      </c>
      <c r="AF202" s="130">
        <v>3.4503619754380876</v>
      </c>
      <c r="AG202" s="130">
        <v>5.5556248130048891</v>
      </c>
      <c r="AH202" s="147">
        <v>4.0804275295993397</v>
      </c>
      <c r="AI202" s="130">
        <v>3.8001758815352726</v>
      </c>
      <c r="AJ202" s="130">
        <v>4.7050335332025126</v>
      </c>
    </row>
    <row r="203" spans="1:36" x14ac:dyDescent="0.2">
      <c r="A203" s="5" t="s">
        <v>1466</v>
      </c>
      <c r="B203" s="5" t="s">
        <v>407</v>
      </c>
      <c r="D203" s="3" t="s">
        <v>408</v>
      </c>
      <c r="E203" s="38" t="s">
        <v>1088</v>
      </c>
      <c r="F203" s="3" t="s">
        <v>1076</v>
      </c>
      <c r="G203" s="3" t="s">
        <v>1060</v>
      </c>
      <c r="H203" s="85" t="s">
        <v>886</v>
      </c>
      <c r="I203" s="85">
        <v>7.4936236628725794</v>
      </c>
      <c r="J203" s="85">
        <v>5.5776892430278906</v>
      </c>
      <c r="K203" s="85">
        <v>4.8503144654088004</v>
      </c>
      <c r="L203" s="85">
        <v>4.9330582081673811</v>
      </c>
      <c r="M203" s="85">
        <v>14.364110303196597</v>
      </c>
      <c r="N203" s="85">
        <v>6.721849008317335</v>
      </c>
      <c r="O203" s="85">
        <v>6.3921465772415615</v>
      </c>
      <c r="P203" s="85">
        <v>5.8320126782884358</v>
      </c>
      <c r="Q203" s="85">
        <v>9.7334531296795461</v>
      </c>
      <c r="R203" s="85">
        <v>9.6979621542940322</v>
      </c>
      <c r="S203" s="85">
        <v>6.3028694642560907</v>
      </c>
      <c r="T203" s="85">
        <v>5.0553908566079144</v>
      </c>
      <c r="U203" s="85">
        <v>4.9829199465319931</v>
      </c>
      <c r="V203" s="85">
        <v>4.612011034873035</v>
      </c>
      <c r="W203" s="85">
        <v>5.8827506930826843</v>
      </c>
      <c r="X203" s="85">
        <v>2.4778082891627946</v>
      </c>
      <c r="Y203" s="98">
        <v>2.5612263974574603</v>
      </c>
      <c r="Z203" s="98">
        <v>0</v>
      </c>
      <c r="AA203" s="98">
        <v>0.48000972171587364</v>
      </c>
      <c r="AB203" s="98">
        <v>0.55028118763983969</v>
      </c>
      <c r="AC203" s="130">
        <v>0.5412557132547402</v>
      </c>
      <c r="AD203" s="98">
        <v>1.9081229812178524</v>
      </c>
      <c r="AE203" s="98">
        <v>3.3606594796945277</v>
      </c>
      <c r="AF203" s="130">
        <v>3.3606594796945277</v>
      </c>
      <c r="AG203" s="130">
        <v>4.7409767620721688</v>
      </c>
      <c r="AH203" s="147">
        <v>5.4022867932445262</v>
      </c>
      <c r="AI203" s="130">
        <v>3.3389729299362791</v>
      </c>
      <c r="AJ203" s="130">
        <v>2.5055777595865321</v>
      </c>
    </row>
    <row r="204" spans="1:36" x14ac:dyDescent="0.2">
      <c r="A204" s="5" t="s">
        <v>1468</v>
      </c>
      <c r="B204" s="5" t="s">
        <v>413</v>
      </c>
      <c r="D204" s="3" t="s">
        <v>414</v>
      </c>
      <c r="E204" s="38" t="s">
        <v>1088</v>
      </c>
      <c r="F204" s="3" t="s">
        <v>1081</v>
      </c>
      <c r="G204" s="3" t="s">
        <v>1058</v>
      </c>
      <c r="H204" s="85" t="s">
        <v>886</v>
      </c>
      <c r="I204" s="85">
        <v>19.37902236677094</v>
      </c>
      <c r="J204" s="85">
        <v>11.168831168831161</v>
      </c>
      <c r="K204" s="85">
        <v>4.512980269989626</v>
      </c>
      <c r="L204" s="85">
        <v>10.353118852214706</v>
      </c>
      <c r="M204" s="85">
        <v>5.4814254587362399</v>
      </c>
      <c r="N204" s="85">
        <v>0</v>
      </c>
      <c r="O204" s="85">
        <v>0</v>
      </c>
      <c r="P204" s="85">
        <v>0</v>
      </c>
      <c r="Q204" s="85">
        <v>-3.0003243593901914</v>
      </c>
      <c r="R204" s="85">
        <v>3.9141491917387299</v>
      </c>
      <c r="S204" s="85">
        <v>3.5507718885228599</v>
      </c>
      <c r="T204" s="85">
        <v>4.8446189074255841</v>
      </c>
      <c r="U204" s="85">
        <v>3.6309319522011663</v>
      </c>
      <c r="V204" s="85">
        <v>3.8085489127571464</v>
      </c>
      <c r="W204" s="85">
        <v>4.8717000558298622</v>
      </c>
      <c r="X204" s="85">
        <v>4.4760021571094626</v>
      </c>
      <c r="Y204" s="98">
        <v>0.53073217216370949</v>
      </c>
      <c r="Z204" s="98">
        <v>0</v>
      </c>
      <c r="AA204" s="98">
        <v>0.45947048988242045</v>
      </c>
      <c r="AB204" s="98">
        <v>1.7849186171467579</v>
      </c>
      <c r="AC204" s="130">
        <v>1.9866611731987449</v>
      </c>
      <c r="AD204" s="98">
        <v>1.985835300652683</v>
      </c>
      <c r="AE204" s="98">
        <v>3.6999900970489108</v>
      </c>
      <c r="AF204" s="130">
        <v>3.6999900970489108</v>
      </c>
      <c r="AG204" s="130">
        <v>5.9802959039225723</v>
      </c>
      <c r="AH204" s="147">
        <v>5.0186083837366446</v>
      </c>
      <c r="AI204" s="130">
        <v>3.9694954022575946</v>
      </c>
      <c r="AJ204" s="130">
        <v>5.0422489357608784</v>
      </c>
    </row>
    <row r="205" spans="1:36" x14ac:dyDescent="0.2">
      <c r="A205" s="5" t="s">
        <v>886</v>
      </c>
      <c r="B205" s="5" t="s">
        <v>1026</v>
      </c>
      <c r="D205" s="3" t="s">
        <v>990</v>
      </c>
      <c r="E205" s="38" t="s">
        <v>1089</v>
      </c>
      <c r="F205" s="3" t="s">
        <v>1076</v>
      </c>
      <c r="G205" s="3" t="s">
        <v>1061</v>
      </c>
      <c r="H205" s="85" t="s">
        <v>886</v>
      </c>
      <c r="I205" s="85">
        <v>30.548175353598509</v>
      </c>
      <c r="J205" s="85">
        <v>-8.5851103628881447</v>
      </c>
      <c r="K205" s="85">
        <v>6.5086432687270843</v>
      </c>
      <c r="L205" s="85" t="s">
        <v>886</v>
      </c>
      <c r="M205" s="85" t="s">
        <v>886</v>
      </c>
      <c r="N205" s="85" t="s">
        <v>886</v>
      </c>
      <c r="O205" s="85" t="s">
        <v>886</v>
      </c>
      <c r="P205" s="85" t="s">
        <v>886</v>
      </c>
      <c r="Q205" s="85" t="s">
        <v>886</v>
      </c>
      <c r="R205" s="85" t="s">
        <v>886</v>
      </c>
      <c r="S205" s="85" t="s">
        <v>886</v>
      </c>
      <c r="T205" s="85" t="s">
        <v>886</v>
      </c>
      <c r="U205" s="85" t="s">
        <v>886</v>
      </c>
      <c r="V205" s="85" t="s">
        <v>886</v>
      </c>
      <c r="W205" s="85" t="s">
        <v>886</v>
      </c>
      <c r="X205" s="85" t="s">
        <v>886</v>
      </c>
      <c r="Y205" s="98" t="s">
        <v>886</v>
      </c>
      <c r="Z205" s="98" t="s">
        <v>886</v>
      </c>
      <c r="AA205" s="98" t="s">
        <v>886</v>
      </c>
      <c r="AB205" s="98" t="s">
        <v>886</v>
      </c>
      <c r="AC205" s="130" t="s">
        <v>886</v>
      </c>
      <c r="AD205" s="98" t="s">
        <v>886</v>
      </c>
      <c r="AE205" s="98" t="s">
        <v>886</v>
      </c>
      <c r="AF205" s="130" t="s">
        <v>886</v>
      </c>
      <c r="AG205" s="130" t="s">
        <v>886</v>
      </c>
      <c r="AH205" s="130" t="s">
        <v>886</v>
      </c>
      <c r="AI205" s="130" t="s">
        <v>886</v>
      </c>
      <c r="AJ205" s="130" t="s">
        <v>886</v>
      </c>
    </row>
    <row r="206" spans="1:36" x14ac:dyDescent="0.2">
      <c r="A206" s="5" t="s">
        <v>1470</v>
      </c>
      <c r="B206" s="5" t="s">
        <v>415</v>
      </c>
      <c r="D206" s="3" t="s">
        <v>416</v>
      </c>
      <c r="E206" s="38" t="s">
        <v>1088</v>
      </c>
      <c r="F206" s="3" t="s">
        <v>1082</v>
      </c>
      <c r="G206" s="3" t="s">
        <v>1061</v>
      </c>
      <c r="H206" s="85" t="s">
        <v>886</v>
      </c>
      <c r="I206" s="85">
        <v>30.548175353598509</v>
      </c>
      <c r="J206" s="85">
        <v>-8.5851103628881447</v>
      </c>
      <c r="K206" s="85">
        <v>6.5086432687270843</v>
      </c>
      <c r="L206" s="85">
        <v>-7.4342186155170253</v>
      </c>
      <c r="M206" s="85">
        <v>8.5858502000763792</v>
      </c>
      <c r="N206" s="85">
        <v>8.0782286920089206</v>
      </c>
      <c r="O206" s="85">
        <v>7.6399598194705902</v>
      </c>
      <c r="P206" s="85">
        <v>5.8266847176036123</v>
      </c>
      <c r="Q206" s="85">
        <v>14.509277889559584</v>
      </c>
      <c r="R206" s="85">
        <v>7.3658293201440443</v>
      </c>
      <c r="S206" s="85">
        <v>8.4334306525099265</v>
      </c>
      <c r="T206" s="85">
        <v>4.4896818372385638</v>
      </c>
      <c r="U206" s="85">
        <v>4.9369616776931764</v>
      </c>
      <c r="V206" s="85">
        <v>4.8431910681360364</v>
      </c>
      <c r="W206" s="85">
        <v>4.8123444983831689</v>
      </c>
      <c r="X206" s="85">
        <v>3.9449775379071923</v>
      </c>
      <c r="Y206" s="98">
        <v>1.9928439124904145</v>
      </c>
      <c r="Z206" s="98">
        <v>0</v>
      </c>
      <c r="AA206" s="98">
        <v>3.407483042812359</v>
      </c>
      <c r="AB206" s="98">
        <v>1.9988432946354493</v>
      </c>
      <c r="AC206" s="130">
        <v>1.5814294407257679</v>
      </c>
      <c r="AD206" s="98">
        <v>1.581996283261744</v>
      </c>
      <c r="AE206" s="98">
        <v>3.6233389400041505</v>
      </c>
      <c r="AF206" s="130">
        <v>3.6233389400041505</v>
      </c>
      <c r="AG206" s="130">
        <v>5.827058357277326</v>
      </c>
      <c r="AH206" s="147">
        <v>4.0831373099743828</v>
      </c>
      <c r="AI206" s="130">
        <v>3.9881715352267921</v>
      </c>
      <c r="AJ206" s="130">
        <v>5.0662269557225512</v>
      </c>
    </row>
    <row r="207" spans="1:36" x14ac:dyDescent="0.2">
      <c r="A207" s="5" t="s">
        <v>1678</v>
      </c>
      <c r="B207" s="5" t="s">
        <v>417</v>
      </c>
      <c r="D207" s="3" t="s">
        <v>418</v>
      </c>
      <c r="E207" s="38" t="s">
        <v>1089</v>
      </c>
      <c r="F207" s="3" t="s">
        <v>1076</v>
      </c>
      <c r="G207" s="3" t="s">
        <v>1058</v>
      </c>
      <c r="H207" s="85" t="s">
        <v>886</v>
      </c>
      <c r="I207" s="85">
        <v>3.8240592814167798</v>
      </c>
      <c r="J207" s="85">
        <v>5.5248166579360998</v>
      </c>
      <c r="K207" s="85">
        <v>3.9278345717698642</v>
      </c>
      <c r="L207" s="85">
        <v>5.1272483021120934</v>
      </c>
      <c r="M207" s="85">
        <v>16.590941360215822</v>
      </c>
      <c r="N207" s="85">
        <v>4.4888266455580492</v>
      </c>
      <c r="O207" s="85">
        <v>6.0605354249950523</v>
      </c>
      <c r="P207" s="85">
        <v>6.1482840847902906</v>
      </c>
      <c r="Q207" s="85">
        <v>5.3604704128535303</v>
      </c>
      <c r="R207" s="85">
        <v>10.624520997504263</v>
      </c>
      <c r="S207" s="85">
        <v>5.5752440335029974</v>
      </c>
      <c r="T207" s="85">
        <v>3.2549804818952595</v>
      </c>
      <c r="U207" s="85">
        <v>4.7762215541052626</v>
      </c>
      <c r="V207" s="85">
        <v>4.5678292313075843</v>
      </c>
      <c r="W207" s="85">
        <v>4.5341305430991525</v>
      </c>
      <c r="X207" s="85" t="s">
        <v>886</v>
      </c>
      <c r="Y207" s="98" t="s">
        <v>886</v>
      </c>
      <c r="Z207" s="98" t="s">
        <v>886</v>
      </c>
      <c r="AA207" s="98" t="s">
        <v>886</v>
      </c>
      <c r="AB207" s="98" t="s">
        <v>886</v>
      </c>
      <c r="AC207" s="130" t="s">
        <v>886</v>
      </c>
      <c r="AD207" s="98" t="s">
        <v>886</v>
      </c>
      <c r="AE207" s="98" t="s">
        <v>886</v>
      </c>
      <c r="AF207" s="130" t="s">
        <v>886</v>
      </c>
      <c r="AG207" s="130" t="s">
        <v>886</v>
      </c>
      <c r="AH207" s="130" t="s">
        <v>886</v>
      </c>
      <c r="AI207" s="130" t="s">
        <v>886</v>
      </c>
      <c r="AJ207" s="130" t="s">
        <v>886</v>
      </c>
    </row>
    <row r="208" spans="1:36" x14ac:dyDescent="0.2">
      <c r="A208" s="5" t="s">
        <v>1471</v>
      </c>
      <c r="B208" s="5" t="s">
        <v>419</v>
      </c>
      <c r="D208" s="3" t="s">
        <v>420</v>
      </c>
      <c r="E208" s="38" t="s">
        <v>1088</v>
      </c>
      <c r="F208" s="3" t="s">
        <v>1076</v>
      </c>
      <c r="G208" s="3" t="s">
        <v>1057</v>
      </c>
      <c r="H208" s="85" t="s">
        <v>886</v>
      </c>
      <c r="I208" s="85">
        <v>5.5564700502972073</v>
      </c>
      <c r="J208" s="85">
        <v>4.6783220418276557</v>
      </c>
      <c r="K208" s="85">
        <v>5.0121662556072266</v>
      </c>
      <c r="L208" s="85">
        <v>5.7360382087293686</v>
      </c>
      <c r="M208" s="85">
        <v>9.9686940966010837</v>
      </c>
      <c r="N208" s="85">
        <v>8.0700042024211456</v>
      </c>
      <c r="O208" s="85">
        <v>7.6116407425990786</v>
      </c>
      <c r="P208" s="85">
        <v>6.1617009371940128</v>
      </c>
      <c r="Q208" s="85">
        <v>9.7766651294551679</v>
      </c>
      <c r="R208" s="85">
        <v>13.092880433695427</v>
      </c>
      <c r="S208" s="85">
        <v>5.9106024693105041</v>
      </c>
      <c r="T208" s="85">
        <v>4.0024717956426343</v>
      </c>
      <c r="U208" s="85">
        <v>4.6858941418293796</v>
      </c>
      <c r="V208" s="85">
        <v>4.5674183156925778</v>
      </c>
      <c r="W208" s="85">
        <v>3.8794146770821953</v>
      </c>
      <c r="X208" s="85">
        <v>3.0397390272835167</v>
      </c>
      <c r="Y208" s="98">
        <v>2.3072864201084258</v>
      </c>
      <c r="Z208" s="98">
        <v>7.7028185617834311E-2</v>
      </c>
      <c r="AA208" s="98">
        <v>6.6260181646597971E-2</v>
      </c>
      <c r="AB208" s="98">
        <v>0.68557287137984702</v>
      </c>
      <c r="AC208" s="130">
        <v>2.0686219151692331</v>
      </c>
      <c r="AD208" s="98">
        <v>2.0488255699679048</v>
      </c>
      <c r="AE208" s="98">
        <v>3.571496903639737</v>
      </c>
      <c r="AF208" s="130">
        <v>3.571496903639737</v>
      </c>
      <c r="AG208" s="130">
        <v>4.872961924228747</v>
      </c>
      <c r="AH208" s="147">
        <v>5.4975438676011512</v>
      </c>
      <c r="AI208" s="130">
        <v>3.8082706766917163</v>
      </c>
      <c r="AJ208" s="130">
        <v>4.7063753615015713</v>
      </c>
    </row>
    <row r="209" spans="1:36" x14ac:dyDescent="0.2">
      <c r="A209" s="5" t="s">
        <v>1472</v>
      </c>
      <c r="B209" s="5" t="s">
        <v>421</v>
      </c>
      <c r="D209" s="3" t="s">
        <v>422</v>
      </c>
      <c r="E209" s="38" t="s">
        <v>1088</v>
      </c>
      <c r="F209" s="3" t="s">
        <v>1076</v>
      </c>
      <c r="G209" s="3" t="s">
        <v>1061</v>
      </c>
      <c r="H209" s="85" t="s">
        <v>886</v>
      </c>
      <c r="I209" s="85">
        <v>1.5240714202718948</v>
      </c>
      <c r="J209" s="85">
        <v>3.8626609442059987</v>
      </c>
      <c r="K209" s="85">
        <v>6.7878787878787818</v>
      </c>
      <c r="L209" s="85">
        <v>6.9050321604237581</v>
      </c>
      <c r="M209" s="85">
        <v>15.361721980019638</v>
      </c>
      <c r="N209" s="85">
        <v>6.5988007251429224</v>
      </c>
      <c r="O209" s="85">
        <v>7.7836791292744891</v>
      </c>
      <c r="P209" s="85">
        <v>7.491018545489851</v>
      </c>
      <c r="Q209" s="85">
        <v>10.941240233051815</v>
      </c>
      <c r="R209" s="85">
        <v>16.145907545748784</v>
      </c>
      <c r="S209" s="85">
        <v>6.4924026008166891</v>
      </c>
      <c r="T209" s="85">
        <v>3.5350169098225166</v>
      </c>
      <c r="U209" s="85">
        <v>4.6621047026378335</v>
      </c>
      <c r="V209" s="85">
        <v>4.3929257568969149</v>
      </c>
      <c r="W209" s="85">
        <v>4.341911925164041</v>
      </c>
      <c r="X209" s="85">
        <v>2.1353429585270618</v>
      </c>
      <c r="Y209" s="98">
        <v>2.0422371779995387</v>
      </c>
      <c r="Z209" s="98">
        <v>-2.0067158089034365E-3</v>
      </c>
      <c r="AA209" s="98">
        <v>0.49499983277033266</v>
      </c>
      <c r="AB209" s="98">
        <v>0.53649282790296127</v>
      </c>
      <c r="AC209" s="130">
        <v>0.53429201342680699</v>
      </c>
      <c r="AD209" s="98">
        <v>0.48271956166694441</v>
      </c>
      <c r="AE209" s="98">
        <v>3.9474115387892361</v>
      </c>
      <c r="AF209" s="130">
        <v>3.9474115387892361</v>
      </c>
      <c r="AG209" s="130">
        <v>4.7917265505073248</v>
      </c>
      <c r="AH209" s="147">
        <v>4.6350658900703889</v>
      </c>
      <c r="AI209" s="130">
        <v>3.6483200214180611</v>
      </c>
      <c r="AJ209" s="130">
        <v>1.9039008981375287</v>
      </c>
    </row>
    <row r="210" spans="1:36" x14ac:dyDescent="0.2">
      <c r="A210" s="5" t="s">
        <v>1473</v>
      </c>
      <c r="B210" s="5" t="s">
        <v>423</v>
      </c>
      <c r="D210" s="3" t="s">
        <v>424</v>
      </c>
      <c r="E210" s="38" t="s">
        <v>1088</v>
      </c>
      <c r="F210" s="3" t="s">
        <v>1076</v>
      </c>
      <c r="G210" s="3" t="s">
        <v>1065</v>
      </c>
      <c r="H210" s="85" t="s">
        <v>886</v>
      </c>
      <c r="I210" s="85">
        <v>-1.7094017094017175</v>
      </c>
      <c r="J210" s="85">
        <v>-3.9130434782608745</v>
      </c>
      <c r="K210" s="85">
        <v>15.243841126194056</v>
      </c>
      <c r="L210" s="85">
        <v>5.4672367158188848</v>
      </c>
      <c r="M210" s="85">
        <v>10.384195373771462</v>
      </c>
      <c r="N210" s="85">
        <v>9.1120304583745479</v>
      </c>
      <c r="O210" s="85">
        <v>10.110862308188985</v>
      </c>
      <c r="P210" s="85">
        <v>11.97335096627701</v>
      </c>
      <c r="Q210" s="85">
        <v>9.8484679665738213</v>
      </c>
      <c r="R210" s="85">
        <v>11.634157968941764</v>
      </c>
      <c r="S210" s="85">
        <v>7.1806939914046239</v>
      </c>
      <c r="T210" s="85">
        <v>3.7367965955138231</v>
      </c>
      <c r="U210" s="85">
        <v>4.4888453052218722</v>
      </c>
      <c r="V210" s="85">
        <v>4.5361050499362676</v>
      </c>
      <c r="W210" s="85">
        <v>4.3789231126040846</v>
      </c>
      <c r="X210" s="85">
        <v>3.2806273115628244</v>
      </c>
      <c r="Y210" s="98">
        <v>2.5199003421401329</v>
      </c>
      <c r="Z210" s="98">
        <v>5.2124231675293231E-2</v>
      </c>
      <c r="AA210" s="98">
        <v>0.10148781131387352</v>
      </c>
      <c r="AB210" s="98">
        <v>0.19939033869323453</v>
      </c>
      <c r="AC210" s="130">
        <v>1.9656516870606877</v>
      </c>
      <c r="AD210" s="98">
        <v>1.7756020111140636</v>
      </c>
      <c r="AE210" s="98">
        <v>3.5783000962013256</v>
      </c>
      <c r="AF210" s="130">
        <v>3.5783000962013256</v>
      </c>
      <c r="AG210" s="130">
        <v>4.6178450870157262</v>
      </c>
      <c r="AH210" s="147">
        <v>4.4881145484461982</v>
      </c>
      <c r="AI210" s="130">
        <v>3.7106735612414621</v>
      </c>
      <c r="AJ210" s="130">
        <v>3.013089385805745</v>
      </c>
    </row>
    <row r="211" spans="1:36" x14ac:dyDescent="0.2">
      <c r="A211" s="5" t="s">
        <v>1474</v>
      </c>
      <c r="B211" s="5" t="s">
        <v>425</v>
      </c>
      <c r="D211" s="3" t="s">
        <v>426</v>
      </c>
      <c r="E211" s="38" t="s">
        <v>1088</v>
      </c>
      <c r="F211" s="3" t="s">
        <v>1081</v>
      </c>
      <c r="G211" s="3" t="s">
        <v>1058</v>
      </c>
      <c r="H211" s="85" t="s">
        <v>886</v>
      </c>
      <c r="I211" s="85">
        <v>5.3360433604336066</v>
      </c>
      <c r="J211" s="85">
        <v>1.5912423782448855</v>
      </c>
      <c r="K211" s="85">
        <v>6.1551123773345893</v>
      </c>
      <c r="L211" s="85">
        <v>7.111503411422305</v>
      </c>
      <c r="M211" s="85">
        <v>5.7362079333615412</v>
      </c>
      <c r="N211" s="85">
        <v>3.9800313852699958</v>
      </c>
      <c r="O211" s="85">
        <v>1.9001701644923372</v>
      </c>
      <c r="P211" s="85">
        <v>2.1251640093833402</v>
      </c>
      <c r="Q211" s="85">
        <v>2.3719608339335423</v>
      </c>
      <c r="R211" s="85">
        <v>5.136006236986475</v>
      </c>
      <c r="S211" s="85">
        <v>2.4733001148479445</v>
      </c>
      <c r="T211" s="85">
        <v>2.9792791838751782</v>
      </c>
      <c r="U211" s="85">
        <v>2.7705412538991538</v>
      </c>
      <c r="V211" s="85">
        <v>2.9418386491557129</v>
      </c>
      <c r="W211" s="85">
        <v>3.0092423837411815</v>
      </c>
      <c r="X211" s="85">
        <v>3.456844489179673</v>
      </c>
      <c r="Y211" s="98">
        <v>0.86269800249307593</v>
      </c>
      <c r="Z211" s="98">
        <v>0</v>
      </c>
      <c r="AA211" s="98">
        <v>0</v>
      </c>
      <c r="AB211" s="98">
        <v>3.9374825733426775</v>
      </c>
      <c r="AC211" s="130">
        <v>0.21533598213510086</v>
      </c>
      <c r="AD211" s="98">
        <v>0</v>
      </c>
      <c r="AE211" s="98">
        <v>3.8279277389108746</v>
      </c>
      <c r="AF211" s="130">
        <v>3.8279277389108746</v>
      </c>
      <c r="AG211" s="130">
        <v>4.3052485820040953</v>
      </c>
      <c r="AH211" s="147">
        <v>5.0568359512123573</v>
      </c>
      <c r="AI211" s="130">
        <v>4.7806223496676958</v>
      </c>
      <c r="AJ211" s="130">
        <v>4.7039792196948982</v>
      </c>
    </row>
    <row r="212" spans="1:36" x14ac:dyDescent="0.2">
      <c r="A212" s="5" t="s">
        <v>1475</v>
      </c>
      <c r="B212" s="5" t="s">
        <v>427</v>
      </c>
      <c r="D212" s="3" t="s">
        <v>428</v>
      </c>
      <c r="E212" s="38" t="s">
        <v>1088</v>
      </c>
      <c r="F212" s="3" t="s">
        <v>1076</v>
      </c>
      <c r="G212" s="3" t="s">
        <v>1060</v>
      </c>
      <c r="H212" s="85" t="s">
        <v>886</v>
      </c>
      <c r="I212" s="85">
        <v>-1.4942783314876351</v>
      </c>
      <c r="J212" s="85">
        <v>5.0589840061157503</v>
      </c>
      <c r="K212" s="85">
        <v>-1.0957653235931843</v>
      </c>
      <c r="L212" s="85">
        <v>9.3104443162146566</v>
      </c>
      <c r="M212" s="85">
        <v>10.392746852482375</v>
      </c>
      <c r="N212" s="85">
        <v>11.832777439060834</v>
      </c>
      <c r="O212" s="85">
        <v>5.9339155718515855</v>
      </c>
      <c r="P212" s="85">
        <v>6.5329270015540146</v>
      </c>
      <c r="Q212" s="85">
        <v>8.7220096237638529</v>
      </c>
      <c r="R212" s="85">
        <v>10.190799790904336</v>
      </c>
      <c r="S212" s="85">
        <v>5.6745495228381486</v>
      </c>
      <c r="T212" s="85">
        <v>3.6759094378020905</v>
      </c>
      <c r="U212" s="85">
        <v>4.2369395310571747</v>
      </c>
      <c r="V212" s="85">
        <v>3.6333928744513031</v>
      </c>
      <c r="W212" s="85">
        <v>3.308258621380773</v>
      </c>
      <c r="X212" s="85">
        <v>3.1990843130407711</v>
      </c>
      <c r="Y212" s="98">
        <v>0.88228843562991699</v>
      </c>
      <c r="Z212" s="98">
        <v>-1.2422900374531309E-3</v>
      </c>
      <c r="AA212" s="98">
        <v>0.40996080526241485</v>
      </c>
      <c r="AB212" s="98">
        <v>0.19610147787518883</v>
      </c>
      <c r="AC212" s="130">
        <v>1.7725723599723464</v>
      </c>
      <c r="AD212" s="98">
        <v>1.7562591377040526</v>
      </c>
      <c r="AE212" s="98">
        <v>3.2462112630712969</v>
      </c>
      <c r="AF212" s="130">
        <v>3.2462112630712969</v>
      </c>
      <c r="AG212" s="130">
        <v>4.5671392827356216</v>
      </c>
      <c r="AH212" s="147">
        <v>4.4054151778117889</v>
      </c>
      <c r="AI212" s="130">
        <v>3.842138233451653</v>
      </c>
      <c r="AJ212" s="130">
        <v>3.3056554173022175</v>
      </c>
    </row>
    <row r="213" spans="1:36" x14ac:dyDescent="0.2">
      <c r="A213" s="5" t="s">
        <v>886</v>
      </c>
      <c r="B213" s="5" t="s">
        <v>930</v>
      </c>
      <c r="D213" s="3" t="s">
        <v>874</v>
      </c>
      <c r="E213" s="38" t="s">
        <v>1089</v>
      </c>
      <c r="F213" s="3" t="s">
        <v>1076</v>
      </c>
      <c r="G213" s="3" t="s">
        <v>1057</v>
      </c>
      <c r="H213" s="85" t="s">
        <v>886</v>
      </c>
      <c r="I213" s="85" t="s">
        <v>886</v>
      </c>
      <c r="J213" s="85" t="s">
        <v>886</v>
      </c>
      <c r="K213" s="85" t="s">
        <v>886</v>
      </c>
      <c r="L213" s="85" t="s">
        <v>886</v>
      </c>
      <c r="M213" s="85" t="s">
        <v>886</v>
      </c>
      <c r="N213" s="85" t="s">
        <v>886</v>
      </c>
      <c r="O213" s="85" t="s">
        <v>886</v>
      </c>
      <c r="P213" s="85" t="s">
        <v>886</v>
      </c>
      <c r="Q213" s="85" t="s">
        <v>886</v>
      </c>
      <c r="R213" s="85" t="s">
        <v>886</v>
      </c>
      <c r="S213" s="85" t="s">
        <v>886</v>
      </c>
      <c r="T213" s="85" t="s">
        <v>886</v>
      </c>
      <c r="U213" s="85" t="s">
        <v>886</v>
      </c>
      <c r="V213" s="85" t="s">
        <v>886</v>
      </c>
      <c r="W213" s="85" t="s">
        <v>886</v>
      </c>
      <c r="X213" s="85" t="s">
        <v>886</v>
      </c>
      <c r="Y213" s="98" t="s">
        <v>886</v>
      </c>
      <c r="Z213" s="98" t="s">
        <v>886</v>
      </c>
      <c r="AA213" s="98" t="s">
        <v>886</v>
      </c>
      <c r="AB213" s="98" t="s">
        <v>886</v>
      </c>
      <c r="AC213" s="130" t="s">
        <v>886</v>
      </c>
      <c r="AD213" s="98" t="s">
        <v>886</v>
      </c>
      <c r="AE213" s="98" t="s">
        <v>886</v>
      </c>
      <c r="AF213" s="130" t="s">
        <v>886</v>
      </c>
      <c r="AG213" s="130" t="s">
        <v>886</v>
      </c>
      <c r="AH213" s="130" t="s">
        <v>886</v>
      </c>
      <c r="AI213" s="130" t="s">
        <v>886</v>
      </c>
      <c r="AJ213" s="130" t="s">
        <v>886</v>
      </c>
    </row>
    <row r="214" spans="1:36" x14ac:dyDescent="0.2">
      <c r="A214" s="5" t="s">
        <v>1607</v>
      </c>
      <c r="B214" s="5" t="s">
        <v>735</v>
      </c>
      <c r="D214" s="123" t="s">
        <v>1001</v>
      </c>
      <c r="E214" s="38" t="s">
        <v>1088</v>
      </c>
      <c r="F214" s="3" t="s">
        <v>1082</v>
      </c>
      <c r="G214" s="3" t="s">
        <v>1057</v>
      </c>
      <c r="H214" s="85" t="s">
        <v>886</v>
      </c>
      <c r="I214" s="85" t="s">
        <v>886</v>
      </c>
      <c r="J214" s="85" t="s">
        <v>886</v>
      </c>
      <c r="K214" s="85" t="s">
        <v>886</v>
      </c>
      <c r="L214" s="85" t="s">
        <v>886</v>
      </c>
      <c r="M214" s="85" t="s">
        <v>886</v>
      </c>
      <c r="N214" s="85">
        <v>5.5127155986403125</v>
      </c>
      <c r="O214" s="85">
        <v>4.7563649380285398</v>
      </c>
      <c r="P214" s="85">
        <v>6.2873739962412429</v>
      </c>
      <c r="Q214" s="85">
        <v>9.7090499919627149</v>
      </c>
      <c r="R214" s="85">
        <v>12.472527472527474</v>
      </c>
      <c r="S214" s="85">
        <v>10.090647560115087</v>
      </c>
      <c r="T214" s="85">
        <v>5.499457647174836</v>
      </c>
      <c r="U214" s="85">
        <v>5.3707459784833702</v>
      </c>
      <c r="V214" s="85">
        <v>4.518641391606721</v>
      </c>
      <c r="W214" s="85">
        <v>4.9479321377952346</v>
      </c>
      <c r="X214" s="85">
        <v>4.8286793307293721</v>
      </c>
      <c r="Y214" s="98">
        <v>2.5557749868855524</v>
      </c>
      <c r="Z214" s="98">
        <v>1.8053121309449693E-2</v>
      </c>
      <c r="AA214" s="98">
        <v>1.4289474673773839E-2</v>
      </c>
      <c r="AB214" s="98">
        <v>1.9242916441075693</v>
      </c>
      <c r="AC214" s="130">
        <v>1.9882989162110842</v>
      </c>
      <c r="AD214" s="98">
        <v>1.9857058117160209</v>
      </c>
      <c r="AE214" s="98">
        <v>3.8231559833455053</v>
      </c>
      <c r="AF214" s="130">
        <v>3.8231559833455053</v>
      </c>
      <c r="AG214" s="130">
        <v>6.0272184328187928</v>
      </c>
      <c r="AH214" s="147">
        <v>4.162793417836852</v>
      </c>
      <c r="AI214" s="130">
        <v>4.0336641036400556</v>
      </c>
      <c r="AJ214" s="130">
        <v>5.12367491166078</v>
      </c>
    </row>
    <row r="215" spans="1:36" x14ac:dyDescent="0.2">
      <c r="A215" s="5" t="s">
        <v>1476</v>
      </c>
      <c r="B215" s="5" t="s">
        <v>429</v>
      </c>
      <c r="D215" s="3" t="s">
        <v>430</v>
      </c>
      <c r="E215" s="38" t="s">
        <v>1088</v>
      </c>
      <c r="F215" s="3" t="s">
        <v>1076</v>
      </c>
      <c r="G215" s="3" t="s">
        <v>1060</v>
      </c>
      <c r="H215" s="85" t="s">
        <v>886</v>
      </c>
      <c r="I215" s="85">
        <v>11.135747233385459</v>
      </c>
      <c r="J215" s="85">
        <v>5.8106808222594424</v>
      </c>
      <c r="K215" s="85">
        <v>3.7457912457912386</v>
      </c>
      <c r="L215" s="85">
        <v>13.935902636916836</v>
      </c>
      <c r="M215" s="85">
        <v>8.0170338826143279</v>
      </c>
      <c r="N215" s="85">
        <v>5.3796049682234326</v>
      </c>
      <c r="O215" s="85">
        <v>6.5263632041240101</v>
      </c>
      <c r="P215" s="85">
        <v>6.4894641640630368</v>
      </c>
      <c r="Q215" s="85">
        <v>11.172142991076853</v>
      </c>
      <c r="R215" s="85">
        <v>9.0721485832208941</v>
      </c>
      <c r="S215" s="85">
        <v>7.8245524668898412</v>
      </c>
      <c r="T215" s="85">
        <v>3.2985203057247219</v>
      </c>
      <c r="U215" s="85">
        <v>4.6640206454984963</v>
      </c>
      <c r="V215" s="85">
        <v>4.4039045248480448</v>
      </c>
      <c r="W215" s="85">
        <v>5.2838875062592052</v>
      </c>
      <c r="X215" s="85">
        <v>2.9288792032539988</v>
      </c>
      <c r="Y215" s="98">
        <v>2.5620866350802345</v>
      </c>
      <c r="Z215" s="98">
        <v>1.5465927888413944E-2</v>
      </c>
      <c r="AA215" s="98">
        <v>0.34423176479290873</v>
      </c>
      <c r="AB215" s="98">
        <v>0.53065682182125329</v>
      </c>
      <c r="AC215" s="130">
        <v>0.35323678194627561</v>
      </c>
      <c r="AD215" s="98">
        <v>1.9519030889082245</v>
      </c>
      <c r="AE215" s="98">
        <v>3.5163832975050546</v>
      </c>
      <c r="AF215" s="130">
        <v>3.5163832975050546</v>
      </c>
      <c r="AG215" s="130">
        <v>5.565618010308282</v>
      </c>
      <c r="AH215" s="147">
        <v>4.7482511443129871</v>
      </c>
      <c r="AI215" s="130">
        <v>3.7750368269463319</v>
      </c>
      <c r="AJ215" s="130">
        <v>4.688559322033897</v>
      </c>
    </row>
    <row r="216" spans="1:36" x14ac:dyDescent="0.2">
      <c r="A216" s="5" t="s">
        <v>1477</v>
      </c>
      <c r="B216" s="5" t="s">
        <v>431</v>
      </c>
      <c r="D216" s="3" t="s">
        <v>432</v>
      </c>
      <c r="E216" s="38" t="s">
        <v>1088</v>
      </c>
      <c r="F216" s="3" t="s">
        <v>1076</v>
      </c>
      <c r="G216" s="3" t="s">
        <v>1064</v>
      </c>
      <c r="H216" s="85" t="s">
        <v>886</v>
      </c>
      <c r="I216" s="85">
        <v>8.7317280505608608</v>
      </c>
      <c r="J216" s="85">
        <v>0.95516502940276382</v>
      </c>
      <c r="K216" s="85">
        <v>7.65151515151517</v>
      </c>
      <c r="L216" s="85">
        <v>4.1864101962624005</v>
      </c>
      <c r="M216" s="85">
        <v>9.0255471165680916</v>
      </c>
      <c r="N216" s="85">
        <v>7.2513251187444041</v>
      </c>
      <c r="O216" s="85">
        <v>6.8329439552258009</v>
      </c>
      <c r="P216" s="85">
        <v>6.5689396215079512</v>
      </c>
      <c r="Q216" s="85">
        <v>12.475758805754751</v>
      </c>
      <c r="R216" s="85">
        <v>12.790079894142764</v>
      </c>
      <c r="S216" s="85">
        <v>5.9493760887340272</v>
      </c>
      <c r="T216" s="85">
        <v>3.5953359617481908</v>
      </c>
      <c r="U216" s="85">
        <v>4.7685755004210506</v>
      </c>
      <c r="V216" s="85">
        <v>4.9140163079182315</v>
      </c>
      <c r="W216" s="85">
        <v>3.8315051236527751</v>
      </c>
      <c r="X216" s="85">
        <v>2.9841639232603114</v>
      </c>
      <c r="Y216" s="98">
        <v>0.85153289700311063</v>
      </c>
      <c r="Z216" s="98">
        <v>0.12364570382415252</v>
      </c>
      <c r="AA216" s="98">
        <v>0.51989874937741831</v>
      </c>
      <c r="AB216" s="98">
        <v>0.81925486496207611</v>
      </c>
      <c r="AC216" s="130">
        <v>0.37364679269673573</v>
      </c>
      <c r="AD216" s="98">
        <v>0.34408515604562595</v>
      </c>
      <c r="AE216" s="98">
        <v>4.7318253522633302</v>
      </c>
      <c r="AF216" s="130">
        <v>4.7318253522633302</v>
      </c>
      <c r="AG216" s="130">
        <v>5.7149014778325347</v>
      </c>
      <c r="AH216" s="147">
        <v>4.8228982822793309</v>
      </c>
      <c r="AI216" s="130">
        <v>4.5776584926734198</v>
      </c>
      <c r="AJ216" s="130">
        <v>4.8969441920520342</v>
      </c>
    </row>
    <row r="217" spans="1:36" x14ac:dyDescent="0.2">
      <c r="A217" s="5" t="s">
        <v>1480</v>
      </c>
      <c r="B217" s="5" t="s">
        <v>437</v>
      </c>
      <c r="D217" s="3" t="s">
        <v>438</v>
      </c>
      <c r="E217" s="38" t="s">
        <v>1088</v>
      </c>
      <c r="F217" s="3" t="s">
        <v>1080</v>
      </c>
      <c r="G217" s="3" t="s">
        <v>1062</v>
      </c>
      <c r="H217" s="85" t="s">
        <v>886</v>
      </c>
      <c r="I217" s="85">
        <v>-0.22673462016933854</v>
      </c>
      <c r="J217" s="85">
        <v>22.851684263448973</v>
      </c>
      <c r="K217" s="85">
        <v>5.855487166055525</v>
      </c>
      <c r="L217" s="85">
        <v>7.8636047320807165</v>
      </c>
      <c r="M217" s="85">
        <v>7.4752688172043094</v>
      </c>
      <c r="N217" s="85">
        <v>4.9236967077530522</v>
      </c>
      <c r="O217" s="85">
        <v>10.188799186320011</v>
      </c>
      <c r="P217" s="85">
        <v>9.8420427142346085</v>
      </c>
      <c r="Q217" s="85">
        <v>6.9233920524375208</v>
      </c>
      <c r="R217" s="85">
        <v>12.346006483937515</v>
      </c>
      <c r="S217" s="85">
        <v>5.7600321799277765</v>
      </c>
      <c r="T217" s="85">
        <v>3.1138378092340275</v>
      </c>
      <c r="U217" s="85">
        <v>4.7125330767380262</v>
      </c>
      <c r="V217" s="85">
        <v>3.9674699625537073</v>
      </c>
      <c r="W217" s="85">
        <v>3.4632608567556389</v>
      </c>
      <c r="X217" s="85">
        <v>1.9548658076457741</v>
      </c>
      <c r="Y217" s="98">
        <v>-1.1011339515138019</v>
      </c>
      <c r="Z217" s="98">
        <v>0</v>
      </c>
      <c r="AA217" s="98">
        <v>-0.21957229294193326</v>
      </c>
      <c r="AB217" s="98">
        <v>-0.26321747990490962</v>
      </c>
      <c r="AC217" s="130">
        <v>-0.28377649763046131</v>
      </c>
      <c r="AD217" s="98">
        <v>-0.29241014257661568</v>
      </c>
      <c r="AE217" s="98">
        <v>-1.3557386992044007</v>
      </c>
      <c r="AF217" s="130">
        <v>-1.3557386992044007</v>
      </c>
      <c r="AG217" s="130">
        <v>3.404168398216556</v>
      </c>
      <c r="AH217" s="147">
        <v>5.7790553519611043</v>
      </c>
      <c r="AI217" s="130">
        <v>3.9107476334599545</v>
      </c>
      <c r="AJ217" s="130">
        <v>5.9189529198143456</v>
      </c>
    </row>
    <row r="218" spans="1:36" x14ac:dyDescent="0.2">
      <c r="A218" s="5" t="s">
        <v>1679</v>
      </c>
      <c r="B218" s="5" t="s">
        <v>439</v>
      </c>
      <c r="D218" s="3" t="s">
        <v>440</v>
      </c>
      <c r="E218" s="38" t="s">
        <v>1089</v>
      </c>
      <c r="F218" s="3" t="s">
        <v>1076</v>
      </c>
      <c r="G218" s="3" t="s">
        <v>1061</v>
      </c>
      <c r="H218" s="85" t="s">
        <v>886</v>
      </c>
      <c r="I218" s="85">
        <v>3.5164491677737004</v>
      </c>
      <c r="J218" s="85">
        <v>4.0329886011927272</v>
      </c>
      <c r="K218" s="85">
        <v>11.851247165532897</v>
      </c>
      <c r="L218" s="85">
        <v>19.814136040740848</v>
      </c>
      <c r="M218" s="85">
        <v>6.8561759729272467</v>
      </c>
      <c r="N218" s="85">
        <v>8.7927539903724323</v>
      </c>
      <c r="O218" s="85">
        <v>7.0655907593064882</v>
      </c>
      <c r="P218" s="85">
        <v>5.4280090049918925</v>
      </c>
      <c r="Q218" s="85">
        <v>9.4728698163812624</v>
      </c>
      <c r="R218" s="85">
        <v>11.327421953770639</v>
      </c>
      <c r="S218" s="85">
        <v>7.5958152762730151</v>
      </c>
      <c r="T218" s="85">
        <v>4.5540364071177777</v>
      </c>
      <c r="U218" s="85">
        <v>4.9026763074932092</v>
      </c>
      <c r="V218" s="85">
        <v>4.3966920809335619</v>
      </c>
      <c r="W218" s="85">
        <v>4.299464799763669</v>
      </c>
      <c r="X218" s="85" t="s">
        <v>886</v>
      </c>
      <c r="Y218" s="98" t="s">
        <v>886</v>
      </c>
      <c r="Z218" s="98" t="s">
        <v>886</v>
      </c>
      <c r="AA218" s="98" t="s">
        <v>886</v>
      </c>
      <c r="AB218" s="98" t="s">
        <v>886</v>
      </c>
      <c r="AC218" s="130" t="s">
        <v>886</v>
      </c>
      <c r="AD218" s="98" t="s">
        <v>886</v>
      </c>
      <c r="AE218" s="98" t="s">
        <v>886</v>
      </c>
      <c r="AF218" s="130" t="s">
        <v>886</v>
      </c>
      <c r="AG218" s="130" t="s">
        <v>886</v>
      </c>
      <c r="AH218" s="130" t="s">
        <v>886</v>
      </c>
      <c r="AI218" s="130" t="s">
        <v>886</v>
      </c>
      <c r="AJ218" s="130" t="s">
        <v>886</v>
      </c>
    </row>
    <row r="219" spans="1:36" x14ac:dyDescent="0.2">
      <c r="A219" s="5" t="s">
        <v>1481</v>
      </c>
      <c r="B219" s="5" t="s">
        <v>441</v>
      </c>
      <c r="D219" s="3" t="s">
        <v>442</v>
      </c>
      <c r="E219" s="38" t="s">
        <v>1088</v>
      </c>
      <c r="F219" s="3" t="s">
        <v>1076</v>
      </c>
      <c r="G219" s="3" t="s">
        <v>1064</v>
      </c>
      <c r="H219" s="85" t="s">
        <v>886</v>
      </c>
      <c r="I219" s="85">
        <v>7.6594648312414932</v>
      </c>
      <c r="J219" s="85">
        <v>-0.96068376068375017</v>
      </c>
      <c r="K219" s="85">
        <v>1.0338637854258081</v>
      </c>
      <c r="L219" s="85">
        <v>9.3803918888907702</v>
      </c>
      <c r="M219" s="85">
        <v>14.621727994002626</v>
      </c>
      <c r="N219" s="85">
        <v>8.2109279193350631</v>
      </c>
      <c r="O219" s="85">
        <v>5.793542862899173</v>
      </c>
      <c r="P219" s="85">
        <v>6.9152671483152233</v>
      </c>
      <c r="Q219" s="85">
        <v>10.295345497456225</v>
      </c>
      <c r="R219" s="85">
        <v>18.541508957860216</v>
      </c>
      <c r="S219" s="85">
        <v>5.5821874068712845</v>
      </c>
      <c r="T219" s="85">
        <v>3.8540011774098559</v>
      </c>
      <c r="U219" s="85">
        <v>4.7592793912098159</v>
      </c>
      <c r="V219" s="85">
        <v>4.739491064347078</v>
      </c>
      <c r="W219" s="85">
        <v>4.4209960156543104</v>
      </c>
      <c r="X219" s="85">
        <v>3.1724839037614316</v>
      </c>
      <c r="Y219" s="98">
        <v>2.3805926519565617</v>
      </c>
      <c r="Z219" s="98">
        <v>7.5711398415194253E-2</v>
      </c>
      <c r="AA219" s="98">
        <v>0.38660537400703276</v>
      </c>
      <c r="AB219" s="98">
        <v>0.46750459840588121</v>
      </c>
      <c r="AC219" s="130">
        <v>1.8142751799018475</v>
      </c>
      <c r="AD219" s="98">
        <v>1.9573931394463173</v>
      </c>
      <c r="AE219" s="98">
        <v>3.7961505722701405</v>
      </c>
      <c r="AF219" s="130">
        <v>3.7961505722701405</v>
      </c>
      <c r="AG219" s="130">
        <v>4.9400308751929689</v>
      </c>
      <c r="AH219" s="147">
        <v>4.9106300888579923</v>
      </c>
      <c r="AI219" s="130">
        <v>3.8291643124968022</v>
      </c>
      <c r="AJ219" s="130">
        <v>4.9276509436295672</v>
      </c>
    </row>
    <row r="220" spans="1:36" x14ac:dyDescent="0.2">
      <c r="A220" s="5" t="s">
        <v>1482</v>
      </c>
      <c r="B220" s="5" t="s">
        <v>443</v>
      </c>
      <c r="D220" s="3" t="s">
        <v>444</v>
      </c>
      <c r="E220" s="38" t="s">
        <v>1088</v>
      </c>
      <c r="F220" s="3" t="s">
        <v>1076</v>
      </c>
      <c r="G220" s="3" t="s">
        <v>1061</v>
      </c>
      <c r="H220" s="85" t="s">
        <v>886</v>
      </c>
      <c r="I220" s="85">
        <v>11.886952738122375</v>
      </c>
      <c r="J220" s="85">
        <v>3.7500000000000142</v>
      </c>
      <c r="K220" s="85">
        <v>8.5533244087460929</v>
      </c>
      <c r="L220" s="85">
        <v>7.068747225282408</v>
      </c>
      <c r="M220" s="85">
        <v>8.3696787271945396</v>
      </c>
      <c r="N220" s="85">
        <v>7.6424907179094816</v>
      </c>
      <c r="O220" s="85">
        <v>6.7891889045405946</v>
      </c>
      <c r="P220" s="85">
        <v>6.6300113417821649</v>
      </c>
      <c r="Q220" s="85">
        <v>12.621684741138111</v>
      </c>
      <c r="R220" s="85">
        <v>18.13347568549753</v>
      </c>
      <c r="S220" s="85">
        <v>4.68998479252663</v>
      </c>
      <c r="T220" s="85">
        <v>3.0430307457334607</v>
      </c>
      <c r="U220" s="85">
        <v>4.4603586331340779</v>
      </c>
      <c r="V220" s="85">
        <v>4.4634663582032061</v>
      </c>
      <c r="W220" s="85">
        <v>4.4565674759897433</v>
      </c>
      <c r="X220" s="85">
        <v>2.7505300353357001</v>
      </c>
      <c r="Y220" s="98">
        <v>2.526961593485197</v>
      </c>
      <c r="Z220" s="98">
        <v>0.11672681899293025</v>
      </c>
      <c r="AA220" s="98">
        <v>0.51594746716696704</v>
      </c>
      <c r="AB220" s="98">
        <v>0.20331977868144691</v>
      </c>
      <c r="AC220" s="130">
        <v>0.23484016897847848</v>
      </c>
      <c r="AD220" s="98">
        <v>0.50242918204264075</v>
      </c>
      <c r="AE220" s="98">
        <v>2.0993891365362449</v>
      </c>
      <c r="AF220" s="130">
        <v>2.0993891365362449</v>
      </c>
      <c r="AG220" s="130">
        <v>4.7215161201016764</v>
      </c>
      <c r="AH220" s="147">
        <v>4.7994424283207993</v>
      </c>
      <c r="AI220" s="130">
        <v>3.8721735540980573</v>
      </c>
      <c r="AJ220" s="130">
        <v>4.0418814646369876</v>
      </c>
    </row>
    <row r="221" spans="1:36" x14ac:dyDescent="0.2">
      <c r="A221" s="5" t="s">
        <v>1483</v>
      </c>
      <c r="B221" s="5" t="s">
        <v>445</v>
      </c>
      <c r="D221" s="3" t="s">
        <v>446</v>
      </c>
      <c r="E221" s="38" t="s">
        <v>1088</v>
      </c>
      <c r="F221" s="3" t="s">
        <v>1076</v>
      </c>
      <c r="G221" s="3" t="s">
        <v>1057</v>
      </c>
      <c r="H221" s="85" t="s">
        <v>886</v>
      </c>
      <c r="I221" s="85">
        <v>8.1631830367040976</v>
      </c>
      <c r="J221" s="85">
        <v>7.9663827963401275</v>
      </c>
      <c r="K221" s="85">
        <v>5.9235734750940736</v>
      </c>
      <c r="L221" s="85">
        <v>6.0469284666775138</v>
      </c>
      <c r="M221" s="85">
        <v>9.9230190070834823</v>
      </c>
      <c r="N221" s="85">
        <v>6.6159717077398454</v>
      </c>
      <c r="O221" s="85">
        <v>5.3033878749737795</v>
      </c>
      <c r="P221" s="85">
        <v>6.3212022361392997</v>
      </c>
      <c r="Q221" s="85">
        <v>9.859006487575229</v>
      </c>
      <c r="R221" s="85">
        <v>18.524085148113812</v>
      </c>
      <c r="S221" s="85">
        <v>5.8655826460774847</v>
      </c>
      <c r="T221" s="85">
        <v>4.8227468503903452</v>
      </c>
      <c r="U221" s="85">
        <v>4.9266553205284112</v>
      </c>
      <c r="V221" s="85">
        <v>4.8011493098733808</v>
      </c>
      <c r="W221" s="85">
        <v>4.5524560563068945</v>
      </c>
      <c r="X221" s="85">
        <v>3.4639297345307511</v>
      </c>
      <c r="Y221" s="98">
        <v>2.5290238186079534</v>
      </c>
      <c r="Z221" s="98">
        <v>2.6580192440661676E-3</v>
      </c>
      <c r="AA221" s="98">
        <v>8.7047816495228858E-2</v>
      </c>
      <c r="AB221" s="98">
        <v>0.10888111377411747</v>
      </c>
      <c r="AC221" s="130">
        <v>0.24405286927917658</v>
      </c>
      <c r="AD221" s="98">
        <v>0.25073599947074143</v>
      </c>
      <c r="AE221" s="98">
        <v>3.6816819987593563</v>
      </c>
      <c r="AF221" s="130">
        <v>3.6816819987593563</v>
      </c>
      <c r="AG221" s="130">
        <v>5.1888182286935036</v>
      </c>
      <c r="AH221" s="147">
        <v>5.529846347768741</v>
      </c>
      <c r="AI221" s="130">
        <v>4.1534641693901087</v>
      </c>
      <c r="AJ221" s="130">
        <v>4.9089982373054157</v>
      </c>
    </row>
    <row r="222" spans="1:36" x14ac:dyDescent="0.2">
      <c r="A222" s="5" t="s">
        <v>886</v>
      </c>
      <c r="B222" s="16" t="s">
        <v>1043</v>
      </c>
      <c r="C222" s="16"/>
      <c r="D222" s="17" t="s">
        <v>1044</v>
      </c>
      <c r="E222" s="38" t="s">
        <v>1089</v>
      </c>
      <c r="F222" s="3" t="s">
        <v>1076</v>
      </c>
      <c r="G222" s="3" t="s">
        <v>1059</v>
      </c>
      <c r="H222" s="85" t="s">
        <v>886</v>
      </c>
      <c r="I222" s="85">
        <v>13.756505925879466</v>
      </c>
      <c r="J222" s="85">
        <v>4.8054793765417685</v>
      </c>
      <c r="K222" s="85" t="s">
        <v>886</v>
      </c>
      <c r="L222" s="85" t="s">
        <v>886</v>
      </c>
      <c r="M222" s="85" t="s">
        <v>886</v>
      </c>
      <c r="N222" s="85" t="s">
        <v>886</v>
      </c>
      <c r="O222" s="85" t="s">
        <v>886</v>
      </c>
      <c r="P222" s="85" t="s">
        <v>886</v>
      </c>
      <c r="Q222" s="85" t="s">
        <v>886</v>
      </c>
      <c r="R222" s="85" t="s">
        <v>886</v>
      </c>
      <c r="S222" s="85" t="s">
        <v>886</v>
      </c>
      <c r="T222" s="85" t="s">
        <v>886</v>
      </c>
      <c r="U222" s="85" t="s">
        <v>886</v>
      </c>
      <c r="V222" s="85" t="s">
        <v>886</v>
      </c>
      <c r="W222" s="85" t="s">
        <v>886</v>
      </c>
      <c r="X222" s="85" t="s">
        <v>886</v>
      </c>
      <c r="Y222" s="98" t="s">
        <v>886</v>
      </c>
      <c r="Z222" s="98" t="s">
        <v>886</v>
      </c>
      <c r="AA222" s="98" t="s">
        <v>886</v>
      </c>
      <c r="AB222" s="98" t="s">
        <v>886</v>
      </c>
      <c r="AC222" s="130" t="s">
        <v>886</v>
      </c>
      <c r="AD222" s="98" t="s">
        <v>886</v>
      </c>
      <c r="AE222" s="98" t="s">
        <v>886</v>
      </c>
      <c r="AF222" s="130" t="s">
        <v>886</v>
      </c>
      <c r="AG222" s="130" t="s">
        <v>886</v>
      </c>
      <c r="AH222" s="130" t="s">
        <v>886</v>
      </c>
      <c r="AI222" s="130" t="s">
        <v>886</v>
      </c>
      <c r="AJ222" s="130" t="s">
        <v>886</v>
      </c>
    </row>
    <row r="223" spans="1:36" x14ac:dyDescent="0.2">
      <c r="A223" s="5" t="s">
        <v>1484</v>
      </c>
      <c r="B223" s="5" t="s">
        <v>447</v>
      </c>
      <c r="D223" s="3" t="s">
        <v>448</v>
      </c>
      <c r="E223" s="38" t="s">
        <v>1088</v>
      </c>
      <c r="F223" s="3" t="s">
        <v>1082</v>
      </c>
      <c r="G223" s="3" t="s">
        <v>1059</v>
      </c>
      <c r="H223" s="85" t="s">
        <v>886</v>
      </c>
      <c r="I223" s="85">
        <v>13.756505925879466</v>
      </c>
      <c r="J223" s="85">
        <v>4.8054793765417685</v>
      </c>
      <c r="K223" s="85">
        <v>-15.896120973044049</v>
      </c>
      <c r="L223" s="85">
        <v>11.320961210737778</v>
      </c>
      <c r="M223" s="85">
        <v>4.0265722872953091</v>
      </c>
      <c r="N223" s="85">
        <v>8.8174539955986972</v>
      </c>
      <c r="O223" s="85">
        <v>4.528535980148888</v>
      </c>
      <c r="P223" s="85">
        <v>4.4783382789317585</v>
      </c>
      <c r="Q223" s="85">
        <v>8.3080558490394623</v>
      </c>
      <c r="R223" s="85">
        <v>13.884576655198472</v>
      </c>
      <c r="S223" s="85">
        <v>8.0415941348217217</v>
      </c>
      <c r="T223" s="85">
        <v>4.8233649321421268</v>
      </c>
      <c r="U223" s="85">
        <v>4.7217839657780729</v>
      </c>
      <c r="V223" s="85">
        <v>3.8177186878727554</v>
      </c>
      <c r="W223" s="85">
        <v>5.4987881870680155</v>
      </c>
      <c r="X223" s="85">
        <v>4.6009855709575618</v>
      </c>
      <c r="Y223" s="98">
        <v>2.6131341341069998</v>
      </c>
      <c r="Z223" s="98">
        <v>1.9817808282454052E-3</v>
      </c>
      <c r="AA223" s="98">
        <v>3.4746535255182351</v>
      </c>
      <c r="AB223" s="98">
        <v>1.9669054276630646</v>
      </c>
      <c r="AC223" s="130">
        <v>1.8488257796309915</v>
      </c>
      <c r="AD223" s="98">
        <v>1.8699746735843181</v>
      </c>
      <c r="AE223" s="98">
        <v>3.6447458936265331</v>
      </c>
      <c r="AF223" s="130">
        <v>3.6447458936265331</v>
      </c>
      <c r="AG223" s="130">
        <v>4.9771340606986847</v>
      </c>
      <c r="AH223" s="147">
        <v>5.5851391200569367</v>
      </c>
      <c r="AI223" s="130">
        <v>3.9084794387928445</v>
      </c>
      <c r="AJ223" s="130">
        <v>2.6209756097560986</v>
      </c>
    </row>
    <row r="224" spans="1:36" x14ac:dyDescent="0.2">
      <c r="A224" s="5" t="s">
        <v>886</v>
      </c>
      <c r="B224" s="5" t="s">
        <v>1027</v>
      </c>
      <c r="D224" s="3" t="s">
        <v>993</v>
      </c>
      <c r="E224" s="38" t="s">
        <v>1089</v>
      </c>
      <c r="F224" s="3" t="s">
        <v>1076</v>
      </c>
      <c r="G224" s="3" t="s">
        <v>1057</v>
      </c>
      <c r="H224" s="85" t="s">
        <v>886</v>
      </c>
      <c r="I224" s="85">
        <v>0.96985357450473941</v>
      </c>
      <c r="J224" s="85">
        <v>5.9491921587361247</v>
      </c>
      <c r="K224" s="85">
        <v>5.8180354267310719</v>
      </c>
      <c r="L224" s="85" t="s">
        <v>886</v>
      </c>
      <c r="M224" s="85" t="s">
        <v>886</v>
      </c>
      <c r="N224" s="85" t="s">
        <v>886</v>
      </c>
      <c r="O224" s="85" t="s">
        <v>886</v>
      </c>
      <c r="P224" s="85" t="s">
        <v>886</v>
      </c>
      <c r="Q224" s="85" t="s">
        <v>886</v>
      </c>
      <c r="R224" s="85" t="s">
        <v>886</v>
      </c>
      <c r="S224" s="85" t="s">
        <v>886</v>
      </c>
      <c r="T224" s="85" t="s">
        <v>886</v>
      </c>
      <c r="U224" s="85" t="s">
        <v>886</v>
      </c>
      <c r="V224" s="85" t="s">
        <v>886</v>
      </c>
      <c r="W224" s="85" t="s">
        <v>886</v>
      </c>
      <c r="X224" s="85" t="s">
        <v>886</v>
      </c>
      <c r="Y224" s="98" t="s">
        <v>886</v>
      </c>
      <c r="Z224" s="98" t="s">
        <v>886</v>
      </c>
      <c r="AA224" s="98" t="s">
        <v>886</v>
      </c>
      <c r="AB224" s="98" t="s">
        <v>886</v>
      </c>
      <c r="AC224" s="130" t="s">
        <v>886</v>
      </c>
      <c r="AD224" s="98" t="s">
        <v>886</v>
      </c>
      <c r="AE224" s="98" t="s">
        <v>886</v>
      </c>
      <c r="AF224" s="130" t="s">
        <v>886</v>
      </c>
      <c r="AG224" s="130" t="s">
        <v>886</v>
      </c>
      <c r="AH224" s="130" t="s">
        <v>886</v>
      </c>
      <c r="AI224" s="130" t="s">
        <v>886</v>
      </c>
      <c r="AJ224" s="130" t="s">
        <v>886</v>
      </c>
    </row>
    <row r="225" spans="1:36" x14ac:dyDescent="0.2">
      <c r="A225" s="5" t="s">
        <v>1485</v>
      </c>
      <c r="B225" s="5" t="s">
        <v>449</v>
      </c>
      <c r="D225" s="3" t="s">
        <v>450</v>
      </c>
      <c r="E225" s="38" t="s">
        <v>1088</v>
      </c>
      <c r="F225" s="3" t="s">
        <v>1082</v>
      </c>
      <c r="G225" s="3" t="s">
        <v>1057</v>
      </c>
      <c r="H225" s="85" t="s">
        <v>886</v>
      </c>
      <c r="I225" s="85">
        <v>0.96985357450473941</v>
      </c>
      <c r="J225" s="85">
        <v>5.9491921587361247</v>
      </c>
      <c r="K225" s="85">
        <v>5.8180354267310719</v>
      </c>
      <c r="L225" s="85">
        <v>-3.5792004626177487</v>
      </c>
      <c r="M225" s="85">
        <v>6.1299537570429692</v>
      </c>
      <c r="N225" s="85">
        <v>10.683322180087714</v>
      </c>
      <c r="O225" s="85">
        <v>5.6335568125327455</v>
      </c>
      <c r="P225" s="85">
        <v>8.552313601790857</v>
      </c>
      <c r="Q225" s="85">
        <v>7.9980315421929618</v>
      </c>
      <c r="R225" s="85">
        <v>10.967538948921572</v>
      </c>
      <c r="S225" s="85">
        <v>7.2281264359949517</v>
      </c>
      <c r="T225" s="85">
        <v>5.1726024399584247</v>
      </c>
      <c r="U225" s="85">
        <v>5.0863914969613546</v>
      </c>
      <c r="V225" s="85">
        <v>4.0308875212434145</v>
      </c>
      <c r="W225" s="85">
        <v>4.0301348136399611</v>
      </c>
      <c r="X225" s="85">
        <v>3.6544647893765898</v>
      </c>
      <c r="Y225" s="98">
        <v>2.151850326528205</v>
      </c>
      <c r="Z225" s="98">
        <v>7.0553339764728662E-2</v>
      </c>
      <c r="AA225" s="98">
        <v>0.13741007194245469</v>
      </c>
      <c r="AB225" s="98">
        <v>1.8370440617568704</v>
      </c>
      <c r="AC225" s="130">
        <v>0.48677935491154845</v>
      </c>
      <c r="AD225" s="98">
        <v>1.8625647650205579</v>
      </c>
      <c r="AE225" s="98">
        <v>3.734208186586363</v>
      </c>
      <c r="AF225" s="130">
        <v>3.734208186586363</v>
      </c>
      <c r="AG225" s="130">
        <v>5.9180739980876806</v>
      </c>
      <c r="AH225" s="147">
        <v>4.4204245855478108</v>
      </c>
      <c r="AI225" s="130">
        <v>3.630992253654175</v>
      </c>
      <c r="AJ225" s="130">
        <v>3.2667605867241294</v>
      </c>
    </row>
    <row r="226" spans="1:36" x14ac:dyDescent="0.2">
      <c r="A226" s="5" t="s">
        <v>1486</v>
      </c>
      <c r="B226" s="5" t="s">
        <v>451</v>
      </c>
      <c r="D226" s="3" t="s">
        <v>452</v>
      </c>
      <c r="E226" s="38" t="s">
        <v>1088</v>
      </c>
      <c r="F226" s="3" t="s">
        <v>1076</v>
      </c>
      <c r="G226" s="3" t="s">
        <v>1057</v>
      </c>
      <c r="H226" s="85" t="s">
        <v>886</v>
      </c>
      <c r="I226" s="85">
        <v>0</v>
      </c>
      <c r="J226" s="85">
        <v>3.2528006478607097</v>
      </c>
      <c r="K226" s="85">
        <v>6.2987861811391213</v>
      </c>
      <c r="L226" s="85">
        <v>5.6023048679795409</v>
      </c>
      <c r="M226" s="85">
        <v>14.113654511578403</v>
      </c>
      <c r="N226" s="85">
        <v>8.5456877952067316</v>
      </c>
      <c r="O226" s="85">
        <v>5.9953262241800616</v>
      </c>
      <c r="P226" s="85">
        <v>5.0378855072096513</v>
      </c>
      <c r="Q226" s="85">
        <v>11.568433496586167</v>
      </c>
      <c r="R226" s="85">
        <v>19.866361041432398</v>
      </c>
      <c r="S226" s="85">
        <v>5.0567372048132171</v>
      </c>
      <c r="T226" s="85">
        <v>3.6645258783528476</v>
      </c>
      <c r="U226" s="85">
        <v>5.0465478399151777</v>
      </c>
      <c r="V226" s="85">
        <v>4.4358939990065522</v>
      </c>
      <c r="W226" s="85">
        <v>5.226680759503239</v>
      </c>
      <c r="X226" s="85">
        <v>3.1769719754911137</v>
      </c>
      <c r="Y226" s="98">
        <v>2.2321739009499026</v>
      </c>
      <c r="Z226" s="98">
        <v>1.5644555694620976E-2</v>
      </c>
      <c r="AA226" s="98">
        <v>2.619033045654561</v>
      </c>
      <c r="AB226" s="98">
        <v>1.9882033269269073</v>
      </c>
      <c r="AC226" s="130">
        <v>1.9832347780882387</v>
      </c>
      <c r="AD226" s="98">
        <v>1.9892699213722276</v>
      </c>
      <c r="AE226" s="98">
        <v>3.565448820471806</v>
      </c>
      <c r="AF226" s="130">
        <v>3.565448820471806</v>
      </c>
      <c r="AG226" s="130">
        <v>5.6206372942419369</v>
      </c>
      <c r="AH226" s="147">
        <v>3.8953513797175043</v>
      </c>
      <c r="AI226" s="130">
        <v>3.8450610853300482</v>
      </c>
      <c r="AJ226" s="130">
        <v>2.9345898566144726</v>
      </c>
    </row>
    <row r="227" spans="1:36" x14ac:dyDescent="0.2">
      <c r="A227" s="5" t="s">
        <v>1487</v>
      </c>
      <c r="B227" s="5" t="s">
        <v>453</v>
      </c>
      <c r="D227" s="3" t="s">
        <v>454</v>
      </c>
      <c r="E227" s="38" t="s">
        <v>1088</v>
      </c>
      <c r="F227" s="3" t="s">
        <v>1076</v>
      </c>
      <c r="G227" s="3" t="s">
        <v>1057</v>
      </c>
      <c r="H227" s="85" t="s">
        <v>886</v>
      </c>
      <c r="I227" s="85">
        <v>11.137894668876314</v>
      </c>
      <c r="J227" s="85">
        <v>11.545760873775123</v>
      </c>
      <c r="K227" s="85">
        <v>5.734375</v>
      </c>
      <c r="L227" s="85">
        <v>11.212912336009737</v>
      </c>
      <c r="M227" s="85">
        <v>9.5316836945608969</v>
      </c>
      <c r="N227" s="85">
        <v>7.7330565590122404</v>
      </c>
      <c r="O227" s="85">
        <v>4.9158586174538499</v>
      </c>
      <c r="P227" s="85">
        <v>5.9925584945262074</v>
      </c>
      <c r="Q227" s="85">
        <v>9.3126610335399818</v>
      </c>
      <c r="R227" s="85">
        <v>14.397463872534914</v>
      </c>
      <c r="S227" s="85">
        <v>6.1199884834089175</v>
      </c>
      <c r="T227" s="85">
        <v>3.7262815186610823</v>
      </c>
      <c r="U227" s="85">
        <v>4.5544829615582643</v>
      </c>
      <c r="V227" s="85">
        <v>4.5749845598179917</v>
      </c>
      <c r="W227" s="85">
        <v>4.7957238440548622</v>
      </c>
      <c r="X227" s="85">
        <v>2.4832358396347445</v>
      </c>
      <c r="Y227" s="98">
        <v>2.0200332727741142</v>
      </c>
      <c r="Z227" s="98">
        <v>5.4584035534190889E-3</v>
      </c>
      <c r="AA227" s="98">
        <v>5.0487477058894115E-2</v>
      </c>
      <c r="AB227" s="98">
        <v>0.36141702751541516</v>
      </c>
      <c r="AC227" s="130">
        <v>0.4097163241039592</v>
      </c>
      <c r="AD227" s="98">
        <v>0.30654089241970439</v>
      </c>
      <c r="AE227" s="98">
        <v>3.5168082250001564</v>
      </c>
      <c r="AF227" s="130">
        <v>3.5168082250001564</v>
      </c>
      <c r="AG227" s="130">
        <v>5.6156935125832641</v>
      </c>
      <c r="AH227" s="147">
        <v>4.2236890269102156</v>
      </c>
      <c r="AI227" s="130">
        <v>4.023633109011393</v>
      </c>
      <c r="AJ227" s="130">
        <v>4.7676096604677856</v>
      </c>
    </row>
    <row r="228" spans="1:36" x14ac:dyDescent="0.2">
      <c r="A228" s="5" t="s">
        <v>1488</v>
      </c>
      <c r="B228" s="5" t="s">
        <v>455</v>
      </c>
      <c r="D228" s="3" t="s">
        <v>456</v>
      </c>
      <c r="E228" s="38" t="s">
        <v>1088</v>
      </c>
      <c r="F228" s="3" t="s">
        <v>1076</v>
      </c>
      <c r="G228" s="3" t="s">
        <v>1060</v>
      </c>
      <c r="H228" s="85" t="s">
        <v>886</v>
      </c>
      <c r="I228" s="85">
        <v>9.4465482547177402</v>
      </c>
      <c r="J228" s="85">
        <v>6.1889250814332257</v>
      </c>
      <c r="K228" s="85">
        <v>4.4758009543285624</v>
      </c>
      <c r="L228" s="85">
        <v>5.436300288387514</v>
      </c>
      <c r="M228" s="85">
        <v>10.885035705887461</v>
      </c>
      <c r="N228" s="85">
        <v>8.2974306315154962</v>
      </c>
      <c r="O228" s="85">
        <v>5.5210866966236551</v>
      </c>
      <c r="P228" s="85">
        <v>5.4636909703569643</v>
      </c>
      <c r="Q228" s="85">
        <v>8.9721149482769817</v>
      </c>
      <c r="R228" s="85">
        <v>9.9594618712128096</v>
      </c>
      <c r="S228" s="85">
        <v>5.6536255854574762</v>
      </c>
      <c r="T228" s="85">
        <v>3.7022406566155297</v>
      </c>
      <c r="U228" s="85">
        <v>4.6514580776230616</v>
      </c>
      <c r="V228" s="85">
        <v>3.8191916740812673</v>
      </c>
      <c r="W228" s="85">
        <v>3.3495214969290004</v>
      </c>
      <c r="X228" s="85">
        <v>2.8847663979997691</v>
      </c>
      <c r="Y228" s="98">
        <v>0.79072863048243391</v>
      </c>
      <c r="Z228" s="98">
        <v>-0.27503816608913212</v>
      </c>
      <c r="AA228" s="98">
        <v>0.45014397317359567</v>
      </c>
      <c r="AB228" s="98">
        <v>0.23222763145960812</v>
      </c>
      <c r="AC228" s="130">
        <v>1.8498965240528742</v>
      </c>
      <c r="AD228" s="98">
        <v>1.7955629276384055</v>
      </c>
      <c r="AE228" s="98">
        <v>3.4253590632929098</v>
      </c>
      <c r="AF228" s="130">
        <v>3.4253590632929098</v>
      </c>
      <c r="AG228" s="130">
        <v>4.6827516843846784</v>
      </c>
      <c r="AH228" s="147">
        <v>4.5590255896360343</v>
      </c>
      <c r="AI228" s="130">
        <v>3.74468925995457</v>
      </c>
      <c r="AJ228" s="130">
        <v>3.3819047619047611</v>
      </c>
    </row>
    <row r="229" spans="1:36" x14ac:dyDescent="0.2">
      <c r="A229" s="5" t="s">
        <v>886</v>
      </c>
      <c r="B229" s="5" t="s">
        <v>931</v>
      </c>
      <c r="D229" s="3" t="s">
        <v>875</v>
      </c>
      <c r="E229" s="38" t="s">
        <v>1089</v>
      </c>
      <c r="F229" s="3" t="s">
        <v>1076</v>
      </c>
      <c r="G229" s="3" t="s">
        <v>1057</v>
      </c>
      <c r="H229" s="85" t="s">
        <v>886</v>
      </c>
      <c r="I229" s="85">
        <v>4.2553191489361808</v>
      </c>
      <c r="J229" s="85">
        <v>1.4294784580498856</v>
      </c>
      <c r="K229" s="85">
        <v>9.2661813889435507</v>
      </c>
      <c r="L229" s="85">
        <v>6.2952172062722838</v>
      </c>
      <c r="M229" s="85" t="s">
        <v>886</v>
      </c>
      <c r="N229" s="85" t="s">
        <v>886</v>
      </c>
      <c r="O229" s="85" t="s">
        <v>886</v>
      </c>
      <c r="P229" s="85" t="s">
        <v>886</v>
      </c>
      <c r="Q229" s="85" t="s">
        <v>886</v>
      </c>
      <c r="R229" s="85" t="s">
        <v>886</v>
      </c>
      <c r="S229" s="85" t="s">
        <v>886</v>
      </c>
      <c r="T229" s="85" t="s">
        <v>886</v>
      </c>
      <c r="U229" s="85" t="s">
        <v>886</v>
      </c>
      <c r="V229" s="85" t="s">
        <v>886</v>
      </c>
      <c r="W229" s="85" t="s">
        <v>886</v>
      </c>
      <c r="X229" s="85" t="s">
        <v>886</v>
      </c>
      <c r="Y229" s="98" t="s">
        <v>886</v>
      </c>
      <c r="Z229" s="98" t="s">
        <v>886</v>
      </c>
      <c r="AA229" s="98" t="s">
        <v>886</v>
      </c>
      <c r="AB229" s="98" t="s">
        <v>886</v>
      </c>
      <c r="AC229" s="130" t="s">
        <v>886</v>
      </c>
      <c r="AD229" s="98" t="s">
        <v>886</v>
      </c>
      <c r="AE229" s="98" t="s">
        <v>886</v>
      </c>
      <c r="AF229" s="130" t="s">
        <v>886</v>
      </c>
      <c r="AG229" s="130" t="s">
        <v>886</v>
      </c>
      <c r="AH229" s="130" t="s">
        <v>886</v>
      </c>
      <c r="AI229" s="130" t="s">
        <v>886</v>
      </c>
      <c r="AJ229" s="130" t="s">
        <v>886</v>
      </c>
    </row>
    <row r="230" spans="1:36" x14ac:dyDescent="0.2">
      <c r="A230" s="5" t="s">
        <v>1489</v>
      </c>
      <c r="B230" s="5" t="s">
        <v>457</v>
      </c>
      <c r="D230" s="3" t="s">
        <v>458</v>
      </c>
      <c r="E230" s="38" t="s">
        <v>1088</v>
      </c>
      <c r="F230" s="3" t="s">
        <v>1081</v>
      </c>
      <c r="G230" s="3" t="s">
        <v>1059</v>
      </c>
      <c r="H230" s="85" t="s">
        <v>886</v>
      </c>
      <c r="I230" s="85">
        <v>-2.5568181818181728</v>
      </c>
      <c r="J230" s="85">
        <v>-5.6844833171363831</v>
      </c>
      <c r="K230" s="85">
        <v>5.9529043248887348</v>
      </c>
      <c r="L230" s="85">
        <v>7.687918984453006</v>
      </c>
      <c r="M230" s="85">
        <v>9.1306441902468549</v>
      </c>
      <c r="N230" s="85">
        <v>7.8790286098882234</v>
      </c>
      <c r="O230" s="85">
        <v>2.9128398142655527</v>
      </c>
      <c r="P230" s="85">
        <v>4.35789389994234</v>
      </c>
      <c r="Q230" s="85">
        <v>7.5014046682602213</v>
      </c>
      <c r="R230" s="85">
        <v>9.9004287587257664</v>
      </c>
      <c r="S230" s="85">
        <v>4.9862969530872334</v>
      </c>
      <c r="T230" s="85">
        <v>2.0115780906899232</v>
      </c>
      <c r="U230" s="85">
        <v>2.1826501889121346</v>
      </c>
      <c r="V230" s="85">
        <v>2.8283959165033963</v>
      </c>
      <c r="W230" s="85">
        <v>3.7763419910318987</v>
      </c>
      <c r="X230" s="85">
        <v>2.8403208216568316</v>
      </c>
      <c r="Y230" s="98">
        <v>1.4765794366178255</v>
      </c>
      <c r="Z230" s="98">
        <v>-1.3228125640694088E-3</v>
      </c>
      <c r="AA230" s="98">
        <v>2.182669603350007E-2</v>
      </c>
      <c r="AB230" s="98">
        <v>0.19639739723854177</v>
      </c>
      <c r="AC230" s="130">
        <v>6.0717656298470146E-2</v>
      </c>
      <c r="AD230" s="98">
        <v>1.8949562372619688</v>
      </c>
      <c r="AE230" s="98">
        <v>3.9408101705008747</v>
      </c>
      <c r="AF230" s="130">
        <v>3.9408101705008747</v>
      </c>
      <c r="AG230" s="130">
        <v>5.2768207199714867</v>
      </c>
      <c r="AH230" s="147">
        <v>5.0151504037286188</v>
      </c>
      <c r="AI230" s="130">
        <v>3.7268081951093768</v>
      </c>
      <c r="AJ230" s="130">
        <v>4.821105741088954</v>
      </c>
    </row>
    <row r="231" spans="1:36" x14ac:dyDescent="0.2">
      <c r="A231" s="5" t="s">
        <v>1490</v>
      </c>
      <c r="B231" s="5" t="s">
        <v>459</v>
      </c>
      <c r="D231" s="3" t="s">
        <v>460</v>
      </c>
      <c r="E231" s="38" t="s">
        <v>1088</v>
      </c>
      <c r="F231" s="3" t="s">
        <v>1076</v>
      </c>
      <c r="G231" s="3" t="s">
        <v>1065</v>
      </c>
      <c r="H231" s="85" t="s">
        <v>886</v>
      </c>
      <c r="I231" s="85">
        <v>4.5454545454545467</v>
      </c>
      <c r="J231" s="85">
        <v>-0.19675010979358376</v>
      </c>
      <c r="K231" s="85">
        <v>3.8600320349215735</v>
      </c>
      <c r="L231" s="85">
        <v>8.5821780835847505</v>
      </c>
      <c r="M231" s="85">
        <v>11.017636959575455</v>
      </c>
      <c r="N231" s="85">
        <v>8.2835411716740026</v>
      </c>
      <c r="O231" s="85">
        <v>5.6750756287246276</v>
      </c>
      <c r="P231" s="85">
        <v>8.857135836445849</v>
      </c>
      <c r="Q231" s="85">
        <v>6.779833184727039</v>
      </c>
      <c r="R231" s="85">
        <v>15.006130559783529</v>
      </c>
      <c r="S231" s="85">
        <v>6.9858921924543722</v>
      </c>
      <c r="T231" s="85">
        <v>4.7781042214319029</v>
      </c>
      <c r="U231" s="85">
        <v>4.9127640036730895</v>
      </c>
      <c r="V231" s="85">
        <v>4.7038136917786773</v>
      </c>
      <c r="W231" s="85">
        <v>3.8729950216078777</v>
      </c>
      <c r="X231" s="85">
        <v>2.7563807771901594</v>
      </c>
      <c r="Y231" s="98">
        <v>2.1034376660792589</v>
      </c>
      <c r="Z231" s="98">
        <v>-3.7668136865462998E-2</v>
      </c>
      <c r="AA231" s="98">
        <v>-7.5364662194914445E-3</v>
      </c>
      <c r="AB231" s="98">
        <v>-0.1034629246433667</v>
      </c>
      <c r="AC231" s="130">
        <v>-8.9166295140552521E-3</v>
      </c>
      <c r="AD231" s="98">
        <v>1.4837222702391406</v>
      </c>
      <c r="AE231" s="98">
        <v>3.2816249281827581</v>
      </c>
      <c r="AF231" s="130">
        <v>3.2816249281827581</v>
      </c>
      <c r="AG231" s="130">
        <v>5.6690054585770033</v>
      </c>
      <c r="AH231" s="147">
        <v>4.0553072094350329</v>
      </c>
      <c r="AI231" s="130">
        <v>3.7058830250334074</v>
      </c>
      <c r="AJ231" s="130">
        <v>4.6795899368158986</v>
      </c>
    </row>
    <row r="232" spans="1:36" x14ac:dyDescent="0.2">
      <c r="A232" s="5" t="s">
        <v>1491</v>
      </c>
      <c r="B232" s="5" t="s">
        <v>461</v>
      </c>
      <c r="D232" s="3" t="s">
        <v>462</v>
      </c>
      <c r="E232" s="38" t="s">
        <v>1088</v>
      </c>
      <c r="F232" s="3" t="s">
        <v>1080</v>
      </c>
      <c r="G232" s="3" t="s">
        <v>1062</v>
      </c>
      <c r="H232" s="85" t="s">
        <v>886</v>
      </c>
      <c r="I232" s="85">
        <v>-0.75187969924812137</v>
      </c>
      <c r="J232" s="85">
        <v>-3.0303030303030312</v>
      </c>
      <c r="K232" s="85">
        <v>3.125</v>
      </c>
      <c r="L232" s="85">
        <v>9.0909090909090793</v>
      </c>
      <c r="M232" s="85">
        <v>4.8611111111111143</v>
      </c>
      <c r="N232" s="85">
        <v>3.6688741721854257</v>
      </c>
      <c r="O232" s="85">
        <v>9.0427721704072752</v>
      </c>
      <c r="P232" s="85">
        <v>7.7499902360277559</v>
      </c>
      <c r="Q232" s="85">
        <v>6.8675543097407115</v>
      </c>
      <c r="R232" s="85">
        <v>13.585076314301858</v>
      </c>
      <c r="S232" s="85">
        <v>5.4127764616885372</v>
      </c>
      <c r="T232" s="85">
        <v>4.9922571385405661</v>
      </c>
      <c r="U232" s="85">
        <v>4.5516273799138389</v>
      </c>
      <c r="V232" s="85">
        <v>4.9220658569314963</v>
      </c>
      <c r="W232" s="85">
        <v>2.927673110662937</v>
      </c>
      <c r="X232" s="85">
        <v>0</v>
      </c>
      <c r="Y232" s="98">
        <v>0</v>
      </c>
      <c r="Z232" s="98">
        <v>0</v>
      </c>
      <c r="AA232" s="98">
        <v>-0.24692341391534001</v>
      </c>
      <c r="AB232" s="98">
        <v>-0.29704156186367925</v>
      </c>
      <c r="AC232" s="130">
        <v>-0.32035110481086759</v>
      </c>
      <c r="AD232" s="98">
        <v>-0.32138065127789162</v>
      </c>
      <c r="AE232" s="98">
        <v>-7.254378823673413E-3</v>
      </c>
      <c r="AF232" s="130">
        <v>-7.254378823673413E-3</v>
      </c>
      <c r="AG232" s="130">
        <v>1.1417689785948371</v>
      </c>
      <c r="AH232" s="147">
        <v>5.7683294009231334</v>
      </c>
      <c r="AI232" s="130">
        <v>3.8982108789376246</v>
      </c>
      <c r="AJ232" s="130">
        <v>6.0761378751951849</v>
      </c>
    </row>
    <row r="233" spans="1:36" x14ac:dyDescent="0.2">
      <c r="A233" s="5" t="s">
        <v>1680</v>
      </c>
      <c r="B233" s="5" t="s">
        <v>467</v>
      </c>
      <c r="D233" s="3" t="s">
        <v>468</v>
      </c>
      <c r="E233" s="38" t="s">
        <v>1089</v>
      </c>
      <c r="F233" s="3" t="s">
        <v>1076</v>
      </c>
      <c r="G233" s="3" t="s">
        <v>1064</v>
      </c>
      <c r="H233" s="85" t="s">
        <v>886</v>
      </c>
      <c r="I233" s="85">
        <v>5.3497942386831312</v>
      </c>
      <c r="J233" s="85">
        <v>2.1493055555555429</v>
      </c>
      <c r="K233" s="85">
        <v>4.8183146945851405</v>
      </c>
      <c r="L233" s="85">
        <v>6.8457834060285734</v>
      </c>
      <c r="M233" s="85">
        <v>8.8899005994384765</v>
      </c>
      <c r="N233" s="85">
        <v>5.7572505679205079</v>
      </c>
      <c r="O233" s="85">
        <v>9.7635865268040618</v>
      </c>
      <c r="P233" s="85">
        <v>4.8779609330916003</v>
      </c>
      <c r="Q233" s="85">
        <v>9.6249828288841144</v>
      </c>
      <c r="R233" s="85">
        <v>11.476128816674319</v>
      </c>
      <c r="S233" s="85">
        <v>7.2025404200310987</v>
      </c>
      <c r="T233" s="85">
        <v>4.9028774149576577</v>
      </c>
      <c r="U233" s="85">
        <v>4.8769720292534942</v>
      </c>
      <c r="V233" s="85">
        <v>4.9662851742131124</v>
      </c>
      <c r="W233" s="85">
        <v>5.2851803090147058</v>
      </c>
      <c r="X233" s="85" t="s">
        <v>886</v>
      </c>
      <c r="Y233" s="98" t="s">
        <v>886</v>
      </c>
      <c r="Z233" s="98" t="s">
        <v>886</v>
      </c>
      <c r="AA233" s="98" t="s">
        <v>886</v>
      </c>
      <c r="AB233" s="98" t="s">
        <v>886</v>
      </c>
      <c r="AC233" s="130" t="s">
        <v>886</v>
      </c>
      <c r="AD233" s="98" t="s">
        <v>886</v>
      </c>
      <c r="AE233" s="98" t="s">
        <v>886</v>
      </c>
      <c r="AF233" s="130" t="s">
        <v>886</v>
      </c>
      <c r="AG233" s="130" t="s">
        <v>886</v>
      </c>
      <c r="AH233" s="130" t="s">
        <v>886</v>
      </c>
      <c r="AI233" s="130" t="s">
        <v>886</v>
      </c>
      <c r="AJ233" s="130" t="s">
        <v>886</v>
      </c>
    </row>
    <row r="234" spans="1:36" x14ac:dyDescent="0.2">
      <c r="A234" s="5" t="s">
        <v>1493</v>
      </c>
      <c r="B234" s="5" t="s">
        <v>469</v>
      </c>
      <c r="D234" s="3" t="s">
        <v>470</v>
      </c>
      <c r="E234" s="38" t="s">
        <v>1088</v>
      </c>
      <c r="F234" s="3" t="s">
        <v>1076</v>
      </c>
      <c r="G234" s="3" t="s">
        <v>1064</v>
      </c>
      <c r="H234" s="85" t="s">
        <v>886</v>
      </c>
      <c r="I234" s="85">
        <v>8.3856661014106493</v>
      </c>
      <c r="J234" s="85">
        <v>1.7399377611196059</v>
      </c>
      <c r="K234" s="85">
        <v>-1.7118715673848754</v>
      </c>
      <c r="L234" s="85">
        <v>7.6355696159004225</v>
      </c>
      <c r="M234" s="85">
        <v>17.802661214318817</v>
      </c>
      <c r="N234" s="85">
        <v>7.2598578944513577</v>
      </c>
      <c r="O234" s="85">
        <v>5.9834138201309628</v>
      </c>
      <c r="P234" s="85">
        <v>6.6094113437108462</v>
      </c>
      <c r="Q234" s="85">
        <v>10.225340136054427</v>
      </c>
      <c r="R234" s="85">
        <v>18.161701263766929</v>
      </c>
      <c r="S234" s="85">
        <v>5.9721494411847971</v>
      </c>
      <c r="T234" s="85">
        <v>3.7759709465868099</v>
      </c>
      <c r="U234" s="85">
        <v>4.8821640875821117</v>
      </c>
      <c r="V234" s="85">
        <v>4.6102169557672141</v>
      </c>
      <c r="W234" s="85">
        <v>4.4284015748592225</v>
      </c>
      <c r="X234" s="85">
        <v>3.1838665912174378</v>
      </c>
      <c r="Y234" s="98">
        <v>2.5933781310498318</v>
      </c>
      <c r="Z234" s="98">
        <v>5.1522489566707463E-2</v>
      </c>
      <c r="AA234" s="98">
        <v>0.39394407539008114</v>
      </c>
      <c r="AB234" s="98">
        <v>0.45138621733219964</v>
      </c>
      <c r="AC234" s="130">
        <v>1.7348788520948677</v>
      </c>
      <c r="AD234" s="98">
        <v>1.799405217522243</v>
      </c>
      <c r="AE234" s="98">
        <v>3.5666300984875443</v>
      </c>
      <c r="AF234" s="130">
        <v>3.5666300984875443</v>
      </c>
      <c r="AG234" s="130">
        <v>4.8317830032109432</v>
      </c>
      <c r="AH234" s="147">
        <v>4.8381217663795884</v>
      </c>
      <c r="AI234" s="130">
        <v>4.1192710063101989</v>
      </c>
      <c r="AJ234" s="130">
        <v>4.7731780983044541</v>
      </c>
    </row>
    <row r="235" spans="1:36" x14ac:dyDescent="0.2">
      <c r="A235" s="5" t="s">
        <v>1681</v>
      </c>
      <c r="B235" s="5" t="s">
        <v>471</v>
      </c>
      <c r="D235" s="3" t="s">
        <v>472</v>
      </c>
      <c r="E235" s="38" t="s">
        <v>1089</v>
      </c>
      <c r="F235" s="3" t="s">
        <v>1076</v>
      </c>
      <c r="G235" s="3" t="s">
        <v>1064</v>
      </c>
      <c r="H235" s="85" t="s">
        <v>886</v>
      </c>
      <c r="I235" s="85">
        <v>8.2524271844660149</v>
      </c>
      <c r="J235" s="85">
        <v>5.1579471848530005</v>
      </c>
      <c r="K235" s="85">
        <v>9.1522468396413927</v>
      </c>
      <c r="L235" s="85">
        <v>20.975135435477156</v>
      </c>
      <c r="M235" s="85">
        <v>7.9084854747961941</v>
      </c>
      <c r="N235" s="85">
        <v>7.5616503950413545</v>
      </c>
      <c r="O235" s="85">
        <v>5.7167942423980094</v>
      </c>
      <c r="P235" s="85">
        <v>6.4919873669434907</v>
      </c>
      <c r="Q235" s="85">
        <v>9.6045694200351619</v>
      </c>
      <c r="R235" s="85">
        <v>15.385232101338886</v>
      </c>
      <c r="S235" s="85">
        <v>6.2100472484713833</v>
      </c>
      <c r="T235" s="85">
        <v>4.247419982663601</v>
      </c>
      <c r="U235" s="85">
        <v>5.0062754941951653</v>
      </c>
      <c r="V235" s="85">
        <v>5.4040728511452159</v>
      </c>
      <c r="W235" s="85">
        <v>4.9313942280433167</v>
      </c>
      <c r="X235" s="85">
        <v>3.8404906317965271</v>
      </c>
      <c r="Y235" s="98">
        <v>3.1286587745544381</v>
      </c>
      <c r="Z235" s="98">
        <v>0.12992746767581309</v>
      </c>
      <c r="AA235" s="98">
        <v>1.7637128675445979E-2</v>
      </c>
      <c r="AB235" s="98">
        <v>1.0511134623135945</v>
      </c>
      <c r="AC235" s="130">
        <v>2.4356041956211438</v>
      </c>
      <c r="AD235" s="98">
        <v>1.8940016183887964</v>
      </c>
      <c r="AE235" s="98">
        <v>3.8346250761312151</v>
      </c>
      <c r="AF235" s="130">
        <v>3.8346250761312151</v>
      </c>
      <c r="AG235" s="130">
        <v>5.7723268988785215</v>
      </c>
      <c r="AH235" s="130" t="s">
        <v>886</v>
      </c>
      <c r="AI235" s="130" t="s">
        <v>886</v>
      </c>
      <c r="AJ235" s="130" t="s">
        <v>886</v>
      </c>
    </row>
    <row r="236" spans="1:36" x14ac:dyDescent="0.2">
      <c r="A236" s="5" t="s">
        <v>1494</v>
      </c>
      <c r="B236" s="5" t="s">
        <v>473</v>
      </c>
      <c r="D236" s="3" t="s">
        <v>474</v>
      </c>
      <c r="E236" s="38" t="s">
        <v>1088</v>
      </c>
      <c r="F236" s="3" t="s">
        <v>1076</v>
      </c>
      <c r="G236" s="3" t="s">
        <v>1060</v>
      </c>
      <c r="H236" s="85" t="s">
        <v>886</v>
      </c>
      <c r="I236" s="85">
        <v>2.491103202846972</v>
      </c>
      <c r="J236" s="85">
        <v>5.5555555555555571</v>
      </c>
      <c r="K236" s="85">
        <v>4.0497076023391827</v>
      </c>
      <c r="L236" s="85">
        <v>6.5125755233946876</v>
      </c>
      <c r="M236" s="85">
        <v>10.678715124332186</v>
      </c>
      <c r="N236" s="85">
        <v>7.8820023837902227</v>
      </c>
      <c r="O236" s="85">
        <v>6.9492780042645705</v>
      </c>
      <c r="P236" s="85">
        <v>5.7322603638316991</v>
      </c>
      <c r="Q236" s="85">
        <v>9.8522745036735841</v>
      </c>
      <c r="R236" s="85">
        <v>8.3220676651606311</v>
      </c>
      <c r="S236" s="85">
        <v>4.4863005263028128</v>
      </c>
      <c r="T236" s="85">
        <v>3.1314583873578954</v>
      </c>
      <c r="U236" s="85">
        <v>4.4977979610185628</v>
      </c>
      <c r="V236" s="85">
        <v>3.954938204090567</v>
      </c>
      <c r="W236" s="85">
        <v>3.9840358002090284</v>
      </c>
      <c r="X236" s="85">
        <v>3.6735492313607665</v>
      </c>
      <c r="Y236" s="98">
        <v>1.8497673964670298</v>
      </c>
      <c r="Z236" s="98">
        <v>3.7690528817279301E-2</v>
      </c>
      <c r="AA236" s="98">
        <v>0.32120666424005151</v>
      </c>
      <c r="AB236" s="98">
        <v>0.5079567154678557</v>
      </c>
      <c r="AC236" s="130">
        <v>1.8093959391505932</v>
      </c>
      <c r="AD236" s="98">
        <v>1.6820627663214127</v>
      </c>
      <c r="AE236" s="98">
        <v>3.2656507136346269</v>
      </c>
      <c r="AF236" s="130">
        <v>3.2656507136346269</v>
      </c>
      <c r="AG236" s="130">
        <v>4.5582381075121026</v>
      </c>
      <c r="AH236" s="147">
        <v>4.4559364095035248</v>
      </c>
      <c r="AI236" s="130">
        <v>2.2000555913927577</v>
      </c>
      <c r="AJ236" s="130">
        <v>2.8505891046430571</v>
      </c>
    </row>
    <row r="237" spans="1:36" x14ac:dyDescent="0.2">
      <c r="A237" s="5" t="s">
        <v>1495</v>
      </c>
      <c r="B237" s="5" t="s">
        <v>475</v>
      </c>
      <c r="D237" s="3" t="s">
        <v>476</v>
      </c>
      <c r="E237" s="38" t="s">
        <v>1088</v>
      </c>
      <c r="F237" s="3" t="s">
        <v>1082</v>
      </c>
      <c r="G237" s="3" t="s">
        <v>1063</v>
      </c>
      <c r="H237" s="85" t="s">
        <v>886</v>
      </c>
      <c r="I237" s="85" t="s">
        <v>886</v>
      </c>
      <c r="J237" s="85" t="s">
        <v>886</v>
      </c>
      <c r="K237" s="85" t="s">
        <v>886</v>
      </c>
      <c r="L237" s="85">
        <v>7.1844237776690107</v>
      </c>
      <c r="M237" s="85">
        <v>5.0931093971991146</v>
      </c>
      <c r="N237" s="85">
        <v>4.3815708474657953</v>
      </c>
      <c r="O237" s="85">
        <v>6.0698220336043107</v>
      </c>
      <c r="P237" s="85">
        <v>7.3109042147264631</v>
      </c>
      <c r="Q237" s="85">
        <v>8.7004226267880256</v>
      </c>
      <c r="R237" s="85">
        <v>9.7498971924184161</v>
      </c>
      <c r="S237" s="85">
        <v>7.6906700275913664</v>
      </c>
      <c r="T237" s="85">
        <v>4.7691346602456264</v>
      </c>
      <c r="U237" s="85">
        <v>2.9647520567589964</v>
      </c>
      <c r="V237" s="85">
        <v>3.1550088697972427</v>
      </c>
      <c r="W237" s="85">
        <v>3.0023734739415175</v>
      </c>
      <c r="X237" s="85">
        <v>3.3626084016916451</v>
      </c>
      <c r="Y237" s="98">
        <v>0.31837993338716331</v>
      </c>
      <c r="Z237" s="98">
        <v>1.2641552116463117E-2</v>
      </c>
      <c r="AA237" s="98">
        <v>0.45171204853741642</v>
      </c>
      <c r="AB237" s="98">
        <v>6.4240112320874232E-2</v>
      </c>
      <c r="AC237" s="130">
        <v>1.9358937872700821</v>
      </c>
      <c r="AD237" s="98">
        <v>1.8757547819086007</v>
      </c>
      <c r="AE237" s="98">
        <v>3.6295385164460736</v>
      </c>
      <c r="AF237" s="130">
        <v>3.6295385164460736</v>
      </c>
      <c r="AG237" s="130">
        <v>5.0012659196759124</v>
      </c>
      <c r="AH237" s="147">
        <v>3.9987439087987964</v>
      </c>
      <c r="AI237" s="130">
        <v>3.6632841228930957</v>
      </c>
      <c r="AJ237" s="130">
        <v>5.0136276631158507</v>
      </c>
    </row>
    <row r="238" spans="1:36" x14ac:dyDescent="0.2">
      <c r="A238" s="5" t="s">
        <v>1496</v>
      </c>
      <c r="B238" s="5" t="s">
        <v>477</v>
      </c>
      <c r="D238" s="3" t="s">
        <v>478</v>
      </c>
      <c r="E238" s="38" t="s">
        <v>1088</v>
      </c>
      <c r="F238" s="3" t="s">
        <v>1076</v>
      </c>
      <c r="G238" s="3" t="s">
        <v>1061</v>
      </c>
      <c r="H238" s="85" t="s">
        <v>886</v>
      </c>
      <c r="I238" s="85">
        <v>0</v>
      </c>
      <c r="J238" s="85">
        <v>3.8793103448275872</v>
      </c>
      <c r="K238" s="85">
        <v>7.9612724757952975</v>
      </c>
      <c r="L238" s="85">
        <v>6.8292849578080848</v>
      </c>
      <c r="M238" s="85">
        <v>12.396866005756308</v>
      </c>
      <c r="N238" s="85">
        <v>8.8472536383423801</v>
      </c>
      <c r="O238" s="85">
        <v>5.7559598494353708</v>
      </c>
      <c r="P238" s="85">
        <v>6.2682287804636871</v>
      </c>
      <c r="Q238" s="85">
        <v>9.7187979718100337</v>
      </c>
      <c r="R238" s="85">
        <v>17.72642959351316</v>
      </c>
      <c r="S238" s="85">
        <v>5.7648848913738391</v>
      </c>
      <c r="T238" s="85">
        <v>5.1944293108144848</v>
      </c>
      <c r="U238" s="85">
        <v>4.8885687927881349</v>
      </c>
      <c r="V238" s="85">
        <v>5.041083207962032</v>
      </c>
      <c r="W238" s="85">
        <v>5.1965126442353551</v>
      </c>
      <c r="X238" s="85">
        <v>3.4924314360721667</v>
      </c>
      <c r="Y238" s="98">
        <v>-0.1248094126536472</v>
      </c>
      <c r="Z238" s="98">
        <v>4.4582244108042346E-2</v>
      </c>
      <c r="AA238" s="98">
        <v>3.3084189133518294E-2</v>
      </c>
      <c r="AB238" s="98">
        <v>0.27471044034668068</v>
      </c>
      <c r="AC238" s="130">
        <v>0.31905656186261844</v>
      </c>
      <c r="AD238" s="98">
        <v>1.8076048229634267</v>
      </c>
      <c r="AE238" s="98">
        <v>3.2438987418523579</v>
      </c>
      <c r="AF238" s="130">
        <v>3.2438987418523579</v>
      </c>
      <c r="AG238" s="130">
        <v>5.7107420848760304</v>
      </c>
      <c r="AH238" s="147">
        <v>4.1208870599522607</v>
      </c>
      <c r="AI238" s="130">
        <v>3.8767478393125776</v>
      </c>
      <c r="AJ238" s="130">
        <v>4.1323108985491848</v>
      </c>
    </row>
    <row r="239" spans="1:36" x14ac:dyDescent="0.2">
      <c r="A239" s="5" t="s">
        <v>1497</v>
      </c>
      <c r="B239" s="5" t="s">
        <v>479</v>
      </c>
      <c r="D239" s="3" t="s">
        <v>480</v>
      </c>
      <c r="E239" s="38" t="s">
        <v>1088</v>
      </c>
      <c r="F239" s="3" t="s">
        <v>1076</v>
      </c>
      <c r="G239" s="3" t="s">
        <v>1060</v>
      </c>
      <c r="H239" s="85" t="s">
        <v>886</v>
      </c>
      <c r="I239" s="85">
        <v>8.0444444444444514</v>
      </c>
      <c r="J239" s="85">
        <v>5.2313415484771042</v>
      </c>
      <c r="K239" s="85">
        <v>7.432271661171356</v>
      </c>
      <c r="L239" s="85">
        <v>5.062410023571843</v>
      </c>
      <c r="M239" s="85">
        <v>12.525033503485858</v>
      </c>
      <c r="N239" s="85">
        <v>6.7269734641170089</v>
      </c>
      <c r="O239" s="85">
        <v>5.8352976578564579</v>
      </c>
      <c r="P239" s="85">
        <v>5.8346167515697118</v>
      </c>
      <c r="Q239" s="85">
        <v>9.3020652599765015</v>
      </c>
      <c r="R239" s="85">
        <v>8.9282605356137026</v>
      </c>
      <c r="S239" s="85">
        <v>6.044395137406795</v>
      </c>
      <c r="T239" s="85">
        <v>4.9427264344988942</v>
      </c>
      <c r="U239" s="85">
        <v>4.9422558652327098</v>
      </c>
      <c r="V239" s="85">
        <v>4.3762125956994424</v>
      </c>
      <c r="W239" s="85">
        <v>5.8972796618666905</v>
      </c>
      <c r="X239" s="85">
        <v>2.3991434751891916</v>
      </c>
      <c r="Y239" s="98">
        <v>2.7184852730932647</v>
      </c>
      <c r="Z239" s="98">
        <v>1.592632344285505E-2</v>
      </c>
      <c r="AA239" s="98">
        <v>0.62656641604009167</v>
      </c>
      <c r="AB239" s="98">
        <v>0.68665157592728576</v>
      </c>
      <c r="AC239" s="130">
        <v>0.63413534142857664</v>
      </c>
      <c r="AD239" s="98">
        <v>1.9820872009723711</v>
      </c>
      <c r="AE239" s="98">
        <v>3.6793884997469606</v>
      </c>
      <c r="AF239" s="130">
        <v>3.6793884997469606</v>
      </c>
      <c r="AG239" s="130">
        <v>4.8583171368796307</v>
      </c>
      <c r="AH239" s="147">
        <v>5.5658857072021783</v>
      </c>
      <c r="AI239" s="130">
        <v>3.6323782683575834</v>
      </c>
      <c r="AJ239" s="130">
        <v>2.7032568579630269</v>
      </c>
    </row>
    <row r="240" spans="1:36" x14ac:dyDescent="0.2">
      <c r="A240" s="5" t="s">
        <v>1498</v>
      </c>
      <c r="B240" s="5" t="s">
        <v>481</v>
      </c>
      <c r="D240" s="3" t="s">
        <v>482</v>
      </c>
      <c r="E240" s="38" t="s">
        <v>1088</v>
      </c>
      <c r="F240" s="3" t="s">
        <v>1082</v>
      </c>
      <c r="G240" s="3" t="s">
        <v>1063</v>
      </c>
      <c r="H240" s="85" t="s">
        <v>886</v>
      </c>
      <c r="I240" s="85" t="s">
        <v>886</v>
      </c>
      <c r="J240" s="85" t="s">
        <v>886</v>
      </c>
      <c r="K240" s="85" t="s">
        <v>886</v>
      </c>
      <c r="L240" s="85">
        <v>5.1047563203355821</v>
      </c>
      <c r="M240" s="85">
        <v>4.4952740615176623</v>
      </c>
      <c r="N240" s="85">
        <v>2.4014620273308651</v>
      </c>
      <c r="O240" s="85">
        <v>2.9437125268202635</v>
      </c>
      <c r="P240" s="85">
        <v>4.2328145392212235</v>
      </c>
      <c r="Q240" s="85">
        <v>4.5739114184264622</v>
      </c>
      <c r="R240" s="85">
        <v>3.3856051467631545</v>
      </c>
      <c r="S240" s="85">
        <v>6.9323446034709235</v>
      </c>
      <c r="T240" s="85">
        <v>4.6053748231966125</v>
      </c>
      <c r="U240" s="85">
        <v>4.7696313638225121</v>
      </c>
      <c r="V240" s="85">
        <v>3.2633706009026753</v>
      </c>
      <c r="W240" s="85">
        <v>4.0215396261989298</v>
      </c>
      <c r="X240" s="85">
        <v>3.8083926070359553</v>
      </c>
      <c r="Y240" s="98">
        <v>2.8584845137864789</v>
      </c>
      <c r="Z240" s="98">
        <v>1.1573999652796374E-2</v>
      </c>
      <c r="AA240" s="98">
        <v>0.4397610888587451</v>
      </c>
      <c r="AB240" s="98">
        <v>-8.3214379444740416E-3</v>
      </c>
      <c r="AC240" s="130">
        <v>0.2720696498303532</v>
      </c>
      <c r="AD240" s="98">
        <v>0.29112267373192502</v>
      </c>
      <c r="AE240" s="98">
        <v>1.9275451808187682</v>
      </c>
      <c r="AF240" s="130">
        <v>1.9275451808187682</v>
      </c>
      <c r="AG240" s="130">
        <v>5.0307488243096721</v>
      </c>
      <c r="AH240" s="147">
        <v>3.929875318591991</v>
      </c>
      <c r="AI240" s="130">
        <v>3.5835404584368957</v>
      </c>
      <c r="AJ240" s="130">
        <v>3.8013629237807782</v>
      </c>
    </row>
    <row r="241" spans="1:36" x14ac:dyDescent="0.2">
      <c r="A241" s="5" t="s">
        <v>1499</v>
      </c>
      <c r="B241" s="5" t="s">
        <v>483</v>
      </c>
      <c r="D241" s="3" t="s">
        <v>484</v>
      </c>
      <c r="E241" s="38" t="s">
        <v>1088</v>
      </c>
      <c r="F241" s="3" t="s">
        <v>1076</v>
      </c>
      <c r="G241" s="3" t="s">
        <v>1061</v>
      </c>
      <c r="H241" s="85" t="s">
        <v>886</v>
      </c>
      <c r="I241" s="85">
        <v>3.6363636363636402</v>
      </c>
      <c r="J241" s="85">
        <v>7.8947368421052602</v>
      </c>
      <c r="K241" s="85">
        <v>6.2565492321589886</v>
      </c>
      <c r="L241" s="85">
        <v>5.6297077176814696</v>
      </c>
      <c r="M241" s="85">
        <v>14.210289099220901</v>
      </c>
      <c r="N241" s="85">
        <v>9.7981734130116109</v>
      </c>
      <c r="O241" s="85">
        <v>6.4990244403368251</v>
      </c>
      <c r="P241" s="85">
        <v>6.8750225993467353</v>
      </c>
      <c r="Q241" s="85">
        <v>10.603241194979191</v>
      </c>
      <c r="R241" s="85">
        <v>15.307984868414337</v>
      </c>
      <c r="S241" s="85">
        <v>6.6842933696478894</v>
      </c>
      <c r="T241" s="85">
        <v>3.2019561523477904</v>
      </c>
      <c r="U241" s="85">
        <v>5.0020882192308989</v>
      </c>
      <c r="V241" s="85">
        <v>4.8372292253090308</v>
      </c>
      <c r="W241" s="85">
        <v>4.3929665839778238</v>
      </c>
      <c r="X241" s="85">
        <v>3.1995862483488366</v>
      </c>
      <c r="Y241" s="98">
        <v>2.2470692609322782</v>
      </c>
      <c r="Z241" s="98">
        <v>3.3779979732017296E-2</v>
      </c>
      <c r="AA241" s="98">
        <v>0.51513626612282337</v>
      </c>
      <c r="AB241" s="98">
        <v>0.44069404371369103</v>
      </c>
      <c r="AC241" s="130">
        <v>0.5528775209050707</v>
      </c>
      <c r="AD241" s="98">
        <v>0.44287037399390883</v>
      </c>
      <c r="AE241" s="98">
        <v>3.4020143249543944</v>
      </c>
      <c r="AF241" s="130">
        <v>3.4020143249543944</v>
      </c>
      <c r="AG241" s="130">
        <v>5.6423249781316853</v>
      </c>
      <c r="AH241" s="147">
        <v>4.0978083349513028</v>
      </c>
      <c r="AI241" s="130">
        <v>3.9661206622269463</v>
      </c>
      <c r="AJ241" s="130">
        <v>3.8132373736307787</v>
      </c>
    </row>
    <row r="242" spans="1:36" x14ac:dyDescent="0.2">
      <c r="A242" s="122" t="s">
        <v>1774</v>
      </c>
      <c r="B242" s="122" t="s">
        <v>1770</v>
      </c>
      <c r="D242" s="123" t="s">
        <v>1769</v>
      </c>
      <c r="E242" s="38" t="s">
        <v>1089</v>
      </c>
      <c r="F242" s="123" t="s">
        <v>1082</v>
      </c>
      <c r="G242" s="123" t="s">
        <v>1060</v>
      </c>
      <c r="H242" s="99" t="s">
        <v>886</v>
      </c>
      <c r="I242" s="98" t="s">
        <v>886</v>
      </c>
      <c r="J242" s="98" t="s">
        <v>886</v>
      </c>
      <c r="K242" s="98" t="s">
        <v>886</v>
      </c>
      <c r="L242" s="98" t="s">
        <v>886</v>
      </c>
      <c r="M242" s="98" t="s">
        <v>886</v>
      </c>
      <c r="N242" s="98" t="s">
        <v>886</v>
      </c>
      <c r="O242" s="98" t="s">
        <v>886</v>
      </c>
      <c r="P242" s="98" t="s">
        <v>886</v>
      </c>
      <c r="Q242" s="99" t="s">
        <v>886</v>
      </c>
      <c r="R242" s="98" t="s">
        <v>886</v>
      </c>
      <c r="S242" s="98" t="s">
        <v>886</v>
      </c>
      <c r="T242" s="98" t="s">
        <v>886</v>
      </c>
      <c r="U242" s="98" t="s">
        <v>886</v>
      </c>
      <c r="V242" s="98" t="s">
        <v>886</v>
      </c>
      <c r="W242" s="98" t="s">
        <v>886</v>
      </c>
      <c r="X242" s="98" t="s">
        <v>886</v>
      </c>
      <c r="Y242" s="98" t="s">
        <v>886</v>
      </c>
      <c r="Z242" s="99" t="s">
        <v>886</v>
      </c>
      <c r="AA242" s="98" t="s">
        <v>886</v>
      </c>
      <c r="AB242" s="98" t="s">
        <v>886</v>
      </c>
      <c r="AC242" s="98" t="s">
        <v>886</v>
      </c>
      <c r="AD242" s="98" t="s">
        <v>886</v>
      </c>
      <c r="AE242" s="98" t="s">
        <v>886</v>
      </c>
      <c r="AF242" s="98" t="s">
        <v>886</v>
      </c>
      <c r="AG242" s="98" t="s">
        <v>886</v>
      </c>
      <c r="AH242" s="130" t="s">
        <v>886</v>
      </c>
      <c r="AI242" s="130" t="s">
        <v>886</v>
      </c>
      <c r="AJ242" s="130" t="s">
        <v>886</v>
      </c>
    </row>
    <row r="243" spans="1:36" x14ac:dyDescent="0.2">
      <c r="A243" s="5" t="s">
        <v>1682</v>
      </c>
      <c r="B243" s="5" t="s">
        <v>485</v>
      </c>
      <c r="D243" s="3" t="s">
        <v>486</v>
      </c>
      <c r="E243" s="38" t="s">
        <v>1089</v>
      </c>
      <c r="F243" s="3" t="s">
        <v>1076</v>
      </c>
      <c r="G243" s="3" t="s">
        <v>1065</v>
      </c>
      <c r="H243" s="85" t="s">
        <v>886</v>
      </c>
      <c r="I243" s="85">
        <v>5.6337524368214957</v>
      </c>
      <c r="J243" s="85">
        <v>10.666576367607462</v>
      </c>
      <c r="K243" s="85">
        <v>-2.5870905558190316</v>
      </c>
      <c r="L243" s="85">
        <v>5.6806759643171176</v>
      </c>
      <c r="M243" s="85">
        <v>10.92897799045906</v>
      </c>
      <c r="N243" s="85">
        <v>8.6438112080168423</v>
      </c>
      <c r="O243" s="85">
        <v>6.1014859115851721</v>
      </c>
      <c r="P243" s="85">
        <v>5.2624850365515101</v>
      </c>
      <c r="Q243" s="85">
        <v>10.92181824204215</v>
      </c>
      <c r="R243" s="85">
        <v>15.014482943969426</v>
      </c>
      <c r="S243" s="85">
        <v>6.2649830804780748</v>
      </c>
      <c r="T243" s="85">
        <v>5.0453634779209438</v>
      </c>
      <c r="U243" s="85">
        <v>4.4789542645816027</v>
      </c>
      <c r="V243" s="85">
        <v>4.3589248875762507</v>
      </c>
      <c r="W243" s="85">
        <v>4.1213948461232235</v>
      </c>
      <c r="X243" s="85" t="s">
        <v>886</v>
      </c>
      <c r="Y243" s="98" t="s">
        <v>886</v>
      </c>
      <c r="Z243" s="98" t="s">
        <v>886</v>
      </c>
      <c r="AA243" s="98" t="s">
        <v>886</v>
      </c>
      <c r="AB243" s="98" t="s">
        <v>886</v>
      </c>
      <c r="AC243" s="130" t="s">
        <v>886</v>
      </c>
      <c r="AD243" s="98" t="s">
        <v>886</v>
      </c>
      <c r="AE243" s="98" t="s">
        <v>886</v>
      </c>
      <c r="AF243" s="130" t="s">
        <v>886</v>
      </c>
      <c r="AG243" s="130" t="s">
        <v>886</v>
      </c>
      <c r="AH243" s="130" t="s">
        <v>886</v>
      </c>
      <c r="AI243" s="130" t="s">
        <v>886</v>
      </c>
      <c r="AJ243" s="130" t="s">
        <v>886</v>
      </c>
    </row>
    <row r="244" spans="1:36" x14ac:dyDescent="0.2">
      <c r="A244" s="5" t="s">
        <v>1500</v>
      </c>
      <c r="B244" s="5" t="s">
        <v>487</v>
      </c>
      <c r="D244" s="3" t="s">
        <v>488</v>
      </c>
      <c r="E244" s="38" t="s">
        <v>1088</v>
      </c>
      <c r="F244" s="3" t="s">
        <v>1082</v>
      </c>
      <c r="G244" s="3" t="s">
        <v>1064</v>
      </c>
      <c r="H244" s="85" t="s">
        <v>886</v>
      </c>
      <c r="I244" s="85">
        <v>6.1904841318813197</v>
      </c>
      <c r="J244" s="85">
        <v>4.9469964664310879</v>
      </c>
      <c r="K244" s="85">
        <v>-7.829405162738496</v>
      </c>
      <c r="L244" s="85">
        <v>1.44821651811084</v>
      </c>
      <c r="M244" s="85">
        <v>9.2518204369048505</v>
      </c>
      <c r="N244" s="85">
        <v>8.3877772243869515</v>
      </c>
      <c r="O244" s="85">
        <v>5.4100443291166727</v>
      </c>
      <c r="P244" s="85">
        <v>4.8297967818449905</v>
      </c>
      <c r="Q244" s="85">
        <v>12.4116337662973</v>
      </c>
      <c r="R244" s="85">
        <v>17.114568599717117</v>
      </c>
      <c r="S244" s="85">
        <v>7.8697510219249125</v>
      </c>
      <c r="T244" s="85">
        <v>4.709286803145261</v>
      </c>
      <c r="U244" s="85">
        <v>4.8503442206302196</v>
      </c>
      <c r="V244" s="85">
        <v>3.4806551821519491</v>
      </c>
      <c r="W244" s="85">
        <v>2.6775223063686013</v>
      </c>
      <c r="X244" s="85">
        <v>2.7428107349846869</v>
      </c>
      <c r="Y244" s="98">
        <v>2.2793906294912318</v>
      </c>
      <c r="Z244" s="98">
        <v>-5.3396284742717626E-2</v>
      </c>
      <c r="AA244" s="98">
        <v>0.19964008547970025</v>
      </c>
      <c r="AB244" s="98">
        <v>1.5286937000140313</v>
      </c>
      <c r="AC244" s="130">
        <v>0.42357948852602689</v>
      </c>
      <c r="AD244" s="98">
        <v>0.36743456361985061</v>
      </c>
      <c r="AE244" s="98">
        <v>3.5340655121824049</v>
      </c>
      <c r="AF244" s="130">
        <v>3.5340655121824049</v>
      </c>
      <c r="AG244" s="130">
        <v>5.9502240869648171</v>
      </c>
      <c r="AH244" s="147">
        <v>3.8562385623856388</v>
      </c>
      <c r="AI244" s="130">
        <v>4.714256002588213</v>
      </c>
      <c r="AJ244" s="130">
        <v>4.8385672985677424</v>
      </c>
    </row>
    <row r="245" spans="1:36" x14ac:dyDescent="0.2">
      <c r="A245" s="5" t="s">
        <v>1501</v>
      </c>
      <c r="B245" s="5" t="s">
        <v>489</v>
      </c>
      <c r="D245" s="3" t="s">
        <v>490</v>
      </c>
      <c r="E245" s="38" t="s">
        <v>1088</v>
      </c>
      <c r="F245" s="3" t="s">
        <v>1081</v>
      </c>
      <c r="G245" s="3" t="s">
        <v>1059</v>
      </c>
      <c r="H245" s="85" t="s">
        <v>886</v>
      </c>
      <c r="I245" s="85">
        <v>-2.3878273177636231</v>
      </c>
      <c r="J245" s="85">
        <v>7.8302858054318989</v>
      </c>
      <c r="K245" s="85">
        <v>5.6802442074687747</v>
      </c>
      <c r="L245" s="85">
        <v>2.9432348861770947</v>
      </c>
      <c r="M245" s="85">
        <v>4.610630407910989</v>
      </c>
      <c r="N245" s="85">
        <v>6.9053527118043263</v>
      </c>
      <c r="O245" s="85">
        <v>6.9047461149059473</v>
      </c>
      <c r="P245" s="85">
        <v>4.3982175535819437</v>
      </c>
      <c r="Q245" s="85">
        <v>6.8997276553602376</v>
      </c>
      <c r="R245" s="85">
        <v>8.4397176261325342</v>
      </c>
      <c r="S245" s="85">
        <v>4.8901342992857906</v>
      </c>
      <c r="T245" s="85">
        <v>2.5900827523294367</v>
      </c>
      <c r="U245" s="85">
        <v>4.7500714535234607</v>
      </c>
      <c r="V245" s="85">
        <v>3.6001485534982152</v>
      </c>
      <c r="W245" s="85">
        <v>3.4999158674070259</v>
      </c>
      <c r="X245" s="85">
        <v>2.500123698514912</v>
      </c>
      <c r="Y245" s="98">
        <v>2.399834494172822</v>
      </c>
      <c r="Z245" s="98">
        <v>0</v>
      </c>
      <c r="AA245" s="98">
        <v>0</v>
      </c>
      <c r="AB245" s="98">
        <v>0.19597279278065116</v>
      </c>
      <c r="AC245" s="130">
        <v>0</v>
      </c>
      <c r="AD245" s="98">
        <v>0.21373696910225171</v>
      </c>
      <c r="AE245" s="98">
        <v>3.996673351263258</v>
      </c>
      <c r="AF245" s="130">
        <v>3.996673351263258</v>
      </c>
      <c r="AG245" s="130">
        <v>5.3304799153814031</v>
      </c>
      <c r="AH245" s="147">
        <v>4.1983886034563156</v>
      </c>
      <c r="AI245" s="130">
        <v>3.7468272156260696</v>
      </c>
      <c r="AJ245" s="130">
        <v>4.8542326013458839</v>
      </c>
    </row>
    <row r="246" spans="1:36" x14ac:dyDescent="0.2">
      <c r="A246" s="5" t="s">
        <v>1502</v>
      </c>
      <c r="B246" s="5" t="s">
        <v>491</v>
      </c>
      <c r="D246" s="3" t="s">
        <v>492</v>
      </c>
      <c r="E246" s="38" t="s">
        <v>1088</v>
      </c>
      <c r="F246" s="3" t="s">
        <v>1076</v>
      </c>
      <c r="G246" s="3" t="s">
        <v>1065</v>
      </c>
      <c r="H246" s="85" t="s">
        <v>886</v>
      </c>
      <c r="I246" s="85">
        <v>0</v>
      </c>
      <c r="J246" s="85">
        <v>1.5324510130530768</v>
      </c>
      <c r="K246" s="85">
        <v>6.5264727815063281</v>
      </c>
      <c r="L246" s="85">
        <v>5.976815165345954</v>
      </c>
      <c r="M246" s="85">
        <v>6.80626197238918</v>
      </c>
      <c r="N246" s="85">
        <v>7.5525375091221747</v>
      </c>
      <c r="O246" s="85">
        <v>6.1861005370717521</v>
      </c>
      <c r="P246" s="85">
        <v>5.814885413507767</v>
      </c>
      <c r="Q246" s="85">
        <v>12.330477681907041</v>
      </c>
      <c r="R246" s="85">
        <v>8.360972409519988</v>
      </c>
      <c r="S246" s="85">
        <v>6.161918536208006</v>
      </c>
      <c r="T246" s="85">
        <v>3.3322244400088721</v>
      </c>
      <c r="U246" s="85">
        <v>4.4948987804597635</v>
      </c>
      <c r="V246" s="85">
        <v>4.1519039340390123</v>
      </c>
      <c r="W246" s="85">
        <v>4.9379151025122923</v>
      </c>
      <c r="X246" s="85">
        <v>3.6665906009637865</v>
      </c>
      <c r="Y246" s="98">
        <v>2.332040632667983</v>
      </c>
      <c r="Z246" s="98">
        <v>-9.9329997026416095E-2</v>
      </c>
      <c r="AA246" s="98">
        <v>0.48321110562248748</v>
      </c>
      <c r="AB246" s="98">
        <v>0.21743925881571613</v>
      </c>
      <c r="AC246" s="130">
        <v>1.5640525753097378</v>
      </c>
      <c r="AD246" s="98">
        <v>1.6390397344842267</v>
      </c>
      <c r="AE246" s="98">
        <v>3.1911004971244772</v>
      </c>
      <c r="AF246" s="130">
        <v>3.1911004971244772</v>
      </c>
      <c r="AG246" s="130">
        <v>4.4585804750852498</v>
      </c>
      <c r="AH246" s="147">
        <v>5.1186394184611128</v>
      </c>
      <c r="AI246" s="130">
        <v>3.869940763550006</v>
      </c>
      <c r="AJ246" s="130">
        <v>3.2876092854989478</v>
      </c>
    </row>
    <row r="247" spans="1:36" x14ac:dyDescent="0.2">
      <c r="A247" s="5" t="s">
        <v>1503</v>
      </c>
      <c r="B247" s="5" t="s">
        <v>493</v>
      </c>
      <c r="D247" s="3" t="s">
        <v>494</v>
      </c>
      <c r="E247" s="38" t="s">
        <v>1088</v>
      </c>
      <c r="F247" s="3" t="s">
        <v>1076</v>
      </c>
      <c r="G247" s="3" t="s">
        <v>1060</v>
      </c>
      <c r="H247" s="85" t="s">
        <v>886</v>
      </c>
      <c r="I247" s="85">
        <v>11.061835990976235</v>
      </c>
      <c r="J247" s="85">
        <v>5.46875</v>
      </c>
      <c r="K247" s="85">
        <v>4.5037037037036924</v>
      </c>
      <c r="L247" s="85">
        <v>12.828025076394781</v>
      </c>
      <c r="M247" s="85">
        <v>9.5448834287309836</v>
      </c>
      <c r="N247" s="85">
        <v>5.4596199676297203</v>
      </c>
      <c r="O247" s="85">
        <v>6.5376853451922159</v>
      </c>
      <c r="P247" s="85">
        <v>6.2987035083540235</v>
      </c>
      <c r="Q247" s="85">
        <v>10.399726828435433</v>
      </c>
      <c r="R247" s="85">
        <v>8.9812487918035941</v>
      </c>
      <c r="S247" s="85">
        <v>7.3417766425429249</v>
      </c>
      <c r="T247" s="85">
        <v>3.1992068082293628</v>
      </c>
      <c r="U247" s="85">
        <v>4.6412387311652452</v>
      </c>
      <c r="V247" s="85">
        <v>4.3887099365718143</v>
      </c>
      <c r="W247" s="85">
        <v>4.8557921354491071</v>
      </c>
      <c r="X247" s="85">
        <v>2.8575422899482845</v>
      </c>
      <c r="Y247" s="98">
        <v>2.3486557751379422</v>
      </c>
      <c r="Z247" s="98">
        <v>-7.9679158587993015E-3</v>
      </c>
      <c r="AA247" s="98">
        <v>0.29417233319166769</v>
      </c>
      <c r="AB247" s="98">
        <v>0.34230476379649133</v>
      </c>
      <c r="AC247" s="130">
        <v>0.53051097972973693</v>
      </c>
      <c r="AD247" s="98">
        <v>1.8804641760088225</v>
      </c>
      <c r="AE247" s="98">
        <v>3.2134827117464626</v>
      </c>
      <c r="AF247" s="130">
        <v>3.2134827117464626</v>
      </c>
      <c r="AG247" s="130">
        <v>5.2632851848045004</v>
      </c>
      <c r="AH247" s="147">
        <v>4.3947017737340444</v>
      </c>
      <c r="AI247" s="130">
        <v>3.622068039637516</v>
      </c>
      <c r="AJ247" s="130">
        <v>4.6508787766155111</v>
      </c>
    </row>
    <row r="248" spans="1:36" x14ac:dyDescent="0.2">
      <c r="A248" s="5" t="s">
        <v>1683</v>
      </c>
      <c r="B248" s="5" t="s">
        <v>495</v>
      </c>
      <c r="D248" s="3" t="s">
        <v>496</v>
      </c>
      <c r="E248" s="38" t="s">
        <v>1089</v>
      </c>
      <c r="F248" s="3" t="s">
        <v>1076</v>
      </c>
      <c r="G248" s="3" t="s">
        <v>1064</v>
      </c>
      <c r="H248" s="85" t="s">
        <v>886</v>
      </c>
      <c r="I248" s="85">
        <v>10.615611081754352</v>
      </c>
      <c r="J248" s="85">
        <v>4.4136966202036945</v>
      </c>
      <c r="K248" s="85">
        <v>1.668300653594784</v>
      </c>
      <c r="L248" s="85">
        <v>6.8706706738882417</v>
      </c>
      <c r="M248" s="85">
        <v>11.351058710298361</v>
      </c>
      <c r="N248" s="85">
        <v>6.6446977472853774</v>
      </c>
      <c r="O248" s="85">
        <v>8.294919203687769</v>
      </c>
      <c r="P248" s="85">
        <v>8.0828870126528898</v>
      </c>
      <c r="Q248" s="85">
        <v>9.7602406249323934</v>
      </c>
      <c r="R248" s="85">
        <v>10.961388705432398</v>
      </c>
      <c r="S248" s="85">
        <v>6.9514156013751744</v>
      </c>
      <c r="T248" s="85">
        <v>4.1788490929629774</v>
      </c>
      <c r="U248" s="85">
        <v>5.0102453298039364</v>
      </c>
      <c r="V248" s="85">
        <v>4.8387709081521848</v>
      </c>
      <c r="W248" s="85">
        <v>4.5929895712630469</v>
      </c>
      <c r="X248" s="85" t="s">
        <v>886</v>
      </c>
      <c r="Y248" s="98" t="s">
        <v>886</v>
      </c>
      <c r="Z248" s="98" t="s">
        <v>886</v>
      </c>
      <c r="AA248" s="98" t="s">
        <v>886</v>
      </c>
      <c r="AB248" s="98" t="s">
        <v>886</v>
      </c>
      <c r="AC248" s="130" t="s">
        <v>886</v>
      </c>
      <c r="AD248" s="98" t="s">
        <v>886</v>
      </c>
      <c r="AE248" s="98" t="s">
        <v>886</v>
      </c>
      <c r="AF248" s="130" t="s">
        <v>886</v>
      </c>
      <c r="AG248" s="130" t="s">
        <v>886</v>
      </c>
      <c r="AH248" s="130" t="s">
        <v>886</v>
      </c>
      <c r="AI248" s="130" t="s">
        <v>886</v>
      </c>
      <c r="AJ248" s="130" t="s">
        <v>886</v>
      </c>
    </row>
    <row r="249" spans="1:36" x14ac:dyDescent="0.2">
      <c r="A249" s="5" t="s">
        <v>1506</v>
      </c>
      <c r="B249" s="5" t="s">
        <v>501</v>
      </c>
      <c r="D249" s="3" t="s">
        <v>502</v>
      </c>
      <c r="E249" s="38" t="s">
        <v>1089</v>
      </c>
      <c r="F249" s="3" t="s">
        <v>1076</v>
      </c>
      <c r="G249" s="3" t="s">
        <v>1060</v>
      </c>
      <c r="H249" s="85" t="s">
        <v>886</v>
      </c>
      <c r="I249" s="85">
        <v>14.316274781005077</v>
      </c>
      <c r="J249" s="85">
        <v>3.6297347873781973</v>
      </c>
      <c r="K249" s="85">
        <v>4.5300289548242603</v>
      </c>
      <c r="L249" s="85">
        <v>1.180973372252339</v>
      </c>
      <c r="M249" s="85">
        <v>7.0104943995525417</v>
      </c>
      <c r="N249" s="85">
        <v>8.7175396126760489</v>
      </c>
      <c r="O249" s="85">
        <v>6.6888489663723192</v>
      </c>
      <c r="P249" s="85">
        <v>5.0077671975239753</v>
      </c>
      <c r="Q249" s="85">
        <v>12.642289276357403</v>
      </c>
      <c r="R249" s="85">
        <v>9.4158220297352386</v>
      </c>
      <c r="S249" s="85">
        <v>6.098644847396443</v>
      </c>
      <c r="T249" s="85">
        <v>2.9163608100522396</v>
      </c>
      <c r="U249" s="85">
        <v>3.5444567515859404</v>
      </c>
      <c r="V249" s="85">
        <v>4.4547635255599829</v>
      </c>
      <c r="W249" s="85">
        <v>4.2958112542961828</v>
      </c>
      <c r="X249" s="85">
        <v>4.0139849735922013</v>
      </c>
      <c r="Y249" s="98">
        <v>3.3291376424985373</v>
      </c>
      <c r="Z249" s="98">
        <v>1.4534783120282668E-2</v>
      </c>
      <c r="AA249" s="98">
        <v>2.6989245823585861E-2</v>
      </c>
      <c r="AB249" s="98">
        <v>0.21239648265888889</v>
      </c>
      <c r="AC249" s="130">
        <v>1.5388545233624207</v>
      </c>
      <c r="AD249" s="98">
        <v>1.6059615031582153</v>
      </c>
      <c r="AE249" s="98">
        <v>3.0755023788970659</v>
      </c>
      <c r="AF249" s="130">
        <v>3.0755023788970659</v>
      </c>
      <c r="AG249" s="130">
        <v>5.5236742247228854</v>
      </c>
      <c r="AH249" s="147">
        <v>5.3904201799759077</v>
      </c>
      <c r="AI249" s="130">
        <v>3.7112362383393771</v>
      </c>
      <c r="AJ249" s="130" t="s">
        <v>886</v>
      </c>
    </row>
    <row r="250" spans="1:36" x14ac:dyDescent="0.2">
      <c r="A250" s="5" t="s">
        <v>886</v>
      </c>
      <c r="B250" s="5" t="s">
        <v>932</v>
      </c>
      <c r="D250" s="3" t="s">
        <v>876</v>
      </c>
      <c r="E250" s="38" t="s">
        <v>1089</v>
      </c>
      <c r="F250" s="3" t="s">
        <v>1076</v>
      </c>
      <c r="G250" s="3" t="s">
        <v>1064</v>
      </c>
      <c r="H250" s="85" t="s">
        <v>886</v>
      </c>
      <c r="I250" s="85">
        <v>6.411070411070412</v>
      </c>
      <c r="J250" s="85">
        <v>4.8192402429509116</v>
      </c>
      <c r="K250" s="85" t="s">
        <v>886</v>
      </c>
      <c r="L250" s="85" t="s">
        <v>886</v>
      </c>
      <c r="M250" s="85" t="s">
        <v>886</v>
      </c>
      <c r="N250" s="85" t="s">
        <v>886</v>
      </c>
      <c r="O250" s="85" t="s">
        <v>886</v>
      </c>
      <c r="P250" s="85" t="s">
        <v>886</v>
      </c>
      <c r="Q250" s="85" t="s">
        <v>886</v>
      </c>
      <c r="R250" s="85" t="s">
        <v>886</v>
      </c>
      <c r="S250" s="85" t="s">
        <v>886</v>
      </c>
      <c r="T250" s="85" t="s">
        <v>886</v>
      </c>
      <c r="U250" s="85" t="s">
        <v>886</v>
      </c>
      <c r="V250" s="85" t="s">
        <v>886</v>
      </c>
      <c r="W250" s="85" t="s">
        <v>886</v>
      </c>
      <c r="X250" s="85" t="s">
        <v>886</v>
      </c>
      <c r="Y250" s="98" t="s">
        <v>886</v>
      </c>
      <c r="Z250" s="98" t="s">
        <v>886</v>
      </c>
      <c r="AA250" s="98" t="s">
        <v>886</v>
      </c>
      <c r="AB250" s="98" t="s">
        <v>886</v>
      </c>
      <c r="AC250" s="130" t="s">
        <v>886</v>
      </c>
      <c r="AD250" s="98" t="s">
        <v>886</v>
      </c>
      <c r="AE250" s="98" t="s">
        <v>886</v>
      </c>
      <c r="AF250" s="130" t="s">
        <v>886</v>
      </c>
      <c r="AG250" s="130" t="s">
        <v>886</v>
      </c>
      <c r="AH250" s="130" t="s">
        <v>886</v>
      </c>
      <c r="AI250" s="130" t="s">
        <v>886</v>
      </c>
      <c r="AJ250" s="130" t="s">
        <v>886</v>
      </c>
    </row>
    <row r="251" spans="1:36" x14ac:dyDescent="0.2">
      <c r="A251" s="5" t="s">
        <v>1509</v>
      </c>
      <c r="B251" s="5" t="s">
        <v>1153</v>
      </c>
      <c r="D251" s="3" t="s">
        <v>1156</v>
      </c>
      <c r="E251" s="38" t="s">
        <v>1088</v>
      </c>
      <c r="F251" s="3" t="s">
        <v>1082</v>
      </c>
      <c r="G251" s="3" t="s">
        <v>1059</v>
      </c>
      <c r="H251" s="88" t="s">
        <v>886</v>
      </c>
      <c r="I251" s="85" t="s">
        <v>886</v>
      </c>
      <c r="J251" s="85" t="s">
        <v>886</v>
      </c>
      <c r="K251" s="85" t="s">
        <v>886</v>
      </c>
      <c r="L251" s="85" t="s">
        <v>886</v>
      </c>
      <c r="M251" s="85" t="s">
        <v>886</v>
      </c>
      <c r="N251" s="85" t="s">
        <v>886</v>
      </c>
      <c r="O251" s="85" t="s">
        <v>886</v>
      </c>
      <c r="P251" s="85" t="s">
        <v>886</v>
      </c>
      <c r="Q251" s="85" t="s">
        <v>886</v>
      </c>
      <c r="R251" s="85" t="s">
        <v>886</v>
      </c>
      <c r="S251" s="85" t="s">
        <v>886</v>
      </c>
      <c r="T251" s="85" t="s">
        <v>886</v>
      </c>
      <c r="U251" s="85" t="s">
        <v>886</v>
      </c>
      <c r="V251" s="85" t="s">
        <v>886</v>
      </c>
      <c r="W251" s="85" t="s">
        <v>886</v>
      </c>
      <c r="X251" s="85" t="s">
        <v>886</v>
      </c>
      <c r="Y251" s="98">
        <v>3.1264705068231535</v>
      </c>
      <c r="Z251" s="98">
        <v>0.36503697341403551</v>
      </c>
      <c r="AA251" s="98">
        <v>0.57498161396000569</v>
      </c>
      <c r="AB251" s="98">
        <v>0.55839925546766267</v>
      </c>
      <c r="AC251" s="130">
        <v>3.0620744364381558</v>
      </c>
      <c r="AD251" s="98">
        <v>2.058985773113875</v>
      </c>
      <c r="AE251" s="98">
        <v>4.1335662929257388</v>
      </c>
      <c r="AF251" s="130">
        <v>4.1335662929257388</v>
      </c>
      <c r="AG251" s="130">
        <v>5.1922933012508832</v>
      </c>
      <c r="AH251" s="147">
        <v>4.8172530220697229</v>
      </c>
      <c r="AI251" s="130">
        <v>3.652984723976993</v>
      </c>
      <c r="AJ251" s="130">
        <v>3.5282740418759015</v>
      </c>
    </row>
    <row r="252" spans="1:36" x14ac:dyDescent="0.2">
      <c r="A252" s="5" t="s">
        <v>1511</v>
      </c>
      <c r="B252" s="5" t="s">
        <v>511</v>
      </c>
      <c r="D252" s="3" t="s">
        <v>512</v>
      </c>
      <c r="E252" s="38" t="s">
        <v>1088</v>
      </c>
      <c r="F252" s="3" t="s">
        <v>1076</v>
      </c>
      <c r="G252" s="3" t="s">
        <v>1061</v>
      </c>
      <c r="H252" s="85" t="s">
        <v>886</v>
      </c>
      <c r="I252" s="85">
        <v>0.56626283333054062</v>
      </c>
      <c r="J252" s="85">
        <v>15.789473684210535</v>
      </c>
      <c r="K252" s="85">
        <v>-7.4487734487734514</v>
      </c>
      <c r="L252" s="85">
        <v>3.4877919486108198</v>
      </c>
      <c r="M252" s="85">
        <v>11.478719397363463</v>
      </c>
      <c r="N252" s="85">
        <v>10.508960185961016</v>
      </c>
      <c r="O252" s="85">
        <v>6.6943866943866936</v>
      </c>
      <c r="P252" s="85">
        <v>7.0148090413094195</v>
      </c>
      <c r="Q252" s="85">
        <v>10.191294289019325</v>
      </c>
      <c r="R252" s="85">
        <v>14.565654798355368</v>
      </c>
      <c r="S252" s="85">
        <v>6.1621869273060383</v>
      </c>
      <c r="T252" s="85">
        <v>3.2151334244407792</v>
      </c>
      <c r="U252" s="85">
        <v>4.8780487804878021</v>
      </c>
      <c r="V252" s="85">
        <v>4.9922480620155056</v>
      </c>
      <c r="W252" s="85">
        <v>4.2675723567631394</v>
      </c>
      <c r="X252" s="85">
        <v>3.1993309999258202</v>
      </c>
      <c r="Y252" s="98">
        <v>2.0813592550236848</v>
      </c>
      <c r="Z252" s="98">
        <v>0</v>
      </c>
      <c r="AA252" s="98">
        <v>0.36873439600537949</v>
      </c>
      <c r="AB252" s="98">
        <v>0.52747056497392464</v>
      </c>
      <c r="AC252" s="130">
        <v>0.53612328932257647</v>
      </c>
      <c r="AD252" s="98">
        <v>0.544623811988032</v>
      </c>
      <c r="AE252" s="98">
        <v>3.4226498703874508</v>
      </c>
      <c r="AF252" s="130">
        <v>3.4226498703874508</v>
      </c>
      <c r="AG252" s="130">
        <v>5.4961146244136838</v>
      </c>
      <c r="AH252" s="147">
        <v>3.932910475411</v>
      </c>
      <c r="AI252" s="130">
        <v>3.6984224108116637</v>
      </c>
      <c r="AJ252" s="130">
        <v>3.936971513012081</v>
      </c>
    </row>
    <row r="253" spans="1:36" x14ac:dyDescent="0.2">
      <c r="A253" s="5" t="s">
        <v>886</v>
      </c>
      <c r="B253" s="5" t="s">
        <v>933</v>
      </c>
      <c r="D253" s="3" t="s">
        <v>877</v>
      </c>
      <c r="E253" s="38" t="s">
        <v>1089</v>
      </c>
      <c r="F253" s="3" t="s">
        <v>1076</v>
      </c>
      <c r="G253" s="3" t="s">
        <v>1060</v>
      </c>
      <c r="H253" s="85" t="s">
        <v>886</v>
      </c>
      <c r="I253" s="85">
        <v>10.179365079365084</v>
      </c>
      <c r="J253" s="85">
        <v>6.6442885338481261</v>
      </c>
      <c r="K253" s="85">
        <v>3.914893617021292</v>
      </c>
      <c r="L253" s="85">
        <v>5.1337051337051207</v>
      </c>
      <c r="M253" s="85" t="s">
        <v>886</v>
      </c>
      <c r="N253" s="85" t="s">
        <v>886</v>
      </c>
      <c r="O253" s="85" t="s">
        <v>886</v>
      </c>
      <c r="P253" s="85" t="s">
        <v>886</v>
      </c>
      <c r="Q253" s="85" t="s">
        <v>886</v>
      </c>
      <c r="R253" s="85" t="s">
        <v>886</v>
      </c>
      <c r="S253" s="85" t="s">
        <v>886</v>
      </c>
      <c r="T253" s="85" t="s">
        <v>886</v>
      </c>
      <c r="U253" s="85" t="s">
        <v>886</v>
      </c>
      <c r="V253" s="85" t="s">
        <v>886</v>
      </c>
      <c r="W253" s="85" t="s">
        <v>886</v>
      </c>
      <c r="X253" s="85" t="s">
        <v>886</v>
      </c>
      <c r="Y253" s="98" t="s">
        <v>886</v>
      </c>
      <c r="Z253" s="98" t="s">
        <v>886</v>
      </c>
      <c r="AA253" s="98" t="s">
        <v>886</v>
      </c>
      <c r="AB253" s="98" t="s">
        <v>886</v>
      </c>
      <c r="AC253" s="130" t="s">
        <v>886</v>
      </c>
      <c r="AD253" s="98" t="s">
        <v>886</v>
      </c>
      <c r="AE253" s="98" t="s">
        <v>886</v>
      </c>
      <c r="AF253" s="130" t="s">
        <v>886</v>
      </c>
      <c r="AG253" s="130" t="s">
        <v>886</v>
      </c>
      <c r="AH253" s="130" t="s">
        <v>886</v>
      </c>
      <c r="AI253" s="130" t="s">
        <v>886</v>
      </c>
      <c r="AJ253" s="130" t="s">
        <v>886</v>
      </c>
    </row>
    <row r="254" spans="1:36" x14ac:dyDescent="0.2">
      <c r="A254" s="5" t="s">
        <v>1514</v>
      </c>
      <c r="B254" s="5" t="s">
        <v>517</v>
      </c>
      <c r="D254" s="3" t="s">
        <v>518</v>
      </c>
      <c r="E254" s="38" t="s">
        <v>1088</v>
      </c>
      <c r="F254" s="3" t="s">
        <v>1076</v>
      </c>
      <c r="G254" s="3" t="s">
        <v>1065</v>
      </c>
      <c r="H254" s="85" t="s">
        <v>886</v>
      </c>
      <c r="I254" s="85">
        <v>-0.51357634509898276</v>
      </c>
      <c r="J254" s="85">
        <v>1.5471554028255099</v>
      </c>
      <c r="K254" s="85">
        <v>6.1529900132354669</v>
      </c>
      <c r="L254" s="85">
        <v>5.653239632185219</v>
      </c>
      <c r="M254" s="85">
        <v>5.113384918665929</v>
      </c>
      <c r="N254" s="85">
        <v>8.561914725319582</v>
      </c>
      <c r="O254" s="85">
        <v>5.6279599967094924</v>
      </c>
      <c r="P254" s="85">
        <v>5.7553236465588213</v>
      </c>
      <c r="Q254" s="85">
        <v>11.744779338277851</v>
      </c>
      <c r="R254" s="85">
        <v>8.8835330778862556</v>
      </c>
      <c r="S254" s="85">
        <v>6.4865332238122022</v>
      </c>
      <c r="T254" s="85">
        <v>3.4054093555380547</v>
      </c>
      <c r="U254" s="85">
        <v>4.1782161113772247</v>
      </c>
      <c r="V254" s="85">
        <v>4.2118909792571202</v>
      </c>
      <c r="W254" s="85">
        <v>4.7085201793722007</v>
      </c>
      <c r="X254" s="85">
        <v>3.7072597913932412</v>
      </c>
      <c r="Y254" s="98">
        <v>2.129388491844125</v>
      </c>
      <c r="Z254" s="98">
        <v>0</v>
      </c>
      <c r="AA254" s="98">
        <v>0.44738935917669664</v>
      </c>
      <c r="AB254" s="98">
        <v>0</v>
      </c>
      <c r="AC254" s="130">
        <v>1.9549409167640475</v>
      </c>
      <c r="AD254" s="98">
        <v>1.9263712260636501</v>
      </c>
      <c r="AE254" s="98">
        <v>3.4819063327835353</v>
      </c>
      <c r="AF254" s="130">
        <v>3.4819063327835353</v>
      </c>
      <c r="AG254" s="130">
        <v>4.8733308009233589</v>
      </c>
      <c r="AH254" s="147">
        <v>5.5117188806045103</v>
      </c>
      <c r="AI254" s="130">
        <v>3.8052232696928812</v>
      </c>
      <c r="AJ254" s="130">
        <v>3.288221826507256</v>
      </c>
    </row>
    <row r="255" spans="1:36" x14ac:dyDescent="0.2">
      <c r="A255" s="5" t="s">
        <v>1515</v>
      </c>
      <c r="B255" s="5" t="s">
        <v>519</v>
      </c>
      <c r="D255" s="3" t="s">
        <v>520</v>
      </c>
      <c r="E255" s="38" t="s">
        <v>1088</v>
      </c>
      <c r="F255" s="3" t="s">
        <v>1076</v>
      </c>
      <c r="G255" s="3" t="s">
        <v>1060</v>
      </c>
      <c r="H255" s="85" t="s">
        <v>886</v>
      </c>
      <c r="I255" s="85">
        <v>10.735805980762763</v>
      </c>
      <c r="J255" s="85">
        <v>3.8022813688212977</v>
      </c>
      <c r="K255" s="85">
        <v>2.0854700854700923</v>
      </c>
      <c r="L255" s="85">
        <v>11.978120116097358</v>
      </c>
      <c r="M255" s="85">
        <v>7.6106925673270069</v>
      </c>
      <c r="N255" s="85">
        <v>6.0838263125157113</v>
      </c>
      <c r="O255" s="85">
        <v>7.8956560792434942</v>
      </c>
      <c r="P255" s="85">
        <v>6.9386150519731302</v>
      </c>
      <c r="Q255" s="85">
        <v>10.291064786783139</v>
      </c>
      <c r="R255" s="85">
        <v>9.0171166401976421</v>
      </c>
      <c r="S255" s="85">
        <v>7.6759828783137465</v>
      </c>
      <c r="T255" s="85">
        <v>3.2979789544012021</v>
      </c>
      <c r="U255" s="85">
        <v>4.4215734624744272</v>
      </c>
      <c r="V255" s="85">
        <v>4.1050496291364027</v>
      </c>
      <c r="W255" s="85">
        <v>4.9323218801130508</v>
      </c>
      <c r="X255" s="85">
        <v>2.9633147166387772</v>
      </c>
      <c r="Y255" s="98">
        <v>2.4698326598886098</v>
      </c>
      <c r="Z255" s="98">
        <v>0</v>
      </c>
      <c r="AA255" s="98">
        <v>0.28482947178912355</v>
      </c>
      <c r="AB255" s="98">
        <v>0.33492983220016015</v>
      </c>
      <c r="AC255" s="130">
        <v>0.2323330106485999</v>
      </c>
      <c r="AD255" s="98">
        <v>1.7218066647572527</v>
      </c>
      <c r="AE255" s="98">
        <v>3.4082426433033497</v>
      </c>
      <c r="AF255" s="130">
        <v>3.4082426433033497</v>
      </c>
      <c r="AG255" s="130">
        <v>5.5340007833153626</v>
      </c>
      <c r="AH255" s="147">
        <v>4.7572933760894554</v>
      </c>
      <c r="AI255" s="130">
        <v>3.756884669674232</v>
      </c>
      <c r="AJ255" s="130">
        <v>4.7150585247703232</v>
      </c>
    </row>
    <row r="256" spans="1:36" x14ac:dyDescent="0.2">
      <c r="A256" s="5" t="s">
        <v>1516</v>
      </c>
      <c r="B256" s="5" t="s">
        <v>521</v>
      </c>
      <c r="D256" s="3" t="s">
        <v>522</v>
      </c>
      <c r="E256" s="38" t="s">
        <v>1088</v>
      </c>
      <c r="F256" s="3" t="s">
        <v>1081</v>
      </c>
      <c r="G256" s="3" t="s">
        <v>1058</v>
      </c>
      <c r="H256" s="85" t="s">
        <v>886</v>
      </c>
      <c r="I256" s="85">
        <v>10.108303249097489</v>
      </c>
      <c r="J256" s="85">
        <v>7.5409836065573757</v>
      </c>
      <c r="K256" s="85">
        <v>4.4593495934959151</v>
      </c>
      <c r="L256" s="85">
        <v>6.1031767651217592</v>
      </c>
      <c r="M256" s="85">
        <v>6.127438994571861</v>
      </c>
      <c r="N256" s="85">
        <v>6.9832273523177548</v>
      </c>
      <c r="O256" s="85">
        <v>3.9539140734359677</v>
      </c>
      <c r="P256" s="85">
        <v>9.6911188912597765</v>
      </c>
      <c r="Q256" s="85">
        <v>2.8083627641692885</v>
      </c>
      <c r="R256" s="85">
        <v>12.282313175104704</v>
      </c>
      <c r="S256" s="85">
        <v>4.9883838879617883</v>
      </c>
      <c r="T256" s="85">
        <v>4.89317604525408</v>
      </c>
      <c r="U256" s="85">
        <v>4.9041018555659548</v>
      </c>
      <c r="V256" s="85">
        <v>4.8872712853339237</v>
      </c>
      <c r="W256" s="85">
        <v>4.050605565524279E-3</v>
      </c>
      <c r="X256" s="85">
        <v>2.4991224043420743</v>
      </c>
      <c r="Y256" s="98">
        <v>1.8968083564945886</v>
      </c>
      <c r="Z256" s="98">
        <v>0</v>
      </c>
      <c r="AA256" s="98">
        <v>1.6158847938768872E-2</v>
      </c>
      <c r="AB256" s="98">
        <v>3.6894383445672929</v>
      </c>
      <c r="AC256" s="130">
        <v>0.17887415237334281</v>
      </c>
      <c r="AD256" s="98">
        <v>1.2442840700455093E-3</v>
      </c>
      <c r="AE256" s="98">
        <v>3.5897148758531117</v>
      </c>
      <c r="AF256" s="130">
        <v>3.5897148758531117</v>
      </c>
      <c r="AG256" s="130">
        <v>4.6256614904138127</v>
      </c>
      <c r="AH256" s="147">
        <v>5.2779666451081564</v>
      </c>
      <c r="AI256" s="130">
        <v>3.817254831951522</v>
      </c>
      <c r="AJ256" s="130">
        <v>3.045705817793761</v>
      </c>
    </row>
    <row r="257" spans="1:36" x14ac:dyDescent="0.2">
      <c r="A257" s="5" t="s">
        <v>1684</v>
      </c>
      <c r="B257" s="5" t="s">
        <v>523</v>
      </c>
      <c r="D257" s="3" t="s">
        <v>524</v>
      </c>
      <c r="E257" s="38" t="s">
        <v>1089</v>
      </c>
      <c r="F257" s="3" t="s">
        <v>1076</v>
      </c>
      <c r="G257" s="3" t="s">
        <v>1065</v>
      </c>
      <c r="H257" s="85" t="s">
        <v>886</v>
      </c>
      <c r="I257" s="85">
        <v>4.3577685569386801</v>
      </c>
      <c r="J257" s="85">
        <v>11.728635046299573</v>
      </c>
      <c r="K257" s="85">
        <v>-1.110320284697508</v>
      </c>
      <c r="L257" s="85">
        <v>5.6427234777601853</v>
      </c>
      <c r="M257" s="85">
        <v>9.2519416814279936</v>
      </c>
      <c r="N257" s="85">
        <v>11.499126964330259</v>
      </c>
      <c r="O257" s="85">
        <v>5.929654486701466</v>
      </c>
      <c r="P257" s="85">
        <v>6.3955603008295299</v>
      </c>
      <c r="Q257" s="85">
        <v>13.78112525087667</v>
      </c>
      <c r="R257" s="85">
        <v>15.339361691817132</v>
      </c>
      <c r="S257" s="85">
        <v>6.390434095759872</v>
      </c>
      <c r="T257" s="85">
        <v>4.4198371389531701</v>
      </c>
      <c r="U257" s="85">
        <v>4.2720884673277624</v>
      </c>
      <c r="V257" s="85">
        <v>4.4336440462805342</v>
      </c>
      <c r="W257" s="85">
        <v>3.9022831621135197</v>
      </c>
      <c r="X257" s="85" t="s">
        <v>886</v>
      </c>
      <c r="Y257" s="98" t="s">
        <v>886</v>
      </c>
      <c r="Z257" s="98" t="s">
        <v>886</v>
      </c>
      <c r="AA257" s="98" t="s">
        <v>886</v>
      </c>
      <c r="AB257" s="98" t="s">
        <v>886</v>
      </c>
      <c r="AC257" s="130" t="s">
        <v>886</v>
      </c>
      <c r="AD257" s="98" t="s">
        <v>886</v>
      </c>
      <c r="AE257" s="98" t="s">
        <v>886</v>
      </c>
      <c r="AF257" s="130" t="s">
        <v>886</v>
      </c>
      <c r="AG257" s="130" t="s">
        <v>886</v>
      </c>
      <c r="AH257" s="130" t="s">
        <v>886</v>
      </c>
      <c r="AI257" s="130" t="s">
        <v>886</v>
      </c>
      <c r="AJ257" s="130" t="s">
        <v>886</v>
      </c>
    </row>
    <row r="258" spans="1:36" x14ac:dyDescent="0.2">
      <c r="A258" s="5" t="s">
        <v>1517</v>
      </c>
      <c r="B258" s="5" t="s">
        <v>525</v>
      </c>
      <c r="D258" s="3" t="s">
        <v>526</v>
      </c>
      <c r="E258" s="38" t="s">
        <v>1088</v>
      </c>
      <c r="F258" s="3" t="s">
        <v>1076</v>
      </c>
      <c r="G258" s="3" t="s">
        <v>1057</v>
      </c>
      <c r="H258" s="85" t="s">
        <v>886</v>
      </c>
      <c r="I258" s="85">
        <v>3.2496005982528402</v>
      </c>
      <c r="J258" s="85">
        <v>7.2230452674897094</v>
      </c>
      <c r="K258" s="85">
        <v>4.3661150173477807</v>
      </c>
      <c r="L258" s="85">
        <v>3.8657291636021256</v>
      </c>
      <c r="M258" s="85">
        <v>7.0797337487608019</v>
      </c>
      <c r="N258" s="85">
        <v>9.2330278141490965</v>
      </c>
      <c r="O258" s="85">
        <v>7.4258384792347698</v>
      </c>
      <c r="P258" s="85">
        <v>7.6643035064188467</v>
      </c>
      <c r="Q258" s="85">
        <v>8.9580519874794504</v>
      </c>
      <c r="R258" s="85">
        <v>13.786510376633359</v>
      </c>
      <c r="S258" s="85">
        <v>6.5000971045943174</v>
      </c>
      <c r="T258" s="85">
        <v>4.4407620890055171</v>
      </c>
      <c r="U258" s="85">
        <v>4.3703692457184502</v>
      </c>
      <c r="V258" s="85">
        <v>3.9255191475433833</v>
      </c>
      <c r="W258" s="85">
        <v>3.9081199871222623</v>
      </c>
      <c r="X258" s="85">
        <v>3.9497258631605803</v>
      </c>
      <c r="Y258" s="98">
        <v>2.549083133545011</v>
      </c>
      <c r="Z258" s="98">
        <v>6.3185563361400909E-4</v>
      </c>
      <c r="AA258" s="98">
        <v>2.5905917290614866E-2</v>
      </c>
      <c r="AB258" s="98">
        <v>1.9632862936338427</v>
      </c>
      <c r="AC258" s="130">
        <v>1.9936312835317826</v>
      </c>
      <c r="AD258" s="98">
        <v>1.9947519315807405</v>
      </c>
      <c r="AE258" s="98">
        <v>3.4826937278162884</v>
      </c>
      <c r="AF258" s="130">
        <v>3.4826937278162884</v>
      </c>
      <c r="AG258" s="130">
        <v>5.5995184635009743</v>
      </c>
      <c r="AH258" s="147">
        <v>3.9942058391335911</v>
      </c>
      <c r="AI258" s="130">
        <v>3.7668770271289675</v>
      </c>
      <c r="AJ258" s="130">
        <v>3.2506929771850555</v>
      </c>
    </row>
    <row r="259" spans="1:36" x14ac:dyDescent="0.2">
      <c r="A259" s="5" t="s">
        <v>1518</v>
      </c>
      <c r="B259" s="5" t="s">
        <v>529</v>
      </c>
      <c r="D259" s="3" t="s">
        <v>530</v>
      </c>
      <c r="E259" s="38" t="s">
        <v>1088</v>
      </c>
      <c r="F259" s="3" t="s">
        <v>1076</v>
      </c>
      <c r="G259" s="3" t="s">
        <v>1058</v>
      </c>
      <c r="H259" s="85" t="s">
        <v>886</v>
      </c>
      <c r="I259" s="85">
        <v>6.5292096219931324</v>
      </c>
      <c r="J259" s="85">
        <v>2.2580645161290249</v>
      </c>
      <c r="K259" s="85">
        <v>5.7539432176656078</v>
      </c>
      <c r="L259" s="85">
        <v>6.4908722109533414</v>
      </c>
      <c r="M259" s="85">
        <v>9.3632119514472549</v>
      </c>
      <c r="N259" s="85">
        <v>7.8022903717869951</v>
      </c>
      <c r="O259" s="85">
        <v>5.1330517423442359</v>
      </c>
      <c r="P259" s="85">
        <v>4.3721939313586802</v>
      </c>
      <c r="Q259" s="85">
        <v>7.4850357026002143</v>
      </c>
      <c r="R259" s="85">
        <v>9.7321204741610785</v>
      </c>
      <c r="S259" s="85">
        <v>5.3483135066333887</v>
      </c>
      <c r="T259" s="85">
        <v>3.3783312809312349</v>
      </c>
      <c r="U259" s="85">
        <v>4.1212475370657558</v>
      </c>
      <c r="V259" s="85">
        <v>5.4748884731616272</v>
      </c>
      <c r="W259" s="85">
        <v>3.8645464530080602</v>
      </c>
      <c r="X259" s="85">
        <v>2.8945052346736304</v>
      </c>
      <c r="Y259" s="98">
        <v>0.32745865275978758</v>
      </c>
      <c r="Z259" s="98">
        <v>1.2724750912980198E-3</v>
      </c>
      <c r="AA259" s="98">
        <v>0.30602636534840144</v>
      </c>
      <c r="AB259" s="98">
        <v>-1.2140279213735994</v>
      </c>
      <c r="AC259" s="130">
        <v>2.2671965995261445</v>
      </c>
      <c r="AD259" s="98">
        <v>1.9626555495561027</v>
      </c>
      <c r="AE259" s="98">
        <v>4.5609605911330009</v>
      </c>
      <c r="AF259" s="130">
        <v>4.5609605911330009</v>
      </c>
      <c r="AG259" s="130">
        <v>6.0157400067942568</v>
      </c>
      <c r="AH259" s="147">
        <v>4.9208256562258024</v>
      </c>
      <c r="AI259" s="130">
        <v>4.3398368107340435</v>
      </c>
      <c r="AJ259" s="130">
        <v>3.841256677317864</v>
      </c>
    </row>
    <row r="260" spans="1:36" x14ac:dyDescent="0.2">
      <c r="A260" s="5" t="s">
        <v>1685</v>
      </c>
      <c r="B260" s="5" t="s">
        <v>531</v>
      </c>
      <c r="D260" s="3" t="s">
        <v>532</v>
      </c>
      <c r="E260" s="38" t="s">
        <v>1089</v>
      </c>
      <c r="F260" s="3" t="s">
        <v>1076</v>
      </c>
      <c r="G260" s="3" t="s">
        <v>1064</v>
      </c>
      <c r="H260" s="85" t="s">
        <v>886</v>
      </c>
      <c r="I260" s="85">
        <v>4.2760418552445714</v>
      </c>
      <c r="J260" s="85">
        <v>2.734375</v>
      </c>
      <c r="K260" s="85">
        <v>3.6924376848331235</v>
      </c>
      <c r="L260" s="85">
        <v>4.5811603650586648</v>
      </c>
      <c r="M260" s="85">
        <v>8.4118994561406311</v>
      </c>
      <c r="N260" s="85">
        <v>6.147853210481685</v>
      </c>
      <c r="O260" s="85">
        <v>8.9524144841968365</v>
      </c>
      <c r="P260" s="85">
        <v>5.3780280149645137</v>
      </c>
      <c r="Q260" s="85">
        <v>8.6820626533308314</v>
      </c>
      <c r="R260" s="85">
        <v>11.786857669976641</v>
      </c>
      <c r="S260" s="85">
        <v>6.8481447682659109</v>
      </c>
      <c r="T260" s="85">
        <v>4.7110666908958905</v>
      </c>
      <c r="U260" s="85">
        <v>4.6900082433077444</v>
      </c>
      <c r="V260" s="85">
        <v>4.687940323249066</v>
      </c>
      <c r="W260" s="85">
        <v>5.0765601000744169</v>
      </c>
      <c r="X260" s="85" t="s">
        <v>886</v>
      </c>
      <c r="Y260" s="98" t="s">
        <v>886</v>
      </c>
      <c r="Z260" s="98" t="s">
        <v>886</v>
      </c>
      <c r="AA260" s="98" t="s">
        <v>886</v>
      </c>
      <c r="AB260" s="98" t="s">
        <v>886</v>
      </c>
      <c r="AC260" s="130" t="s">
        <v>886</v>
      </c>
      <c r="AD260" s="98" t="s">
        <v>886</v>
      </c>
      <c r="AE260" s="98" t="s">
        <v>886</v>
      </c>
      <c r="AF260" s="130" t="s">
        <v>886</v>
      </c>
      <c r="AG260" s="130" t="s">
        <v>886</v>
      </c>
      <c r="AH260" s="130" t="s">
        <v>886</v>
      </c>
      <c r="AI260" s="130" t="s">
        <v>886</v>
      </c>
      <c r="AJ260" s="130" t="s">
        <v>886</v>
      </c>
    </row>
    <row r="261" spans="1:36" x14ac:dyDescent="0.2">
      <c r="A261" s="5" t="s">
        <v>886</v>
      </c>
      <c r="B261" s="5" t="s">
        <v>1003</v>
      </c>
      <c r="D261" s="3" t="s">
        <v>1002</v>
      </c>
      <c r="E261" s="38" t="s">
        <v>1089</v>
      </c>
      <c r="F261" s="3" t="s">
        <v>1076</v>
      </c>
      <c r="G261" s="3" t="s">
        <v>1061</v>
      </c>
      <c r="H261" s="85" t="s">
        <v>886</v>
      </c>
      <c r="I261" s="85">
        <v>-0.42104869194206174</v>
      </c>
      <c r="J261" s="85">
        <v>1.4789619078044751</v>
      </c>
      <c r="K261" s="85">
        <v>4.6240740740740875</v>
      </c>
      <c r="L261" s="85">
        <v>8.0588349823884471</v>
      </c>
      <c r="M261" s="85" t="s">
        <v>886</v>
      </c>
      <c r="N261" s="85" t="s">
        <v>886</v>
      </c>
      <c r="O261" s="85" t="s">
        <v>886</v>
      </c>
      <c r="P261" s="85" t="s">
        <v>886</v>
      </c>
      <c r="Q261" s="85" t="s">
        <v>886</v>
      </c>
      <c r="R261" s="85" t="s">
        <v>886</v>
      </c>
      <c r="S261" s="85" t="s">
        <v>886</v>
      </c>
      <c r="T261" s="85" t="s">
        <v>886</v>
      </c>
      <c r="U261" s="85" t="s">
        <v>886</v>
      </c>
      <c r="V261" s="85" t="s">
        <v>886</v>
      </c>
      <c r="W261" s="85" t="s">
        <v>886</v>
      </c>
      <c r="X261" s="85" t="s">
        <v>886</v>
      </c>
      <c r="Y261" s="98" t="s">
        <v>886</v>
      </c>
      <c r="Z261" s="98" t="s">
        <v>886</v>
      </c>
      <c r="AA261" s="98" t="s">
        <v>886</v>
      </c>
      <c r="AB261" s="98" t="s">
        <v>886</v>
      </c>
      <c r="AC261" s="130" t="s">
        <v>886</v>
      </c>
      <c r="AD261" s="98" t="s">
        <v>886</v>
      </c>
      <c r="AE261" s="98" t="s">
        <v>886</v>
      </c>
      <c r="AF261" s="130" t="s">
        <v>886</v>
      </c>
      <c r="AG261" s="130" t="s">
        <v>886</v>
      </c>
      <c r="AH261" s="130" t="s">
        <v>886</v>
      </c>
      <c r="AI261" s="130" t="s">
        <v>886</v>
      </c>
      <c r="AJ261" s="130" t="s">
        <v>886</v>
      </c>
    </row>
    <row r="262" spans="1:36" x14ac:dyDescent="0.2">
      <c r="A262" s="5" t="s">
        <v>1519</v>
      </c>
      <c r="B262" s="5" t="s">
        <v>533</v>
      </c>
      <c r="D262" s="3" t="s">
        <v>534</v>
      </c>
      <c r="E262" s="38" t="s">
        <v>1088</v>
      </c>
      <c r="F262" s="3" t="s">
        <v>1082</v>
      </c>
      <c r="G262" s="3" t="s">
        <v>1061</v>
      </c>
      <c r="H262" s="85" t="s">
        <v>886</v>
      </c>
      <c r="I262" s="85">
        <v>-0.42104869194206174</v>
      </c>
      <c r="J262" s="85">
        <v>1.4789619078044751</v>
      </c>
      <c r="K262" s="85">
        <v>4.6240740740740875</v>
      </c>
      <c r="L262" s="85">
        <v>8.0588349823884471</v>
      </c>
      <c r="M262" s="85">
        <v>13.031941031941031</v>
      </c>
      <c r="N262" s="85">
        <v>9.3325218096977238</v>
      </c>
      <c r="O262" s="85">
        <v>8.3450414866261866</v>
      </c>
      <c r="P262" s="85">
        <v>5.3142815199040996</v>
      </c>
      <c r="Q262" s="85">
        <v>11.839323467230443</v>
      </c>
      <c r="R262" s="85">
        <v>8.729927917073482</v>
      </c>
      <c r="S262" s="85">
        <v>6.6591519157838519</v>
      </c>
      <c r="T262" s="85">
        <v>4.1771902484460952</v>
      </c>
      <c r="U262" s="85">
        <v>4.1807802747640039</v>
      </c>
      <c r="V262" s="85">
        <v>1.9384226900256607</v>
      </c>
      <c r="W262" s="85">
        <v>1.961466850157862</v>
      </c>
      <c r="X262" s="85">
        <v>2.869324271752177</v>
      </c>
      <c r="Y262" s="98">
        <v>2.6272121759398601</v>
      </c>
      <c r="Z262" s="98">
        <v>3.9858314970928177E-2</v>
      </c>
      <c r="AA262" s="98">
        <v>2.93029829203752</v>
      </c>
      <c r="AB262" s="98">
        <v>0.64270168417056084</v>
      </c>
      <c r="AC262" s="130">
        <v>0.31494463070200762</v>
      </c>
      <c r="AD262" s="98">
        <v>7.9574061749476677E-2</v>
      </c>
      <c r="AE262" s="98">
        <v>3.5338932820609292</v>
      </c>
      <c r="AF262" s="130">
        <v>3.5338932820609292</v>
      </c>
      <c r="AG262" s="130">
        <v>5.8280527258629533</v>
      </c>
      <c r="AH262" s="147">
        <v>4.1825887584242327</v>
      </c>
      <c r="AI262" s="130">
        <v>3.9467701354997109</v>
      </c>
      <c r="AJ262" s="130">
        <v>4.9773993176052116</v>
      </c>
    </row>
    <row r="263" spans="1:36" x14ac:dyDescent="0.2">
      <c r="A263" s="5" t="s">
        <v>886</v>
      </c>
      <c r="B263" s="5" t="s">
        <v>1004</v>
      </c>
      <c r="D263" s="3" t="s">
        <v>1005</v>
      </c>
      <c r="E263" s="38" t="s">
        <v>1089</v>
      </c>
      <c r="F263" s="3" t="s">
        <v>1076</v>
      </c>
      <c r="G263" s="3" t="s">
        <v>1064</v>
      </c>
      <c r="H263" s="85" t="s">
        <v>886</v>
      </c>
      <c r="I263" s="85">
        <v>6.772908366533855</v>
      </c>
      <c r="J263" s="85">
        <v>2.985074626865682</v>
      </c>
      <c r="K263" s="85">
        <v>4.6344605475040339</v>
      </c>
      <c r="L263" s="85">
        <v>4.4476592077318458</v>
      </c>
      <c r="M263" s="85" t="s">
        <v>886</v>
      </c>
      <c r="N263" s="85" t="s">
        <v>886</v>
      </c>
      <c r="O263" s="85" t="s">
        <v>886</v>
      </c>
      <c r="P263" s="85" t="s">
        <v>886</v>
      </c>
      <c r="Q263" s="85" t="s">
        <v>886</v>
      </c>
      <c r="R263" s="85" t="s">
        <v>886</v>
      </c>
      <c r="S263" s="85" t="s">
        <v>886</v>
      </c>
      <c r="T263" s="85" t="s">
        <v>886</v>
      </c>
      <c r="U263" s="85" t="s">
        <v>886</v>
      </c>
      <c r="V263" s="85" t="s">
        <v>886</v>
      </c>
      <c r="W263" s="85" t="s">
        <v>886</v>
      </c>
      <c r="X263" s="85" t="s">
        <v>886</v>
      </c>
      <c r="Y263" s="98" t="s">
        <v>886</v>
      </c>
      <c r="Z263" s="98" t="s">
        <v>886</v>
      </c>
      <c r="AA263" s="98" t="s">
        <v>886</v>
      </c>
      <c r="AB263" s="98" t="s">
        <v>886</v>
      </c>
      <c r="AC263" s="130" t="s">
        <v>886</v>
      </c>
      <c r="AD263" s="98" t="s">
        <v>886</v>
      </c>
      <c r="AE263" s="98" t="s">
        <v>886</v>
      </c>
      <c r="AF263" s="130" t="s">
        <v>886</v>
      </c>
      <c r="AG263" s="130" t="s">
        <v>886</v>
      </c>
      <c r="AH263" s="130" t="s">
        <v>886</v>
      </c>
      <c r="AI263" s="130" t="s">
        <v>886</v>
      </c>
      <c r="AJ263" s="130" t="s">
        <v>886</v>
      </c>
    </row>
    <row r="264" spans="1:36" x14ac:dyDescent="0.2">
      <c r="A264" s="5" t="s">
        <v>1520</v>
      </c>
      <c r="B264" s="5" t="s">
        <v>535</v>
      </c>
      <c r="D264" s="3" t="s">
        <v>536</v>
      </c>
      <c r="E264" s="38" t="s">
        <v>1088</v>
      </c>
      <c r="F264" s="3" t="s">
        <v>1082</v>
      </c>
      <c r="G264" s="3" t="s">
        <v>1064</v>
      </c>
      <c r="H264" s="85" t="s">
        <v>886</v>
      </c>
      <c r="I264" s="85">
        <v>6.772908366533855</v>
      </c>
      <c r="J264" s="85">
        <v>2.985074626865682</v>
      </c>
      <c r="K264" s="85">
        <v>4.6344605475040339</v>
      </c>
      <c r="L264" s="85">
        <v>4.4476592077318458</v>
      </c>
      <c r="M264" s="85">
        <v>-4.890375434667277</v>
      </c>
      <c r="N264" s="85">
        <v>8.7375482191823295</v>
      </c>
      <c r="O264" s="85">
        <v>8.9159269971078174</v>
      </c>
      <c r="P264" s="85">
        <v>3.2898609494159246</v>
      </c>
      <c r="Q264" s="85">
        <v>13.4089815354221</v>
      </c>
      <c r="R264" s="85">
        <v>16.825237297599102</v>
      </c>
      <c r="S264" s="85">
        <v>7.1068755555980374</v>
      </c>
      <c r="T264" s="85">
        <v>4.9816156784350056</v>
      </c>
      <c r="U264" s="85">
        <v>4.9696516313310752</v>
      </c>
      <c r="V264" s="85">
        <v>4.9003887269193314</v>
      </c>
      <c r="W264" s="85">
        <v>5.2311801808061205</v>
      </c>
      <c r="X264" s="85">
        <v>4.7715817969730097</v>
      </c>
      <c r="Y264" s="98">
        <v>3.1461161955311638</v>
      </c>
      <c r="Z264" s="98">
        <v>0</v>
      </c>
      <c r="AA264" s="98">
        <v>0.35844240482268219</v>
      </c>
      <c r="AB264" s="98">
        <v>1.9982141890794765</v>
      </c>
      <c r="AC264" s="130">
        <v>1.989574628944335</v>
      </c>
      <c r="AD264" s="98">
        <v>1.990428257448662</v>
      </c>
      <c r="AE264" s="98">
        <v>1.998125561853259</v>
      </c>
      <c r="AF264" s="130">
        <v>1.998125561853259</v>
      </c>
      <c r="AG264" s="130">
        <v>4.6447529603919957</v>
      </c>
      <c r="AH264" s="147">
        <v>4.0437948664979517</v>
      </c>
      <c r="AI264" s="130">
        <v>3.9439866750499153</v>
      </c>
      <c r="AJ264" s="130">
        <v>5.0545194067864179</v>
      </c>
    </row>
    <row r="265" spans="1:36" x14ac:dyDescent="0.2">
      <c r="A265" s="5" t="s">
        <v>886</v>
      </c>
      <c r="B265" s="5" t="s">
        <v>1028</v>
      </c>
      <c r="D265" s="3" t="s">
        <v>994</v>
      </c>
      <c r="E265" s="38" t="s">
        <v>1089</v>
      </c>
      <c r="F265" s="3" t="s">
        <v>1076</v>
      </c>
      <c r="G265" s="3" t="s">
        <v>1064</v>
      </c>
      <c r="H265" s="85" t="s">
        <v>886</v>
      </c>
      <c r="I265" s="85">
        <v>10.280373831775691</v>
      </c>
      <c r="J265" s="85">
        <v>4.2372881355932321</v>
      </c>
      <c r="K265" s="85">
        <v>6.1788617886178798</v>
      </c>
      <c r="L265" s="85" t="s">
        <v>886</v>
      </c>
      <c r="M265" s="85" t="s">
        <v>886</v>
      </c>
      <c r="N265" s="85" t="s">
        <v>886</v>
      </c>
      <c r="O265" s="85" t="s">
        <v>886</v>
      </c>
      <c r="P265" s="85" t="s">
        <v>886</v>
      </c>
      <c r="Q265" s="85" t="s">
        <v>886</v>
      </c>
      <c r="R265" s="85" t="s">
        <v>886</v>
      </c>
      <c r="S265" s="85" t="s">
        <v>886</v>
      </c>
      <c r="T265" s="85" t="s">
        <v>886</v>
      </c>
      <c r="U265" s="85" t="s">
        <v>886</v>
      </c>
      <c r="V265" s="85" t="s">
        <v>886</v>
      </c>
      <c r="W265" s="85" t="s">
        <v>886</v>
      </c>
      <c r="X265" s="85" t="s">
        <v>886</v>
      </c>
      <c r="Y265" s="98" t="s">
        <v>886</v>
      </c>
      <c r="Z265" s="98" t="s">
        <v>886</v>
      </c>
      <c r="AA265" s="98" t="s">
        <v>886</v>
      </c>
      <c r="AB265" s="98" t="s">
        <v>886</v>
      </c>
      <c r="AC265" s="130" t="s">
        <v>886</v>
      </c>
      <c r="AD265" s="98" t="s">
        <v>886</v>
      </c>
      <c r="AE265" s="98" t="s">
        <v>886</v>
      </c>
      <c r="AF265" s="130" t="s">
        <v>886</v>
      </c>
      <c r="AG265" s="130" t="s">
        <v>886</v>
      </c>
      <c r="AH265" s="130" t="s">
        <v>886</v>
      </c>
      <c r="AI265" s="130" t="s">
        <v>886</v>
      </c>
      <c r="AJ265" s="130" t="s">
        <v>886</v>
      </c>
    </row>
    <row r="266" spans="1:36" x14ac:dyDescent="0.2">
      <c r="A266" s="5" t="s">
        <v>1744</v>
      </c>
      <c r="B266" s="5" t="s">
        <v>537</v>
      </c>
      <c r="D266" s="3" t="s">
        <v>538</v>
      </c>
      <c r="E266" s="38" t="s">
        <v>1089</v>
      </c>
      <c r="F266" s="3" t="s">
        <v>1082</v>
      </c>
      <c r="G266" s="3" t="s">
        <v>1064</v>
      </c>
      <c r="H266" s="85" t="s">
        <v>886</v>
      </c>
      <c r="I266" s="85">
        <v>10.280373831775691</v>
      </c>
      <c r="J266" s="85">
        <v>4.2372881355932321</v>
      </c>
      <c r="K266" s="85">
        <v>6.1788617886178798</v>
      </c>
      <c r="L266" s="85">
        <v>3.8744257274119462</v>
      </c>
      <c r="M266" s="85">
        <v>10.378888397464266</v>
      </c>
      <c r="N266" s="85">
        <v>4.3275010017363371</v>
      </c>
      <c r="O266" s="85">
        <v>12.405581871719392</v>
      </c>
      <c r="P266" s="85">
        <v>5.8656036446469244</v>
      </c>
      <c r="Q266" s="85">
        <v>11.937122706353477</v>
      </c>
      <c r="R266" s="85">
        <v>14.521416900716574</v>
      </c>
      <c r="S266" s="85">
        <v>6.0975950913380217</v>
      </c>
      <c r="T266" s="85">
        <v>4.5342684877568473</v>
      </c>
      <c r="U266" s="85">
        <v>3.7397950175302981</v>
      </c>
      <c r="V266" s="85">
        <v>3.6584673987924106</v>
      </c>
      <c r="W266" s="85">
        <v>4.9046513264372749</v>
      </c>
      <c r="X266" s="85">
        <v>4.8229138717467208</v>
      </c>
      <c r="Y266" s="98">
        <v>3.0972035579445816</v>
      </c>
      <c r="Z266" s="98">
        <v>0</v>
      </c>
      <c r="AA266" s="98">
        <v>0</v>
      </c>
      <c r="AB266" s="98">
        <v>0.58345229967102341</v>
      </c>
      <c r="AC266" s="130">
        <v>0.33323048441837866</v>
      </c>
      <c r="AD266" s="98">
        <v>8.6106156590193272E-2</v>
      </c>
      <c r="AE266" s="98">
        <v>3.6379278559577122</v>
      </c>
      <c r="AF266" s="130">
        <v>3.6379278559577122</v>
      </c>
      <c r="AG266" s="130">
        <v>5.878643409386175</v>
      </c>
      <c r="AH266" s="130" t="s">
        <v>886</v>
      </c>
      <c r="AI266" s="130" t="s">
        <v>886</v>
      </c>
      <c r="AJ266" s="130" t="s">
        <v>886</v>
      </c>
    </row>
    <row r="267" spans="1:36" x14ac:dyDescent="0.2">
      <c r="A267" s="5" t="s">
        <v>886</v>
      </c>
      <c r="B267" s="5" t="s">
        <v>1029</v>
      </c>
      <c r="D267" s="3" t="s">
        <v>995</v>
      </c>
      <c r="E267" s="38" t="s">
        <v>1089</v>
      </c>
      <c r="F267" s="3" t="s">
        <v>1076</v>
      </c>
      <c r="G267" s="3" t="s">
        <v>1057</v>
      </c>
      <c r="H267" s="85" t="s">
        <v>886</v>
      </c>
      <c r="I267" s="85">
        <v>9.6545654565456545</v>
      </c>
      <c r="J267" s="85">
        <v>9.7054456438862076</v>
      </c>
      <c r="K267" s="85">
        <v>4.6419753086419604</v>
      </c>
      <c r="L267" s="85" t="s">
        <v>886</v>
      </c>
      <c r="M267" s="85" t="s">
        <v>886</v>
      </c>
      <c r="N267" s="85" t="s">
        <v>886</v>
      </c>
      <c r="O267" s="85" t="s">
        <v>886</v>
      </c>
      <c r="P267" s="85" t="s">
        <v>886</v>
      </c>
      <c r="Q267" s="85" t="s">
        <v>886</v>
      </c>
      <c r="R267" s="85" t="s">
        <v>886</v>
      </c>
      <c r="S267" s="85" t="s">
        <v>886</v>
      </c>
      <c r="T267" s="85" t="s">
        <v>886</v>
      </c>
      <c r="U267" s="85" t="s">
        <v>886</v>
      </c>
      <c r="V267" s="85" t="s">
        <v>886</v>
      </c>
      <c r="W267" s="85" t="s">
        <v>886</v>
      </c>
      <c r="X267" s="85" t="s">
        <v>886</v>
      </c>
      <c r="Y267" s="98" t="s">
        <v>886</v>
      </c>
      <c r="Z267" s="98" t="s">
        <v>886</v>
      </c>
      <c r="AA267" s="98" t="s">
        <v>886</v>
      </c>
      <c r="AB267" s="98" t="s">
        <v>886</v>
      </c>
      <c r="AC267" s="130" t="s">
        <v>886</v>
      </c>
      <c r="AD267" s="98" t="s">
        <v>886</v>
      </c>
      <c r="AE267" s="98" t="s">
        <v>886</v>
      </c>
      <c r="AF267" s="130" t="s">
        <v>886</v>
      </c>
      <c r="AG267" s="130" t="s">
        <v>886</v>
      </c>
      <c r="AH267" s="130" t="s">
        <v>886</v>
      </c>
      <c r="AI267" s="130" t="s">
        <v>886</v>
      </c>
      <c r="AJ267" s="130" t="s">
        <v>886</v>
      </c>
    </row>
    <row r="268" spans="1:36" x14ac:dyDescent="0.2">
      <c r="A268" s="5" t="s">
        <v>1521</v>
      </c>
      <c r="B268" s="5" t="s">
        <v>539</v>
      </c>
      <c r="D268" s="3" t="s">
        <v>540</v>
      </c>
      <c r="E268" s="38" t="s">
        <v>1088</v>
      </c>
      <c r="F268" s="3" t="s">
        <v>1082</v>
      </c>
      <c r="G268" s="3" t="s">
        <v>1057</v>
      </c>
      <c r="H268" s="85" t="s">
        <v>886</v>
      </c>
      <c r="I268" s="85">
        <v>9.6545654565456545</v>
      </c>
      <c r="J268" s="85">
        <v>9.7054456438862076</v>
      </c>
      <c r="K268" s="85">
        <v>4.6419753086419604</v>
      </c>
      <c r="L268" s="85">
        <v>5.4113575585968334</v>
      </c>
      <c r="M268" s="85">
        <v>5.1932547380987728</v>
      </c>
      <c r="N268" s="85">
        <v>7.4336785359625566</v>
      </c>
      <c r="O268" s="85">
        <v>3.1867599806329423</v>
      </c>
      <c r="P268" s="85">
        <v>5.8212117334243345</v>
      </c>
      <c r="Q268" s="85">
        <v>11.156497319377067</v>
      </c>
      <c r="R268" s="85">
        <v>20.681526968546777</v>
      </c>
      <c r="S268" s="85">
        <v>7.1287624580557747</v>
      </c>
      <c r="T268" s="85">
        <v>4.8638641633629902</v>
      </c>
      <c r="U268" s="85">
        <v>4.9369616776931764</v>
      </c>
      <c r="V268" s="85">
        <v>4.1506997136569339</v>
      </c>
      <c r="W268" s="85">
        <v>5.1355893486489919</v>
      </c>
      <c r="X268" s="85">
        <v>4.8746420839444085</v>
      </c>
      <c r="Y268" s="98">
        <v>0.38622894053406753</v>
      </c>
      <c r="Z268" s="98">
        <v>0</v>
      </c>
      <c r="AA268" s="98">
        <v>0</v>
      </c>
      <c r="AB268" s="98">
        <v>2.0202690252441471</v>
      </c>
      <c r="AC268" s="130">
        <v>0.21746040920125331</v>
      </c>
      <c r="AD268" s="98">
        <v>0.22131389808026647</v>
      </c>
      <c r="AE268" s="98">
        <v>3.6792208539532689</v>
      </c>
      <c r="AF268" s="130">
        <v>3.6792208539532689</v>
      </c>
      <c r="AG268" s="130">
        <v>4.7327667360549608</v>
      </c>
      <c r="AH268" s="147">
        <v>5.4462245459897307</v>
      </c>
      <c r="AI268" s="130">
        <v>4.0261728246840933</v>
      </c>
      <c r="AJ268" s="130">
        <v>5.1266071140041038</v>
      </c>
    </row>
    <row r="269" spans="1:36" x14ac:dyDescent="0.2">
      <c r="A269" s="5" t="s">
        <v>1522</v>
      </c>
      <c r="B269" s="5" t="s">
        <v>541</v>
      </c>
      <c r="D269" s="3" t="s">
        <v>542</v>
      </c>
      <c r="E269" s="38" t="s">
        <v>1088</v>
      </c>
      <c r="F269" s="3" t="s">
        <v>1076</v>
      </c>
      <c r="G269" s="3" t="s">
        <v>1058</v>
      </c>
      <c r="H269" s="85" t="s">
        <v>886</v>
      </c>
      <c r="I269" s="85">
        <v>6.0352490421455798</v>
      </c>
      <c r="J269" s="85">
        <v>1.7878822917268877</v>
      </c>
      <c r="K269" s="85">
        <v>6.3698970536031396</v>
      </c>
      <c r="L269" s="85">
        <v>4.6428428401703314</v>
      </c>
      <c r="M269" s="85">
        <v>13.707280358213538</v>
      </c>
      <c r="N269" s="85">
        <v>7.6087688199788914</v>
      </c>
      <c r="O269" s="85">
        <v>5.3692814546061101</v>
      </c>
      <c r="P269" s="85">
        <v>3.77080323748838</v>
      </c>
      <c r="Q269" s="85">
        <v>7.3552828551541438</v>
      </c>
      <c r="R269" s="85">
        <v>9.5576022950324671</v>
      </c>
      <c r="S269" s="85">
        <v>4.2293598806667063</v>
      </c>
      <c r="T269" s="85">
        <v>3.0753914240602427</v>
      </c>
      <c r="U269" s="85">
        <v>4.8640613327497988</v>
      </c>
      <c r="V269" s="85">
        <v>5.3004626931185896</v>
      </c>
      <c r="W269" s="85">
        <v>3.6081593603717579</v>
      </c>
      <c r="X269" s="85">
        <v>3.4165484945420985</v>
      </c>
      <c r="Y269" s="98">
        <v>0.75066169201822674</v>
      </c>
      <c r="Z269" s="98">
        <v>4.9375838756233748E-2</v>
      </c>
      <c r="AA269" s="98">
        <v>0.85922176526416649</v>
      </c>
      <c r="AB269" s="98">
        <v>-0.77850547023987815</v>
      </c>
      <c r="AC269" s="130">
        <v>1.9068452964271954</v>
      </c>
      <c r="AD269" s="98">
        <v>1.9995905275370207</v>
      </c>
      <c r="AE269" s="98">
        <v>3.2869846599272501</v>
      </c>
      <c r="AF269" s="130">
        <v>3.2869846599272501</v>
      </c>
      <c r="AG269" s="130">
        <v>5.579746489148274</v>
      </c>
      <c r="AH269" s="147">
        <v>4.7617762326851665</v>
      </c>
      <c r="AI269" s="130">
        <v>3.6976920341943664</v>
      </c>
      <c r="AJ269" s="130">
        <v>3.9285838513637721</v>
      </c>
    </row>
    <row r="270" spans="1:36" x14ac:dyDescent="0.2">
      <c r="A270" s="5" t="s">
        <v>1686</v>
      </c>
      <c r="B270" s="5" t="s">
        <v>543</v>
      </c>
      <c r="D270" s="3" t="s">
        <v>544</v>
      </c>
      <c r="E270" s="38" t="s">
        <v>1089</v>
      </c>
      <c r="F270" s="3" t="s">
        <v>1076</v>
      </c>
      <c r="G270" s="3" t="s">
        <v>1064</v>
      </c>
      <c r="H270" s="85" t="s">
        <v>886</v>
      </c>
      <c r="I270" s="85">
        <v>6.960485068470561</v>
      </c>
      <c r="J270" s="85">
        <v>4.1204712415402014</v>
      </c>
      <c r="K270" s="85">
        <v>6.1537037037037123</v>
      </c>
      <c r="L270" s="85">
        <v>20.750832998970736</v>
      </c>
      <c r="M270" s="85">
        <v>10.185211939090991</v>
      </c>
      <c r="N270" s="85">
        <v>8.2577227670845019</v>
      </c>
      <c r="O270" s="85">
        <v>5.8995228059976341</v>
      </c>
      <c r="P270" s="85">
        <v>6.8472157095966395</v>
      </c>
      <c r="Q270" s="85">
        <v>9.4922075697893433</v>
      </c>
      <c r="R270" s="85">
        <v>16.448011574707721</v>
      </c>
      <c r="S270" s="85">
        <v>5.7405743932436053</v>
      </c>
      <c r="T270" s="85">
        <v>4.0808225159779425</v>
      </c>
      <c r="U270" s="85">
        <v>4.8903466951447427</v>
      </c>
      <c r="V270" s="85">
        <v>4.9154218725001186</v>
      </c>
      <c r="W270" s="85">
        <v>4.7897965549509536</v>
      </c>
      <c r="X270" s="85">
        <v>4.3102364808996327</v>
      </c>
      <c r="Y270" s="98">
        <v>3.1250990861875465</v>
      </c>
      <c r="Z270" s="98">
        <v>7.871158966663927E-2</v>
      </c>
      <c r="AA270" s="98">
        <v>0.10261325861613102</v>
      </c>
      <c r="AB270" s="98">
        <v>0.85628000049105424</v>
      </c>
      <c r="AC270" s="130">
        <v>2.4399150381293921</v>
      </c>
      <c r="AD270" s="98">
        <v>1.7633289368932603</v>
      </c>
      <c r="AE270" s="98">
        <v>3.6395268731828745</v>
      </c>
      <c r="AF270" s="130">
        <v>3.6395268731828745</v>
      </c>
      <c r="AG270" s="130">
        <v>5.6402587165671481</v>
      </c>
      <c r="AH270" s="130" t="s">
        <v>886</v>
      </c>
      <c r="AI270" s="130" t="s">
        <v>886</v>
      </c>
      <c r="AJ270" s="130" t="s">
        <v>886</v>
      </c>
    </row>
    <row r="271" spans="1:36" x14ac:dyDescent="0.2">
      <c r="A271" s="5" t="s">
        <v>886</v>
      </c>
      <c r="B271" s="5" t="s">
        <v>1006</v>
      </c>
      <c r="D271" s="3" t="s">
        <v>1007</v>
      </c>
      <c r="E271" s="38" t="s">
        <v>1089</v>
      </c>
      <c r="F271" s="3" t="s">
        <v>1076</v>
      </c>
      <c r="G271" s="3" t="s">
        <v>1057</v>
      </c>
      <c r="H271" s="85" t="s">
        <v>886</v>
      </c>
      <c r="I271" s="85">
        <v>-2.4065843621399239</v>
      </c>
      <c r="J271" s="85">
        <v>2.8454324652543477</v>
      </c>
      <c r="K271" s="85">
        <v>14.187781877818779</v>
      </c>
      <c r="L271" s="85">
        <v>1.4563525119926481</v>
      </c>
      <c r="M271" s="85" t="s">
        <v>886</v>
      </c>
      <c r="N271" s="85" t="s">
        <v>886</v>
      </c>
      <c r="O271" s="85" t="s">
        <v>886</v>
      </c>
      <c r="P271" s="85" t="s">
        <v>886</v>
      </c>
      <c r="Q271" s="85" t="s">
        <v>886</v>
      </c>
      <c r="R271" s="85" t="s">
        <v>886</v>
      </c>
      <c r="S271" s="85" t="s">
        <v>886</v>
      </c>
      <c r="T271" s="85" t="s">
        <v>886</v>
      </c>
      <c r="U271" s="85" t="s">
        <v>886</v>
      </c>
      <c r="V271" s="85" t="s">
        <v>886</v>
      </c>
      <c r="W271" s="85" t="s">
        <v>886</v>
      </c>
      <c r="X271" s="85" t="s">
        <v>886</v>
      </c>
      <c r="Y271" s="98" t="s">
        <v>886</v>
      </c>
      <c r="Z271" s="98" t="s">
        <v>886</v>
      </c>
      <c r="AA271" s="98" t="s">
        <v>886</v>
      </c>
      <c r="AB271" s="98" t="s">
        <v>886</v>
      </c>
      <c r="AC271" s="130" t="s">
        <v>886</v>
      </c>
      <c r="AD271" s="98" t="s">
        <v>886</v>
      </c>
      <c r="AE271" s="98" t="s">
        <v>886</v>
      </c>
      <c r="AF271" s="130" t="s">
        <v>886</v>
      </c>
      <c r="AG271" s="130" t="s">
        <v>886</v>
      </c>
      <c r="AH271" s="130" t="s">
        <v>886</v>
      </c>
      <c r="AI271" s="130" t="s">
        <v>886</v>
      </c>
      <c r="AJ271" s="130" t="s">
        <v>886</v>
      </c>
    </row>
    <row r="272" spans="1:36" x14ac:dyDescent="0.2">
      <c r="A272" s="5" t="s">
        <v>1523</v>
      </c>
      <c r="B272" s="5" t="s">
        <v>545</v>
      </c>
      <c r="D272" s="3" t="s">
        <v>546</v>
      </c>
      <c r="E272" s="38" t="s">
        <v>1088</v>
      </c>
      <c r="F272" s="3" t="s">
        <v>1082</v>
      </c>
      <c r="G272" s="3" t="s">
        <v>1057</v>
      </c>
      <c r="H272" s="85" t="s">
        <v>886</v>
      </c>
      <c r="I272" s="85">
        <v>-2.4065843621399239</v>
      </c>
      <c r="J272" s="85">
        <v>2.8454324652543477</v>
      </c>
      <c r="K272" s="85">
        <v>14.187781877818779</v>
      </c>
      <c r="L272" s="85">
        <v>1.4563525119926481</v>
      </c>
      <c r="M272" s="85">
        <v>16.380237825594563</v>
      </c>
      <c r="N272" s="85">
        <v>5.5977910498595094</v>
      </c>
      <c r="O272" s="85">
        <v>4.6467694930482821</v>
      </c>
      <c r="P272" s="85">
        <v>5.8427906259975515</v>
      </c>
      <c r="Q272" s="85">
        <v>9.266288804534355</v>
      </c>
      <c r="R272" s="85">
        <v>10.056631609003944</v>
      </c>
      <c r="S272" s="85">
        <v>4.8481808511558313</v>
      </c>
      <c r="T272" s="85">
        <v>4.7617476512945842</v>
      </c>
      <c r="U272" s="85">
        <v>4.7413589481143106</v>
      </c>
      <c r="V272" s="85">
        <v>3.6840760117866438</v>
      </c>
      <c r="W272" s="85">
        <v>2.2206433558321805</v>
      </c>
      <c r="X272" s="85">
        <v>4.0760021560895439</v>
      </c>
      <c r="Y272" s="98">
        <v>2.1350251800767381</v>
      </c>
      <c r="Z272" s="98">
        <v>0</v>
      </c>
      <c r="AA272" s="98">
        <v>0</v>
      </c>
      <c r="AB272" s="98">
        <v>2.1737970055245626</v>
      </c>
      <c r="AC272" s="130">
        <v>1.8336881424112272</v>
      </c>
      <c r="AD272" s="98">
        <v>1.9199445947852389</v>
      </c>
      <c r="AE272" s="98">
        <v>3.6782100971460174</v>
      </c>
      <c r="AF272" s="130">
        <v>3.6782100971460174</v>
      </c>
      <c r="AG272" s="130">
        <v>5.9942088862841025</v>
      </c>
      <c r="AH272" s="147">
        <v>4.0051898851984236</v>
      </c>
      <c r="AI272" s="130">
        <v>4.0136015033240602</v>
      </c>
      <c r="AJ272" s="130">
        <v>5.1006052509058506</v>
      </c>
    </row>
    <row r="273" spans="1:41" x14ac:dyDescent="0.2">
      <c r="A273" s="5" t="s">
        <v>1524</v>
      </c>
      <c r="B273" s="5" t="s">
        <v>549</v>
      </c>
      <c r="D273" s="3" t="s">
        <v>550</v>
      </c>
      <c r="E273" s="38" t="s">
        <v>1088</v>
      </c>
      <c r="F273" s="3" t="s">
        <v>1080</v>
      </c>
      <c r="G273" s="3" t="s">
        <v>1062</v>
      </c>
      <c r="H273" s="85" t="s">
        <v>886</v>
      </c>
      <c r="I273" s="85">
        <v>-2.9978301419924662</v>
      </c>
      <c r="J273" s="85">
        <v>9.271432215528904</v>
      </c>
      <c r="K273" s="85">
        <v>4.3312742422065895</v>
      </c>
      <c r="L273" s="85">
        <v>7.9173838209982677</v>
      </c>
      <c r="M273" s="85">
        <v>7.814992025518336</v>
      </c>
      <c r="N273" s="85">
        <v>10.946745562130175</v>
      </c>
      <c r="O273" s="85">
        <v>8.1333333333333258</v>
      </c>
      <c r="P273" s="85">
        <v>7.2749691738594322</v>
      </c>
      <c r="Q273" s="85">
        <v>6.8965517241379217</v>
      </c>
      <c r="R273" s="85">
        <v>15.951612903225794</v>
      </c>
      <c r="S273" s="85">
        <v>5.9145917373765684</v>
      </c>
      <c r="T273" s="85">
        <v>4.8313239298503561</v>
      </c>
      <c r="U273" s="85">
        <v>5.8497799233281143</v>
      </c>
      <c r="V273" s="85">
        <v>4.9828382057048231</v>
      </c>
      <c r="W273" s="85">
        <v>3.4302893649004176</v>
      </c>
      <c r="X273" s="85">
        <v>2.1226038048454114</v>
      </c>
      <c r="Y273" s="98">
        <v>0</v>
      </c>
      <c r="Z273" s="98">
        <v>0</v>
      </c>
      <c r="AA273" s="98">
        <v>-0.22058561924075093</v>
      </c>
      <c r="AB273" s="98">
        <v>-0.2652879301123221</v>
      </c>
      <c r="AC273" s="130">
        <v>-0.28601460104538123</v>
      </c>
      <c r="AD273" s="98">
        <v>-0.28683499100055077</v>
      </c>
      <c r="AE273" s="98">
        <v>1.775581972341489</v>
      </c>
      <c r="AF273" s="130">
        <v>1.775581972341489</v>
      </c>
      <c r="AG273" s="130">
        <v>5.0057923297359919</v>
      </c>
      <c r="AH273" s="147">
        <v>4.9284506896863034</v>
      </c>
      <c r="AI273" s="130">
        <v>3.9148533236594396</v>
      </c>
      <c r="AJ273" s="130">
        <v>5.8785590873588873</v>
      </c>
    </row>
    <row r="274" spans="1:41" x14ac:dyDescent="0.2">
      <c r="A274" s="5" t="s">
        <v>1525</v>
      </c>
      <c r="B274" s="5" t="s">
        <v>551</v>
      </c>
      <c r="D274" s="3" t="s">
        <v>552</v>
      </c>
      <c r="E274" s="38" t="s">
        <v>1088</v>
      </c>
      <c r="F274" s="3" t="s">
        <v>1082</v>
      </c>
      <c r="G274" s="3" t="s">
        <v>1059</v>
      </c>
      <c r="H274" s="85" t="s">
        <v>886</v>
      </c>
      <c r="I274" s="85" t="s">
        <v>886</v>
      </c>
      <c r="J274" s="85" t="s">
        <v>886</v>
      </c>
      <c r="K274" s="85" t="s">
        <v>886</v>
      </c>
      <c r="L274" s="85">
        <v>10.356176577378534</v>
      </c>
      <c r="M274" s="85">
        <v>3.6552360938644171</v>
      </c>
      <c r="N274" s="85">
        <v>5.7267188859878075</v>
      </c>
      <c r="O274" s="85">
        <v>4.6882565999729024</v>
      </c>
      <c r="P274" s="85">
        <v>0</v>
      </c>
      <c r="Q274" s="85">
        <v>2.4921599644769969</v>
      </c>
      <c r="R274" s="85">
        <v>2.2059155361800578</v>
      </c>
      <c r="S274" s="85">
        <v>7.1813983062073419</v>
      </c>
      <c r="T274" s="85">
        <v>4.8851024561461287</v>
      </c>
      <c r="U274" s="85">
        <v>4.664645163317573</v>
      </c>
      <c r="V274" s="85">
        <v>3.80978114023236</v>
      </c>
      <c r="W274" s="85">
        <v>5.4586731447741244</v>
      </c>
      <c r="X274" s="85">
        <v>3.9441389806803784</v>
      </c>
      <c r="Y274" s="98">
        <v>2.5967087689212605</v>
      </c>
      <c r="Z274" s="98">
        <v>3.8572310224367357E-3</v>
      </c>
      <c r="AA274" s="98">
        <v>3.4765167975932059</v>
      </c>
      <c r="AB274" s="98">
        <v>2.1582197482698149</v>
      </c>
      <c r="AC274" s="130">
        <v>1.9648504013622059</v>
      </c>
      <c r="AD274" s="98">
        <v>-0.53318701504733168</v>
      </c>
      <c r="AE274" s="98">
        <v>1.9601024122031463</v>
      </c>
      <c r="AF274" s="130">
        <v>1.9601024122031463</v>
      </c>
      <c r="AG274" s="130">
        <v>4.1023486598956715</v>
      </c>
      <c r="AH274" s="147">
        <v>4.7227175803979948</v>
      </c>
      <c r="AI274" s="130">
        <v>3.8671242364434644</v>
      </c>
      <c r="AJ274" s="130">
        <v>3.6178586648617528</v>
      </c>
    </row>
    <row r="275" spans="1:41" x14ac:dyDescent="0.2">
      <c r="A275" s="5" t="s">
        <v>1526</v>
      </c>
      <c r="B275" s="5" t="s">
        <v>553</v>
      </c>
      <c r="D275" s="3" t="s">
        <v>554</v>
      </c>
      <c r="E275" s="38" t="s">
        <v>1088</v>
      </c>
      <c r="F275" s="3" t="s">
        <v>1076</v>
      </c>
      <c r="G275" s="3" t="s">
        <v>1065</v>
      </c>
      <c r="H275" s="85" t="s">
        <v>886</v>
      </c>
      <c r="I275" s="85">
        <v>5.0292418578863618</v>
      </c>
      <c r="J275" s="85">
        <v>1.1494252873563369</v>
      </c>
      <c r="K275" s="85">
        <v>4.3316498316498411</v>
      </c>
      <c r="L275" s="85">
        <v>4.4745292304713331</v>
      </c>
      <c r="M275" s="85">
        <v>8.0143947116424243</v>
      </c>
      <c r="N275" s="85">
        <v>8.53649817687851</v>
      </c>
      <c r="O275" s="85">
        <v>9.2760687701732678</v>
      </c>
      <c r="P275" s="85">
        <v>9.1710269331854306</v>
      </c>
      <c r="Q275" s="85">
        <v>9.979790840723112</v>
      </c>
      <c r="R275" s="85">
        <v>11.674866954513519</v>
      </c>
      <c r="S275" s="85">
        <v>6.8829405576485527</v>
      </c>
      <c r="T275" s="85">
        <v>3.8419476411602318</v>
      </c>
      <c r="U275" s="85">
        <v>4.6638420596407855</v>
      </c>
      <c r="V275" s="85">
        <v>4.8391591070930957</v>
      </c>
      <c r="W275" s="85">
        <v>4.3943063020494861</v>
      </c>
      <c r="X275" s="85">
        <v>3.485855728429982</v>
      </c>
      <c r="Y275" s="98">
        <v>2.549733818996927</v>
      </c>
      <c r="Z275" s="98">
        <v>1.9325603092099186E-2</v>
      </c>
      <c r="AA275" s="98">
        <v>6.6627134567909252E-4</v>
      </c>
      <c r="AB275" s="98">
        <v>3.3313345326035915E-3</v>
      </c>
      <c r="AC275" s="130">
        <v>1.9387721109963563</v>
      </c>
      <c r="AD275" s="98">
        <v>1.9391523152838097</v>
      </c>
      <c r="AE275" s="98">
        <v>3.3807350037186046</v>
      </c>
      <c r="AF275" s="130">
        <v>3.3807350037186046</v>
      </c>
      <c r="AG275" s="130">
        <v>4.4607077567525133</v>
      </c>
      <c r="AH275" s="147">
        <v>4.3780097005800656</v>
      </c>
      <c r="AI275" s="130">
        <v>3.639200097711548</v>
      </c>
      <c r="AJ275" s="130">
        <v>2.917338504475647</v>
      </c>
    </row>
    <row r="276" spans="1:41" x14ac:dyDescent="0.2">
      <c r="A276" s="5" t="s">
        <v>1527</v>
      </c>
      <c r="B276" s="5" t="s">
        <v>555</v>
      </c>
      <c r="D276" s="3" t="s">
        <v>556</v>
      </c>
      <c r="E276" s="38" t="s">
        <v>1088</v>
      </c>
      <c r="F276" s="3" t="s">
        <v>1076</v>
      </c>
      <c r="G276" s="3" t="s">
        <v>1057</v>
      </c>
      <c r="H276" s="85" t="s">
        <v>886</v>
      </c>
      <c r="I276" s="85">
        <v>-0.40983606557377072</v>
      </c>
      <c r="J276" s="85">
        <v>2.2642889803383639</v>
      </c>
      <c r="K276" s="85">
        <v>6.6496163682864307</v>
      </c>
      <c r="L276" s="85">
        <v>6.7984773020744313</v>
      </c>
      <c r="M276" s="85">
        <v>11.946298186386102</v>
      </c>
      <c r="N276" s="85">
        <v>8.5408104582497657</v>
      </c>
      <c r="O276" s="85">
        <v>5.6240469359799334</v>
      </c>
      <c r="P276" s="85">
        <v>5.6867399123987639</v>
      </c>
      <c r="Q276" s="85">
        <v>11.409784445833623</v>
      </c>
      <c r="R276" s="85">
        <v>18.467757019056918</v>
      </c>
      <c r="S276" s="85">
        <v>4.9398742226627377</v>
      </c>
      <c r="T276" s="85">
        <v>3.8715177653519106</v>
      </c>
      <c r="U276" s="85">
        <v>5.0911285455642599</v>
      </c>
      <c r="V276" s="85">
        <v>4.5558260976095397</v>
      </c>
      <c r="W276" s="85">
        <v>5.1584744273243928</v>
      </c>
      <c r="X276" s="85">
        <v>3.2201454079500849</v>
      </c>
      <c r="Y276" s="98">
        <v>2.1501821616515997</v>
      </c>
      <c r="Z276" s="98">
        <v>2.6418857780754479E-3</v>
      </c>
      <c r="AA276" s="98">
        <v>2.5335015289509926</v>
      </c>
      <c r="AB276" s="98">
        <v>1.9852235469928416</v>
      </c>
      <c r="AC276" s="130">
        <v>1.9844753645889224</v>
      </c>
      <c r="AD276" s="98">
        <v>1.9885923788172333</v>
      </c>
      <c r="AE276" s="98">
        <v>3.4636450856802892</v>
      </c>
      <c r="AF276" s="130">
        <v>3.4636450856802892</v>
      </c>
      <c r="AG276" s="130">
        <v>5.5377324508082415</v>
      </c>
      <c r="AH276" s="147">
        <v>3.8995045623990032</v>
      </c>
      <c r="AI276" s="130">
        <v>3.7731684657355657</v>
      </c>
      <c r="AJ276" s="130">
        <v>2.8742568282766277</v>
      </c>
    </row>
    <row r="277" spans="1:41" x14ac:dyDescent="0.2">
      <c r="A277" s="5" t="s">
        <v>1687</v>
      </c>
      <c r="B277" s="5" t="s">
        <v>557</v>
      </c>
      <c r="D277" s="3" t="s">
        <v>558</v>
      </c>
      <c r="E277" s="38" t="s">
        <v>1089</v>
      </c>
      <c r="F277" s="3" t="s">
        <v>1076</v>
      </c>
      <c r="G277" s="3" t="s">
        <v>1064</v>
      </c>
      <c r="H277" s="85" t="s">
        <v>886</v>
      </c>
      <c r="I277" s="85">
        <v>5.3278688524590194</v>
      </c>
      <c r="J277" s="85">
        <v>0.97362732382187289</v>
      </c>
      <c r="K277" s="85">
        <v>2.7865314790710443</v>
      </c>
      <c r="L277" s="85">
        <v>4.3422477713904897</v>
      </c>
      <c r="M277" s="85">
        <v>11.46101148177128</v>
      </c>
      <c r="N277" s="85">
        <v>6.084701567380165</v>
      </c>
      <c r="O277" s="85">
        <v>9.1039232898912701</v>
      </c>
      <c r="P277" s="85">
        <v>4.9080286188200972</v>
      </c>
      <c r="Q277" s="85">
        <v>9.0984177177850398</v>
      </c>
      <c r="R277" s="85">
        <v>11.191624667430929</v>
      </c>
      <c r="S277" s="85">
        <v>7.3893590117692867</v>
      </c>
      <c r="T277" s="85">
        <v>4.9933428134085744</v>
      </c>
      <c r="U277" s="85">
        <v>4.8982056590752165</v>
      </c>
      <c r="V277" s="85">
        <v>4.9474497935821518</v>
      </c>
      <c r="W277" s="85">
        <v>5.1130753679063474</v>
      </c>
      <c r="X277" s="85" t="s">
        <v>886</v>
      </c>
      <c r="Y277" s="98" t="s">
        <v>886</v>
      </c>
      <c r="Z277" s="98" t="s">
        <v>886</v>
      </c>
      <c r="AA277" s="98" t="s">
        <v>886</v>
      </c>
      <c r="AB277" s="98" t="s">
        <v>886</v>
      </c>
      <c r="AC277" s="130" t="s">
        <v>886</v>
      </c>
      <c r="AD277" s="98" t="s">
        <v>886</v>
      </c>
      <c r="AE277" s="98" t="s">
        <v>886</v>
      </c>
      <c r="AF277" s="130" t="s">
        <v>886</v>
      </c>
      <c r="AG277" s="130" t="s">
        <v>886</v>
      </c>
      <c r="AH277" s="130" t="s">
        <v>886</v>
      </c>
      <c r="AI277" s="130" t="s">
        <v>886</v>
      </c>
      <c r="AJ277" s="130" t="s">
        <v>886</v>
      </c>
    </row>
    <row r="278" spans="1:41" x14ac:dyDescent="0.2">
      <c r="A278" s="5" t="s">
        <v>1528</v>
      </c>
      <c r="B278" s="5" t="s">
        <v>559</v>
      </c>
      <c r="D278" s="3" t="s">
        <v>560</v>
      </c>
      <c r="E278" s="38" t="s">
        <v>1088</v>
      </c>
      <c r="F278" s="3" t="s">
        <v>1076</v>
      </c>
      <c r="G278" s="3" t="s">
        <v>1058</v>
      </c>
      <c r="H278" s="85" t="s">
        <v>886</v>
      </c>
      <c r="I278" s="85">
        <v>7.8066914498141244</v>
      </c>
      <c r="J278" s="85">
        <v>0.51800766283524524</v>
      </c>
      <c r="K278" s="85">
        <v>6.607916082210167</v>
      </c>
      <c r="L278" s="85">
        <v>6.6302451302880314</v>
      </c>
      <c r="M278" s="85">
        <v>12.032243354167221</v>
      </c>
      <c r="N278" s="85">
        <v>7.5063750314262165</v>
      </c>
      <c r="O278" s="85">
        <v>5.0290092317286366</v>
      </c>
      <c r="P278" s="85">
        <v>3.7279329905105243</v>
      </c>
      <c r="Q278" s="85">
        <v>7.3954063640359493</v>
      </c>
      <c r="R278" s="85">
        <v>9.3465060057487506</v>
      </c>
      <c r="S278" s="85">
        <v>4.9701443169751087</v>
      </c>
      <c r="T278" s="85">
        <v>3.2297920329032621</v>
      </c>
      <c r="U278" s="85">
        <v>4.7882979492493263</v>
      </c>
      <c r="V278" s="85">
        <v>5.2471407107595098</v>
      </c>
      <c r="W278" s="85">
        <v>3.6373700809194673</v>
      </c>
      <c r="X278" s="85">
        <v>3.0648459846371026</v>
      </c>
      <c r="Y278" s="98">
        <v>0.6191528243733444</v>
      </c>
      <c r="Z278" s="98">
        <v>-2.7107617240460513E-3</v>
      </c>
      <c r="AA278" s="98">
        <v>0.24261975114534096</v>
      </c>
      <c r="AB278" s="98">
        <v>-1.3021079816650172</v>
      </c>
      <c r="AC278" s="130">
        <v>1.7104145546209093</v>
      </c>
      <c r="AD278" s="98">
        <v>1.7718961511263842</v>
      </c>
      <c r="AE278" s="98">
        <v>3.5879721538420783</v>
      </c>
      <c r="AF278" s="130">
        <v>3.5879721538420783</v>
      </c>
      <c r="AG278" s="130">
        <v>5.7602959645139507</v>
      </c>
      <c r="AH278" s="147">
        <v>4.5691188169778352</v>
      </c>
      <c r="AI278" s="130">
        <v>4.0377483036198702</v>
      </c>
      <c r="AJ278" s="130">
        <v>3.8589963490894217</v>
      </c>
    </row>
    <row r="279" spans="1:41" x14ac:dyDescent="0.2">
      <c r="A279" s="5" t="s">
        <v>1529</v>
      </c>
      <c r="B279" s="5" t="s">
        <v>561</v>
      </c>
      <c r="D279" s="3" t="s">
        <v>562</v>
      </c>
      <c r="E279" s="38" t="s">
        <v>1088</v>
      </c>
      <c r="F279" s="3" t="s">
        <v>1080</v>
      </c>
      <c r="G279" s="3" t="s">
        <v>1062</v>
      </c>
      <c r="H279" s="85" t="s">
        <v>886</v>
      </c>
      <c r="I279" s="85">
        <v>9.7702954927651291</v>
      </c>
      <c r="J279" s="85">
        <v>14.962962962962962</v>
      </c>
      <c r="K279" s="85">
        <v>4.2994376757263382</v>
      </c>
      <c r="L279" s="85">
        <v>4.599573177580595</v>
      </c>
      <c r="M279" s="85">
        <v>2.3154362416107404</v>
      </c>
      <c r="N279" s="85">
        <v>9.4706461134798303</v>
      </c>
      <c r="O279" s="85">
        <v>8.8933895786395709</v>
      </c>
      <c r="P279" s="85">
        <v>9.9037032960985982</v>
      </c>
      <c r="Q279" s="85">
        <v>9.8534006248497832</v>
      </c>
      <c r="R279" s="85">
        <v>15.604718150659963</v>
      </c>
      <c r="S279" s="85">
        <v>5.5841606017835659</v>
      </c>
      <c r="T279" s="85">
        <v>3.5002427093835138</v>
      </c>
      <c r="U279" s="85">
        <v>2.4525225121219165</v>
      </c>
      <c r="V279" s="85">
        <v>4.9784845518377807</v>
      </c>
      <c r="W279" s="85">
        <v>3.566349121159277</v>
      </c>
      <c r="X279" s="85">
        <v>3.4623257501166051</v>
      </c>
      <c r="Y279" s="98">
        <v>0</v>
      </c>
      <c r="Z279" s="98">
        <v>0</v>
      </c>
      <c r="AA279" s="98">
        <v>-0.19408844172026818</v>
      </c>
      <c r="AB279" s="98">
        <v>-0.23335905301389914</v>
      </c>
      <c r="AC279" s="130">
        <v>-0.25151063575601373</v>
      </c>
      <c r="AD279" s="98">
        <v>-0.25214480676252204</v>
      </c>
      <c r="AE279" s="98">
        <v>0</v>
      </c>
      <c r="AF279" s="130">
        <v>0</v>
      </c>
      <c r="AG279" s="130">
        <v>4.1744479841810511</v>
      </c>
      <c r="AH279" s="147">
        <v>5.6697950718830104</v>
      </c>
      <c r="AI279" s="130">
        <v>3.7655511941986575</v>
      </c>
      <c r="AJ279" s="130">
        <v>4.6493983885790113</v>
      </c>
    </row>
    <row r="280" spans="1:41" x14ac:dyDescent="0.2">
      <c r="A280" s="5" t="s">
        <v>1530</v>
      </c>
      <c r="B280" s="5" t="s">
        <v>563</v>
      </c>
      <c r="D280" s="3" t="s">
        <v>564</v>
      </c>
      <c r="E280" s="38" t="s">
        <v>1088</v>
      </c>
      <c r="F280" s="3" t="s">
        <v>1076</v>
      </c>
      <c r="G280" s="3" t="s">
        <v>1063</v>
      </c>
      <c r="H280" s="85" t="s">
        <v>886</v>
      </c>
      <c r="I280" s="85">
        <v>7.8640912450312612</v>
      </c>
      <c r="J280" s="85">
        <v>4.3759259259259267</v>
      </c>
      <c r="K280" s="85">
        <v>4.5313414828876972</v>
      </c>
      <c r="L280" s="85">
        <v>6.6517304003937738</v>
      </c>
      <c r="M280" s="85">
        <v>12.53739894328092</v>
      </c>
      <c r="N280" s="85">
        <v>9.1155923862318673</v>
      </c>
      <c r="O280" s="85">
        <v>6.1093831000518435</v>
      </c>
      <c r="P280" s="85">
        <v>7.6397879668759288</v>
      </c>
      <c r="Q280" s="85">
        <v>11.755494786052267</v>
      </c>
      <c r="R280" s="85">
        <v>16.237346302632787</v>
      </c>
      <c r="S280" s="85">
        <v>6.4866659096269217</v>
      </c>
      <c r="T280" s="85">
        <v>4.7183508740269247</v>
      </c>
      <c r="U280" s="85">
        <v>3.9260843340461804</v>
      </c>
      <c r="V280" s="85">
        <v>4.2398112624461959</v>
      </c>
      <c r="W280" s="85">
        <v>4.3529820096025844</v>
      </c>
      <c r="X280" s="85">
        <v>3.6475512070733629</v>
      </c>
      <c r="Y280" s="98">
        <v>2.8025137050407807</v>
      </c>
      <c r="Z280" s="98">
        <v>5.4626329890993475E-2</v>
      </c>
      <c r="AA280" s="98">
        <v>0.51996672212979433</v>
      </c>
      <c r="AB280" s="98">
        <v>0.18751293192633511</v>
      </c>
      <c r="AC280" s="130">
        <v>1.9522930569359609</v>
      </c>
      <c r="AD280" s="98">
        <v>1.7155047445417182</v>
      </c>
      <c r="AE280" s="98">
        <v>3.1316708260466397</v>
      </c>
      <c r="AF280" s="130">
        <v>3.1316708260466397</v>
      </c>
      <c r="AG280" s="130">
        <v>4.5895862020678191</v>
      </c>
      <c r="AH280" s="147">
        <v>5.1413078648175237</v>
      </c>
      <c r="AI280" s="130">
        <v>3.7374648485170026</v>
      </c>
      <c r="AJ280" s="130">
        <v>3.1071943697126545</v>
      </c>
    </row>
    <row r="281" spans="1:41" x14ac:dyDescent="0.2">
      <c r="A281" s="5" t="s">
        <v>1531</v>
      </c>
      <c r="B281" s="5" t="s">
        <v>565</v>
      </c>
      <c r="D281" s="3" t="s">
        <v>566</v>
      </c>
      <c r="E281" s="38" t="s">
        <v>1088</v>
      </c>
      <c r="F281" s="3" t="s">
        <v>1081</v>
      </c>
      <c r="G281" s="3" t="s">
        <v>1058</v>
      </c>
      <c r="H281" s="85" t="s">
        <v>886</v>
      </c>
      <c r="I281" s="85">
        <v>1.5220791721814635</v>
      </c>
      <c r="J281" s="85">
        <v>1.3333333333333428</v>
      </c>
      <c r="K281" s="85">
        <v>6.2397660818713376</v>
      </c>
      <c r="L281" s="85">
        <v>5.9654868718005218</v>
      </c>
      <c r="M281" s="85">
        <v>6.5828604080360549</v>
      </c>
      <c r="N281" s="85">
        <v>6.1104883516911883</v>
      </c>
      <c r="O281" s="85">
        <v>4.426607874883743</v>
      </c>
      <c r="P281" s="85">
        <v>6.8351256845022164</v>
      </c>
      <c r="Q281" s="85">
        <v>4.9414355997447359</v>
      </c>
      <c r="R281" s="85">
        <v>7.920830922233435</v>
      </c>
      <c r="S281" s="85">
        <v>4.6994138228745612</v>
      </c>
      <c r="T281" s="85">
        <v>5.0769925177508242</v>
      </c>
      <c r="U281" s="85">
        <v>4.6160835983643835</v>
      </c>
      <c r="V281" s="85">
        <v>3.9804805634736908</v>
      </c>
      <c r="W281" s="85">
        <v>4.1151544606786103</v>
      </c>
      <c r="X281" s="85">
        <v>4.0356520280373047</v>
      </c>
      <c r="Y281" s="98">
        <v>3.926077568075371</v>
      </c>
      <c r="Z281" s="98">
        <v>0</v>
      </c>
      <c r="AA281" s="98">
        <v>0</v>
      </c>
      <c r="AB281" s="98">
        <v>3.7082759923365387</v>
      </c>
      <c r="AC281" s="130">
        <v>0.19319209278425564</v>
      </c>
      <c r="AD281" s="98">
        <v>0</v>
      </c>
      <c r="AE281" s="98">
        <v>3.637603064338113</v>
      </c>
      <c r="AF281" s="130">
        <v>3.637603064338113</v>
      </c>
      <c r="AG281" s="130">
        <v>5.5230140543386597</v>
      </c>
      <c r="AH281" s="147">
        <v>5.3133221446067358</v>
      </c>
      <c r="AI281" s="130">
        <v>4.6909911219506828</v>
      </c>
      <c r="AJ281" s="130">
        <v>4.7363873860901355</v>
      </c>
    </row>
    <row r="282" spans="1:41" x14ac:dyDescent="0.2">
      <c r="A282" s="5" t="s">
        <v>886</v>
      </c>
      <c r="B282" s="5" t="s">
        <v>934</v>
      </c>
      <c r="D282" s="3" t="s">
        <v>878</v>
      </c>
      <c r="E282" s="38" t="s">
        <v>1089</v>
      </c>
      <c r="F282" s="3" t="s">
        <v>1076</v>
      </c>
      <c r="G282" s="3" t="s">
        <v>1057</v>
      </c>
      <c r="H282" s="85" t="s">
        <v>886</v>
      </c>
      <c r="I282" s="85">
        <v>-9.6638235822863265</v>
      </c>
      <c r="J282" s="85">
        <v>-3.4825870646766077</v>
      </c>
      <c r="K282" s="85">
        <v>17.915234822451325</v>
      </c>
      <c r="L282" s="85">
        <v>5.321546531960351</v>
      </c>
      <c r="M282" s="85" t="s">
        <v>886</v>
      </c>
      <c r="N282" s="85" t="s">
        <v>886</v>
      </c>
      <c r="O282" s="85" t="s">
        <v>886</v>
      </c>
      <c r="P282" s="85" t="s">
        <v>886</v>
      </c>
      <c r="Q282" s="85" t="s">
        <v>886</v>
      </c>
      <c r="R282" s="85" t="s">
        <v>886</v>
      </c>
      <c r="S282" s="85" t="s">
        <v>886</v>
      </c>
      <c r="T282" s="85" t="s">
        <v>886</v>
      </c>
      <c r="U282" s="85" t="s">
        <v>886</v>
      </c>
      <c r="V282" s="85" t="s">
        <v>886</v>
      </c>
      <c r="W282" s="85" t="s">
        <v>886</v>
      </c>
      <c r="X282" s="85" t="s">
        <v>886</v>
      </c>
      <c r="Y282" s="98" t="s">
        <v>886</v>
      </c>
      <c r="Z282" s="98" t="s">
        <v>886</v>
      </c>
      <c r="AA282" s="98" t="s">
        <v>886</v>
      </c>
      <c r="AB282" s="98" t="s">
        <v>886</v>
      </c>
      <c r="AC282" s="130" t="s">
        <v>886</v>
      </c>
      <c r="AD282" s="98" t="s">
        <v>886</v>
      </c>
      <c r="AE282" s="98" t="s">
        <v>886</v>
      </c>
      <c r="AF282" s="130" t="s">
        <v>886</v>
      </c>
      <c r="AG282" s="130" t="s">
        <v>886</v>
      </c>
      <c r="AH282" s="130" t="s">
        <v>886</v>
      </c>
      <c r="AI282" s="130" t="s">
        <v>886</v>
      </c>
      <c r="AJ282" s="130" t="s">
        <v>886</v>
      </c>
    </row>
    <row r="283" spans="1:41" x14ac:dyDescent="0.2">
      <c r="A283" s="5" t="s">
        <v>1532</v>
      </c>
      <c r="B283" s="5" t="s">
        <v>567</v>
      </c>
      <c r="D283" s="3" t="s">
        <v>568</v>
      </c>
      <c r="E283" s="38" t="s">
        <v>1088</v>
      </c>
      <c r="F283" s="3" t="s">
        <v>1076</v>
      </c>
      <c r="G283" s="3" t="s">
        <v>1061</v>
      </c>
      <c r="H283" s="85" t="s">
        <v>886</v>
      </c>
      <c r="I283" s="85">
        <v>4</v>
      </c>
      <c r="J283" s="85">
        <v>5.9829059829059901</v>
      </c>
      <c r="K283" s="85">
        <v>7.1989247311827995</v>
      </c>
      <c r="L283" s="85">
        <v>8.3922630690272086</v>
      </c>
      <c r="M283" s="85">
        <v>14.335950151919434</v>
      </c>
      <c r="N283" s="85">
        <v>6.5181028435763295</v>
      </c>
      <c r="O283" s="85">
        <v>7.3261232966921739</v>
      </c>
      <c r="P283" s="85">
        <v>7.3558390069499353</v>
      </c>
      <c r="Q283" s="85">
        <v>9.7457766835562722</v>
      </c>
      <c r="R283" s="85">
        <v>15.83074611917877</v>
      </c>
      <c r="S283" s="85">
        <v>6.220116378602242</v>
      </c>
      <c r="T283" s="85">
        <v>3.3048164036108716</v>
      </c>
      <c r="U283" s="85">
        <v>4.7663323116199621</v>
      </c>
      <c r="V283" s="85">
        <v>4.4441937424789586</v>
      </c>
      <c r="W283" s="85">
        <v>4.4228733554645032</v>
      </c>
      <c r="X283" s="85">
        <v>2.5232568563764204</v>
      </c>
      <c r="Y283" s="98">
        <v>2.1477096926078048</v>
      </c>
      <c r="Z283" s="98">
        <v>0.16330508418771217</v>
      </c>
      <c r="AA283" s="98">
        <v>0.46742181696262719</v>
      </c>
      <c r="AB283" s="98">
        <v>0.69950661553966142</v>
      </c>
      <c r="AC283" s="130">
        <v>0.47371191297735926</v>
      </c>
      <c r="AD283" s="98">
        <v>0.20113827447936217</v>
      </c>
      <c r="AE283" s="98">
        <v>3.5299584976538068</v>
      </c>
      <c r="AF283" s="130">
        <v>3.5299584976538068</v>
      </c>
      <c r="AG283" s="130">
        <v>4.8057649801677593</v>
      </c>
      <c r="AH283" s="147">
        <v>4.8598552039336607</v>
      </c>
      <c r="AI283" s="130">
        <v>3.6262549453940141</v>
      </c>
      <c r="AJ283" s="130">
        <v>1.869586255669647</v>
      </c>
    </row>
    <row r="284" spans="1:41" ht="14.25" x14ac:dyDescent="0.2">
      <c r="A284" s="5" t="s">
        <v>1533</v>
      </c>
      <c r="B284" s="5" t="s">
        <v>569</v>
      </c>
      <c r="C284" s="261" t="s">
        <v>1776</v>
      </c>
      <c r="D284" s="3" t="s">
        <v>570</v>
      </c>
      <c r="E284" s="38" t="s">
        <v>1088</v>
      </c>
      <c r="F284" s="3" t="s">
        <v>1076</v>
      </c>
      <c r="G284" s="3" t="s">
        <v>1058</v>
      </c>
      <c r="H284" s="85" t="s">
        <v>886</v>
      </c>
      <c r="I284" s="85">
        <v>6.3758389261745094</v>
      </c>
      <c r="J284" s="85">
        <v>0.78934454959691891</v>
      </c>
      <c r="K284" s="85">
        <v>6.2305252615179114</v>
      </c>
      <c r="L284" s="85">
        <v>6.6560163421373062</v>
      </c>
      <c r="M284" s="85">
        <v>7.5887047268262648</v>
      </c>
      <c r="N284" s="85">
        <v>7.7632344718193451</v>
      </c>
      <c r="O284" s="85">
        <v>5.1951627591757017</v>
      </c>
      <c r="P284" s="85">
        <v>3.6098248439702161</v>
      </c>
      <c r="Q284" s="85">
        <v>7.65307113848786</v>
      </c>
      <c r="R284" s="85">
        <v>11.345360685180012</v>
      </c>
      <c r="S284" s="85">
        <v>5.0650866471055451</v>
      </c>
      <c r="T284" s="85">
        <v>3.3605147234672756</v>
      </c>
      <c r="U284" s="85">
        <v>4.4529366542518005</v>
      </c>
      <c r="V284" s="85">
        <v>5.1248704848333233</v>
      </c>
      <c r="W284" s="85">
        <v>3.4387596266916631</v>
      </c>
      <c r="X284" s="85">
        <v>3.0806434654610371</v>
      </c>
      <c r="Y284" s="98">
        <v>0.3480722154222633</v>
      </c>
      <c r="Z284" s="98">
        <v>6.3528365414811105E-4</v>
      </c>
      <c r="AA284" s="98">
        <v>0.23251234030658452</v>
      </c>
      <c r="AB284" s="98">
        <v>-1.2112031538183459</v>
      </c>
      <c r="AC284" s="130">
        <v>1.5814866616195911</v>
      </c>
      <c r="AD284" s="98">
        <v>1.6579191693351314</v>
      </c>
      <c r="AE284" s="98">
        <v>3.04120380725168</v>
      </c>
      <c r="AF284" s="130">
        <v>3.04120380725168</v>
      </c>
      <c r="AG284" s="130" t="s">
        <v>886</v>
      </c>
      <c r="AH284" s="130" t="s">
        <v>886</v>
      </c>
      <c r="AI284" s="130" t="s">
        <v>886</v>
      </c>
      <c r="AJ284" s="130">
        <v>3.9614441153419402</v>
      </c>
      <c r="AK284" s="163"/>
      <c r="AO284" s="163"/>
    </row>
    <row r="285" spans="1:41" x14ac:dyDescent="0.2">
      <c r="A285" s="5" t="s">
        <v>1534</v>
      </c>
      <c r="B285" s="5" t="s">
        <v>571</v>
      </c>
      <c r="D285" s="3" t="s">
        <v>572</v>
      </c>
      <c r="E285" s="38" t="s">
        <v>1088</v>
      </c>
      <c r="F285" s="3" t="s">
        <v>1076</v>
      </c>
      <c r="G285" s="3" t="s">
        <v>1057</v>
      </c>
      <c r="H285" s="85" t="s">
        <v>886</v>
      </c>
      <c r="I285" s="85">
        <v>7.3618962790613125</v>
      </c>
      <c r="J285" s="85">
        <v>-1.5237966239439231</v>
      </c>
      <c r="K285" s="85">
        <v>6.45943297285217</v>
      </c>
      <c r="L285" s="85">
        <v>8.6014211886304963</v>
      </c>
      <c r="M285" s="85">
        <v>7.3104719983344779</v>
      </c>
      <c r="N285" s="85">
        <v>7.4180316510074533</v>
      </c>
      <c r="O285" s="85">
        <v>7.8733148422885932</v>
      </c>
      <c r="P285" s="85">
        <v>9.2264823363390747</v>
      </c>
      <c r="Q285" s="85">
        <v>7.7058675396625631</v>
      </c>
      <c r="R285" s="85">
        <v>19.764971383842806</v>
      </c>
      <c r="S285" s="85">
        <v>5.9339297536795215</v>
      </c>
      <c r="T285" s="85">
        <v>4.599174712551573</v>
      </c>
      <c r="U285" s="85">
        <v>4.8734152974070071</v>
      </c>
      <c r="V285" s="85">
        <v>4.5563776870430388</v>
      </c>
      <c r="W285" s="85">
        <v>4.2118131964092385</v>
      </c>
      <c r="X285" s="85">
        <v>3.6145709037767944</v>
      </c>
      <c r="Y285" s="98">
        <v>2.769043644786052</v>
      </c>
      <c r="Z285" s="98">
        <v>-1.5738514032463513E-2</v>
      </c>
      <c r="AA285" s="98">
        <v>4.7222974291798891E-2</v>
      </c>
      <c r="AB285" s="98">
        <v>0.24984895780887939</v>
      </c>
      <c r="AC285" s="130">
        <v>1.6993841537292775</v>
      </c>
      <c r="AD285" s="98">
        <v>1.8024691358024647</v>
      </c>
      <c r="AE285" s="98">
        <v>3.5107931118117941</v>
      </c>
      <c r="AF285" s="130">
        <v>3.5107931118117941</v>
      </c>
      <c r="AG285" s="130">
        <v>5.4252593181080666</v>
      </c>
      <c r="AH285" s="147">
        <v>3.964231697932985</v>
      </c>
      <c r="AI285" s="130">
        <v>3.9330287639416817</v>
      </c>
      <c r="AJ285" s="130">
        <v>4.1540199400815245</v>
      </c>
    </row>
    <row r="286" spans="1:41" x14ac:dyDescent="0.2">
      <c r="A286" s="5" t="s">
        <v>1535</v>
      </c>
      <c r="B286" s="5" t="s">
        <v>573</v>
      </c>
      <c r="D286" s="3" t="s">
        <v>574</v>
      </c>
      <c r="E286" s="38" t="s">
        <v>1088</v>
      </c>
      <c r="F286" s="3" t="s">
        <v>1081</v>
      </c>
      <c r="G286" s="3" t="s">
        <v>1063</v>
      </c>
      <c r="H286" s="85" t="s">
        <v>886</v>
      </c>
      <c r="I286" s="85">
        <v>-11.79384818633504</v>
      </c>
      <c r="J286" s="85">
        <v>0.55026455026454357</v>
      </c>
      <c r="K286" s="85">
        <v>11.387076404967388</v>
      </c>
      <c r="L286" s="85">
        <v>3.9944182801325638</v>
      </c>
      <c r="M286" s="85">
        <v>8.0258302583025625</v>
      </c>
      <c r="N286" s="85">
        <v>4.6709623993996416</v>
      </c>
      <c r="O286" s="85">
        <v>8.0584948575949369</v>
      </c>
      <c r="P286" s="85">
        <v>7.5581993936967251</v>
      </c>
      <c r="Q286" s="85">
        <v>6.4389185509774194</v>
      </c>
      <c r="R286" s="85">
        <v>8.448579079899261</v>
      </c>
      <c r="S286" s="85">
        <v>5.2924970745685584</v>
      </c>
      <c r="T286" s="85">
        <v>4.9695908991467945</v>
      </c>
      <c r="U286" s="85">
        <v>4.961902062457284</v>
      </c>
      <c r="V286" s="85">
        <v>4.8019951392308542</v>
      </c>
      <c r="W286" s="85">
        <v>3.9559839941797179</v>
      </c>
      <c r="X286" s="85">
        <v>2.9597877117779205</v>
      </c>
      <c r="Y286" s="98">
        <v>2.722470828140942</v>
      </c>
      <c r="Z286" s="98">
        <v>2.8260854580679506E-2</v>
      </c>
      <c r="AA286" s="98">
        <v>0.596755743601733</v>
      </c>
      <c r="AB286" s="98">
        <v>0.69391166155195094</v>
      </c>
      <c r="AC286" s="130">
        <v>1.8136424552882113</v>
      </c>
      <c r="AD286" s="98">
        <v>1.9784449062226317</v>
      </c>
      <c r="AE286" s="98">
        <v>3.8224656672607216</v>
      </c>
      <c r="AF286" s="130">
        <v>3.8224656672607216</v>
      </c>
      <c r="AG286" s="130">
        <v>6.0083534736829369</v>
      </c>
      <c r="AH286" s="147">
        <v>4.1486627854088853</v>
      </c>
      <c r="AI286" s="130">
        <v>2.874689521521967</v>
      </c>
      <c r="AJ286" s="130">
        <v>3.4199871584655983</v>
      </c>
    </row>
    <row r="287" spans="1:41" x14ac:dyDescent="0.2">
      <c r="A287" s="5" t="s">
        <v>1536</v>
      </c>
      <c r="B287" s="5" t="s">
        <v>575</v>
      </c>
      <c r="D287" s="3" t="s">
        <v>576</v>
      </c>
      <c r="E287" s="38" t="s">
        <v>1088</v>
      </c>
      <c r="F287" s="3" t="s">
        <v>1076</v>
      </c>
      <c r="G287" s="3" t="s">
        <v>1065</v>
      </c>
      <c r="H287" s="85" t="s">
        <v>886</v>
      </c>
      <c r="I287" s="85">
        <v>4.1086835513498556</v>
      </c>
      <c r="J287" s="85">
        <v>2.8203842940685036</v>
      </c>
      <c r="K287" s="85">
        <v>9.8605739543046411</v>
      </c>
      <c r="L287" s="85">
        <v>6.6857971185989555</v>
      </c>
      <c r="M287" s="85">
        <v>7.9361118043423886</v>
      </c>
      <c r="N287" s="85">
        <v>7.8214515093127659</v>
      </c>
      <c r="O287" s="85">
        <v>5.6433838859171601</v>
      </c>
      <c r="P287" s="85">
        <v>5.7490189002661367</v>
      </c>
      <c r="Q287" s="85">
        <v>12.563183824940822</v>
      </c>
      <c r="R287" s="85">
        <v>7.904883709914273</v>
      </c>
      <c r="S287" s="85">
        <v>6.2081317658627455</v>
      </c>
      <c r="T287" s="85">
        <v>3.2156733074315724</v>
      </c>
      <c r="U287" s="85">
        <v>4.6620214640397393</v>
      </c>
      <c r="V287" s="85">
        <v>4.735194863828724</v>
      </c>
      <c r="W287" s="85">
        <v>4.7322622361528204</v>
      </c>
      <c r="X287" s="85">
        <v>3.7057190294811164</v>
      </c>
      <c r="Y287" s="98">
        <v>2.0146914394112656</v>
      </c>
      <c r="Z287" s="98">
        <v>0</v>
      </c>
      <c r="AA287" s="98">
        <v>0.45234845337711249</v>
      </c>
      <c r="AB287" s="98">
        <v>4.5950150650824639E-2</v>
      </c>
      <c r="AC287" s="130">
        <v>1.7564579519582235</v>
      </c>
      <c r="AD287" s="98">
        <v>1.7287182595463246</v>
      </c>
      <c r="AE287" s="98">
        <v>3.6344736224939167</v>
      </c>
      <c r="AF287" s="130">
        <v>3.6344736224939167</v>
      </c>
      <c r="AG287" s="130">
        <v>4.8728976496269949</v>
      </c>
      <c r="AH287" s="147">
        <v>5.5394474090955326</v>
      </c>
      <c r="AI287" s="130">
        <v>3.8862817621088785</v>
      </c>
      <c r="AJ287" s="130">
        <v>3.379209219766937</v>
      </c>
    </row>
    <row r="288" spans="1:41" x14ac:dyDescent="0.2">
      <c r="A288" s="5" t="s">
        <v>1537</v>
      </c>
      <c r="B288" s="5" t="s">
        <v>577</v>
      </c>
      <c r="D288" s="3" t="s">
        <v>578</v>
      </c>
      <c r="E288" s="38" t="s">
        <v>1088</v>
      </c>
      <c r="F288" s="3" t="s">
        <v>1076</v>
      </c>
      <c r="G288" s="3" t="s">
        <v>1057</v>
      </c>
      <c r="H288" s="85" t="s">
        <v>886</v>
      </c>
      <c r="I288" s="85">
        <v>3.1111111111111143</v>
      </c>
      <c r="J288" s="85">
        <v>2.3201616894901917</v>
      </c>
      <c r="K288" s="85">
        <v>6.453953600870733</v>
      </c>
      <c r="L288" s="85">
        <v>5.9414938937801764</v>
      </c>
      <c r="M288" s="85">
        <v>13.414830304005164</v>
      </c>
      <c r="N288" s="85">
        <v>8.5094312863423625</v>
      </c>
      <c r="O288" s="85">
        <v>5.6506774713544985</v>
      </c>
      <c r="P288" s="85">
        <v>7.3580756013745656</v>
      </c>
      <c r="Q288" s="85">
        <v>13.544934253485792</v>
      </c>
      <c r="R288" s="85">
        <v>20.890372341625124</v>
      </c>
      <c r="S288" s="85">
        <v>6.0443250503694088</v>
      </c>
      <c r="T288" s="85">
        <v>4.1983322778129377</v>
      </c>
      <c r="U288" s="85">
        <v>5.1029452731278724</v>
      </c>
      <c r="V288" s="85">
        <v>4.5467688304178182</v>
      </c>
      <c r="W288" s="85">
        <v>5.4622139251883937</v>
      </c>
      <c r="X288" s="85">
        <v>3.1469219169999434</v>
      </c>
      <c r="Y288" s="98">
        <v>2.5297146125977292</v>
      </c>
      <c r="Z288" s="98">
        <v>0</v>
      </c>
      <c r="AA288" s="98">
        <v>2.6346785692145573</v>
      </c>
      <c r="AB288" s="98">
        <v>2.1388687552012158</v>
      </c>
      <c r="AC288" s="130">
        <v>1.8029975491323347</v>
      </c>
      <c r="AD288" s="98">
        <v>1.9879304224352357</v>
      </c>
      <c r="AE288" s="98">
        <v>3.6648419453849224</v>
      </c>
      <c r="AF288" s="130">
        <v>3.6648419453849224</v>
      </c>
      <c r="AG288" s="130">
        <v>5.6549619748525348</v>
      </c>
      <c r="AH288" s="147">
        <v>3.9398046972253686</v>
      </c>
      <c r="AI288" s="130">
        <v>3.8836191753696792</v>
      </c>
      <c r="AJ288" s="130">
        <v>2.9524190159969725</v>
      </c>
    </row>
    <row r="289" spans="1:36" x14ac:dyDescent="0.2">
      <c r="A289" s="5" t="s">
        <v>1538</v>
      </c>
      <c r="B289" s="5" t="s">
        <v>579</v>
      </c>
      <c r="D289" s="3" t="s">
        <v>580</v>
      </c>
      <c r="E289" s="38" t="s">
        <v>1088</v>
      </c>
      <c r="F289" s="3" t="s">
        <v>1076</v>
      </c>
      <c r="G289" s="3" t="s">
        <v>1060</v>
      </c>
      <c r="H289" s="85" t="s">
        <v>886</v>
      </c>
      <c r="I289" s="85">
        <v>9.467372628773802</v>
      </c>
      <c r="J289" s="85">
        <v>5.945097536756478</v>
      </c>
      <c r="K289" s="85">
        <v>2.9538926681783835</v>
      </c>
      <c r="L289" s="85">
        <v>4.8602137906731002</v>
      </c>
      <c r="M289" s="85">
        <v>15.355532528635834</v>
      </c>
      <c r="N289" s="85">
        <v>9.3080844865258712</v>
      </c>
      <c r="O289" s="85">
        <v>5.5881307746979303</v>
      </c>
      <c r="P289" s="85">
        <v>6.0454354228018445</v>
      </c>
      <c r="Q289" s="85">
        <v>9.8345697623676074</v>
      </c>
      <c r="R289" s="85">
        <v>10.662428664306873</v>
      </c>
      <c r="S289" s="85">
        <v>6.1165872445982075</v>
      </c>
      <c r="T289" s="85">
        <v>4.8682025098425186</v>
      </c>
      <c r="U289" s="85">
        <v>4.7697959363244991</v>
      </c>
      <c r="V289" s="85">
        <v>4.1173259427227862</v>
      </c>
      <c r="W289" s="85">
        <v>3.3206289029152884</v>
      </c>
      <c r="X289" s="85">
        <v>3.1488481331364255</v>
      </c>
      <c r="Y289" s="98">
        <v>0.78336392363146956</v>
      </c>
      <c r="Z289" s="98">
        <v>-1.1264855528239082E-2</v>
      </c>
      <c r="AA289" s="98">
        <v>0.38930719592416096</v>
      </c>
      <c r="AB289" s="98">
        <v>0.50875038187450627</v>
      </c>
      <c r="AC289" s="130">
        <v>1.7821585643481352</v>
      </c>
      <c r="AD289" s="98">
        <v>1.7600955619751169</v>
      </c>
      <c r="AE289" s="98">
        <v>3.6737138408097447</v>
      </c>
      <c r="AF289" s="130">
        <v>3.6737138408097447</v>
      </c>
      <c r="AG289" s="130">
        <v>4.8016099613586993</v>
      </c>
      <c r="AH289" s="147">
        <v>4.7022291814344142</v>
      </c>
      <c r="AI289" s="130">
        <v>3.8842603586170865</v>
      </c>
      <c r="AJ289" s="130">
        <v>3.3188240157575946</v>
      </c>
    </row>
    <row r="290" spans="1:36" x14ac:dyDescent="0.2">
      <c r="A290" s="5" t="s">
        <v>1539</v>
      </c>
      <c r="B290" s="5" t="s">
        <v>581</v>
      </c>
      <c r="D290" s="3" t="s">
        <v>582</v>
      </c>
      <c r="E290" s="38" t="s">
        <v>1088</v>
      </c>
      <c r="F290" s="3" t="s">
        <v>1076</v>
      </c>
      <c r="G290" s="3" t="s">
        <v>1057</v>
      </c>
      <c r="H290" s="85" t="s">
        <v>886</v>
      </c>
      <c r="I290" s="85">
        <v>12.376237623762393</v>
      </c>
      <c r="J290" s="85">
        <v>11.013215859030836</v>
      </c>
      <c r="K290" s="85">
        <v>2.4320987654320874</v>
      </c>
      <c r="L290" s="85">
        <v>12.128307994283659</v>
      </c>
      <c r="M290" s="85">
        <v>10.143881577937137</v>
      </c>
      <c r="N290" s="85">
        <v>8.6617686012630912</v>
      </c>
      <c r="O290" s="85">
        <v>5.3783582664032252</v>
      </c>
      <c r="P290" s="85">
        <v>5.1318576959602495</v>
      </c>
      <c r="Q290" s="85">
        <v>8.70305388597437</v>
      </c>
      <c r="R290" s="85">
        <v>16.080712520242031</v>
      </c>
      <c r="S290" s="85">
        <v>5.7177995190807565</v>
      </c>
      <c r="T290" s="85">
        <v>3.6436087092405245</v>
      </c>
      <c r="U290" s="85">
        <v>4.5148050425095363</v>
      </c>
      <c r="V290" s="85">
        <v>4.7245041073933152</v>
      </c>
      <c r="W290" s="85">
        <v>4.6406979413790452</v>
      </c>
      <c r="X290" s="85">
        <v>2.4778036187049395</v>
      </c>
      <c r="Y290" s="98">
        <v>2.0239505573714354</v>
      </c>
      <c r="Z290" s="98">
        <v>0</v>
      </c>
      <c r="AA290" s="98">
        <v>0</v>
      </c>
      <c r="AB290" s="98">
        <v>0.34975307432951297</v>
      </c>
      <c r="AC290" s="130">
        <v>0.20981750756319251</v>
      </c>
      <c r="AD290" s="98">
        <v>0.21355184718871989</v>
      </c>
      <c r="AE290" s="98">
        <v>3.4296780642205649</v>
      </c>
      <c r="AF290" s="130">
        <v>3.4296780642205649</v>
      </c>
      <c r="AG290" s="130">
        <v>5.6278253265000577</v>
      </c>
      <c r="AH290" s="147">
        <v>4.128085715155394</v>
      </c>
      <c r="AI290" s="130">
        <v>3.8445798206330428</v>
      </c>
      <c r="AJ290" s="130">
        <v>4.8158448840796728</v>
      </c>
    </row>
    <row r="291" spans="1:36" x14ac:dyDescent="0.2">
      <c r="A291" s="5" t="s">
        <v>886</v>
      </c>
      <c r="B291" s="5" t="s">
        <v>1030</v>
      </c>
      <c r="D291" s="3" t="s">
        <v>996</v>
      </c>
      <c r="E291" s="38" t="s">
        <v>1089</v>
      </c>
      <c r="F291" s="3" t="s">
        <v>1076</v>
      </c>
      <c r="G291" s="3" t="s">
        <v>1060</v>
      </c>
      <c r="H291" s="85" t="s">
        <v>886</v>
      </c>
      <c r="I291" s="85">
        <v>10.653140096618358</v>
      </c>
      <c r="J291" s="85">
        <v>6.4823708153606958</v>
      </c>
      <c r="K291" s="85">
        <v>3.5998359983600068</v>
      </c>
      <c r="L291" s="85" t="s">
        <v>886</v>
      </c>
      <c r="M291" s="85" t="s">
        <v>886</v>
      </c>
      <c r="N291" s="85" t="s">
        <v>886</v>
      </c>
      <c r="O291" s="85" t="s">
        <v>886</v>
      </c>
      <c r="P291" s="85" t="s">
        <v>886</v>
      </c>
      <c r="Q291" s="85" t="s">
        <v>886</v>
      </c>
      <c r="R291" s="85" t="s">
        <v>886</v>
      </c>
      <c r="S291" s="85" t="s">
        <v>886</v>
      </c>
      <c r="T291" s="85" t="s">
        <v>886</v>
      </c>
      <c r="U291" s="85" t="s">
        <v>886</v>
      </c>
      <c r="V291" s="85" t="s">
        <v>886</v>
      </c>
      <c r="W291" s="85" t="s">
        <v>886</v>
      </c>
      <c r="X291" s="85" t="s">
        <v>886</v>
      </c>
      <c r="Y291" s="98" t="s">
        <v>886</v>
      </c>
      <c r="Z291" s="98" t="s">
        <v>886</v>
      </c>
      <c r="AA291" s="98" t="s">
        <v>886</v>
      </c>
      <c r="AB291" s="98" t="s">
        <v>886</v>
      </c>
      <c r="AC291" s="130" t="s">
        <v>886</v>
      </c>
      <c r="AD291" s="98" t="s">
        <v>886</v>
      </c>
      <c r="AE291" s="98" t="s">
        <v>886</v>
      </c>
      <c r="AF291" s="130" t="s">
        <v>886</v>
      </c>
      <c r="AG291" s="130" t="s">
        <v>886</v>
      </c>
      <c r="AH291" s="130" t="s">
        <v>886</v>
      </c>
      <c r="AI291" s="130" t="s">
        <v>886</v>
      </c>
      <c r="AJ291" s="130" t="s">
        <v>886</v>
      </c>
    </row>
    <row r="292" spans="1:36" x14ac:dyDescent="0.2">
      <c r="A292" s="5" t="s">
        <v>1540</v>
      </c>
      <c r="B292" s="5" t="s">
        <v>583</v>
      </c>
      <c r="D292" s="3" t="s">
        <v>584</v>
      </c>
      <c r="E292" s="38" t="s">
        <v>1088</v>
      </c>
      <c r="F292" s="3" t="s">
        <v>1082</v>
      </c>
      <c r="G292" s="3" t="s">
        <v>1060</v>
      </c>
      <c r="H292" s="85" t="s">
        <v>886</v>
      </c>
      <c r="I292" s="85">
        <v>10.653140096618358</v>
      </c>
      <c r="J292" s="85">
        <v>6.4823708153606958</v>
      </c>
      <c r="K292" s="85">
        <v>3.5998359983600068</v>
      </c>
      <c r="L292" s="85">
        <v>25.583346525249311</v>
      </c>
      <c r="M292" s="85">
        <v>8.9145479068712064</v>
      </c>
      <c r="N292" s="85">
        <v>9.3584713493744403</v>
      </c>
      <c r="O292" s="85">
        <v>8.1575633142482218</v>
      </c>
      <c r="P292" s="85">
        <v>6.4815992641662774</v>
      </c>
      <c r="Q292" s="85">
        <v>7.0023249189035397</v>
      </c>
      <c r="R292" s="85">
        <v>6.1627777157530375</v>
      </c>
      <c r="S292" s="85">
        <v>8.695405971670553</v>
      </c>
      <c r="T292" s="85">
        <v>4.9424705654704155</v>
      </c>
      <c r="U292" s="85">
        <v>4.8096902990631776</v>
      </c>
      <c r="V292" s="85">
        <v>3.7763297674387104</v>
      </c>
      <c r="W292" s="85">
        <v>4.7388667927234849</v>
      </c>
      <c r="X292" s="85">
        <v>3.1150786239868609</v>
      </c>
      <c r="Y292" s="98">
        <v>1.9940594776687135</v>
      </c>
      <c r="Z292" s="98">
        <v>0.11009500133178562</v>
      </c>
      <c r="AA292" s="98">
        <v>0.29267254376786411</v>
      </c>
      <c r="AB292" s="98">
        <v>0.30714631011754534</v>
      </c>
      <c r="AC292" s="130">
        <v>0.1880726665765442</v>
      </c>
      <c r="AD292" s="98">
        <v>0.29565839722645038</v>
      </c>
      <c r="AE292" s="98">
        <v>3.7240233723847771</v>
      </c>
      <c r="AF292" s="130">
        <v>3.7240233723847771</v>
      </c>
      <c r="AG292" s="130">
        <v>5.0932385114410561</v>
      </c>
      <c r="AH292" s="130">
        <v>5.5442772500219561</v>
      </c>
      <c r="AI292" s="130">
        <v>4.015270164447915</v>
      </c>
      <c r="AJ292" s="130">
        <v>3.2711599631100694</v>
      </c>
    </row>
    <row r="293" spans="1:36" x14ac:dyDescent="0.2">
      <c r="A293" s="5" t="s">
        <v>1541</v>
      </c>
      <c r="B293" s="5" t="s">
        <v>585</v>
      </c>
      <c r="D293" s="3" t="s">
        <v>586</v>
      </c>
      <c r="E293" s="38" t="s">
        <v>1088</v>
      </c>
      <c r="F293" s="3" t="s">
        <v>1076</v>
      </c>
      <c r="G293" s="3" t="s">
        <v>1063</v>
      </c>
      <c r="H293" s="85" t="s">
        <v>886</v>
      </c>
      <c r="I293" s="85">
        <v>7.0464646464646563</v>
      </c>
      <c r="J293" s="85">
        <v>8.4924888654034874</v>
      </c>
      <c r="K293" s="85">
        <v>8.0190648483161766</v>
      </c>
      <c r="L293" s="85">
        <v>6.1708911720184147</v>
      </c>
      <c r="M293" s="85">
        <v>8.8654633702411729</v>
      </c>
      <c r="N293" s="85">
        <v>8.5294322535701923</v>
      </c>
      <c r="O293" s="85">
        <v>5.2338344223782656</v>
      </c>
      <c r="P293" s="85">
        <v>7.8366311269426774</v>
      </c>
      <c r="Q293" s="85">
        <v>11.754790832371768</v>
      </c>
      <c r="R293" s="85">
        <v>15.563473666096456</v>
      </c>
      <c r="S293" s="85">
        <v>6.4486177779334923</v>
      </c>
      <c r="T293" s="85">
        <v>4.347217879301553</v>
      </c>
      <c r="U293" s="85">
        <v>4.1400846943040222</v>
      </c>
      <c r="V293" s="85">
        <v>4.4071210595264318</v>
      </c>
      <c r="W293" s="85">
        <v>4.5924324951587892</v>
      </c>
      <c r="X293" s="85">
        <v>3.6668492694732038</v>
      </c>
      <c r="Y293" s="98">
        <v>2.5919905818768001</v>
      </c>
      <c r="Z293" s="98">
        <v>-1.1084016847703992E-2</v>
      </c>
      <c r="AA293" s="98">
        <v>5.9990740559626943E-2</v>
      </c>
      <c r="AB293" s="98">
        <v>8.0156925102144783E-2</v>
      </c>
      <c r="AC293" s="130">
        <v>1.7718073607168039</v>
      </c>
      <c r="AD293" s="98">
        <v>1.8759637347801839</v>
      </c>
      <c r="AE293" s="98">
        <v>3.5635107552205891</v>
      </c>
      <c r="AF293" s="130">
        <v>3.5635107552205891</v>
      </c>
      <c r="AG293" s="130">
        <v>4.7368698370694906</v>
      </c>
      <c r="AH293" s="147">
        <v>5.3566238121855791</v>
      </c>
      <c r="AI293" s="130">
        <v>3.7011295448396098</v>
      </c>
      <c r="AJ293" s="130">
        <v>3.0205823216122027</v>
      </c>
    </row>
    <row r="294" spans="1:36" x14ac:dyDescent="0.2">
      <c r="A294" s="5" t="s">
        <v>1542</v>
      </c>
      <c r="B294" s="5" t="s">
        <v>587</v>
      </c>
      <c r="D294" s="3" t="s">
        <v>588</v>
      </c>
      <c r="E294" s="38" t="s">
        <v>1088</v>
      </c>
      <c r="F294" s="3" t="s">
        <v>1081</v>
      </c>
      <c r="G294" s="3" t="s">
        <v>1058</v>
      </c>
      <c r="H294" s="85" t="s">
        <v>886</v>
      </c>
      <c r="I294" s="85">
        <v>4.777070063694282</v>
      </c>
      <c r="J294" s="85">
        <v>6.0790273556230829</v>
      </c>
      <c r="K294" s="85">
        <v>3.6294173829990513</v>
      </c>
      <c r="L294" s="85">
        <v>7.4347158218125884</v>
      </c>
      <c r="M294" s="85">
        <v>4.9802688018301353</v>
      </c>
      <c r="N294" s="85">
        <v>6.8000305080683034</v>
      </c>
      <c r="O294" s="85">
        <v>5.4131809834727704</v>
      </c>
      <c r="P294" s="85">
        <v>5.0035808992896307</v>
      </c>
      <c r="Q294" s="85">
        <v>5.0020277245244102</v>
      </c>
      <c r="R294" s="85">
        <v>8.5786013359901148</v>
      </c>
      <c r="S294" s="85">
        <v>3.9047341870391818</v>
      </c>
      <c r="T294" s="85">
        <v>3.3674120411434103</v>
      </c>
      <c r="U294" s="85">
        <v>3.1816881689674403</v>
      </c>
      <c r="V294" s="85">
        <v>3.1769537718575123</v>
      </c>
      <c r="W294" s="85">
        <v>3.3866908000791796</v>
      </c>
      <c r="X294" s="85">
        <v>3.3974806122030401</v>
      </c>
      <c r="Y294" s="98">
        <v>0.75069116499331301</v>
      </c>
      <c r="Z294" s="98">
        <v>0</v>
      </c>
      <c r="AA294" s="98">
        <v>0</v>
      </c>
      <c r="AB294" s="98">
        <v>0.65581734272528536</v>
      </c>
      <c r="AC294" s="130">
        <v>0.19370238964833142</v>
      </c>
      <c r="AD294" s="98">
        <v>0</v>
      </c>
      <c r="AE294" s="98">
        <v>3.6374288039056069</v>
      </c>
      <c r="AF294" s="130">
        <v>3.6374288039056069</v>
      </c>
      <c r="AG294" s="130">
        <v>5.5244277007246767</v>
      </c>
      <c r="AH294" s="147">
        <v>5.3165060686165777</v>
      </c>
      <c r="AI294" s="130">
        <v>4.6929400778378261</v>
      </c>
      <c r="AJ294" s="130">
        <v>3.8901578233677605</v>
      </c>
    </row>
    <row r="295" spans="1:36" x14ac:dyDescent="0.2">
      <c r="A295" s="5" t="s">
        <v>1688</v>
      </c>
      <c r="B295" s="5" t="s">
        <v>589</v>
      </c>
      <c r="D295" s="3" t="s">
        <v>590</v>
      </c>
      <c r="E295" s="38" t="s">
        <v>1089</v>
      </c>
      <c r="F295" s="3" t="s">
        <v>1076</v>
      </c>
      <c r="G295" s="3" t="s">
        <v>1064</v>
      </c>
      <c r="H295" s="85" t="s">
        <v>886</v>
      </c>
      <c r="I295" s="85">
        <v>5.7087772704210948</v>
      </c>
      <c r="J295" s="85">
        <v>4.7515742589463912</v>
      </c>
      <c r="K295" s="85">
        <v>8.203361252130577</v>
      </c>
      <c r="L295" s="85">
        <v>9.0076051423635448</v>
      </c>
      <c r="M295" s="85">
        <v>12.631104619544104</v>
      </c>
      <c r="N295" s="85">
        <v>6.3074248820461918</v>
      </c>
      <c r="O295" s="85">
        <v>7.4450413973889766</v>
      </c>
      <c r="P295" s="85">
        <v>7.6224409686575143</v>
      </c>
      <c r="Q295" s="85">
        <v>9.5414450205373527</v>
      </c>
      <c r="R295" s="85">
        <v>10.95709368084583</v>
      </c>
      <c r="S295" s="85">
        <v>6.6295485812950687</v>
      </c>
      <c r="T295" s="85">
        <v>4.1374055055722465</v>
      </c>
      <c r="U295" s="85">
        <v>4.9259527195017654</v>
      </c>
      <c r="V295" s="85">
        <v>4.8801363078020472</v>
      </c>
      <c r="W295" s="85">
        <v>4.7135095924982835</v>
      </c>
      <c r="X295" s="85" t="s">
        <v>886</v>
      </c>
      <c r="Y295" s="98" t="s">
        <v>886</v>
      </c>
      <c r="Z295" s="98" t="s">
        <v>886</v>
      </c>
      <c r="AA295" s="98" t="s">
        <v>886</v>
      </c>
      <c r="AB295" s="98" t="s">
        <v>886</v>
      </c>
      <c r="AC295" s="130" t="s">
        <v>886</v>
      </c>
      <c r="AD295" s="98" t="s">
        <v>886</v>
      </c>
      <c r="AE295" s="98" t="s">
        <v>886</v>
      </c>
      <c r="AF295" s="130" t="s">
        <v>886</v>
      </c>
      <c r="AG295" s="130" t="s">
        <v>886</v>
      </c>
      <c r="AH295" s="130" t="s">
        <v>886</v>
      </c>
      <c r="AI295" s="130" t="s">
        <v>886</v>
      </c>
      <c r="AJ295" s="130" t="s">
        <v>886</v>
      </c>
    </row>
    <row r="296" spans="1:36" x14ac:dyDescent="0.2">
      <c r="A296" s="5" t="s">
        <v>1543</v>
      </c>
      <c r="B296" s="5" t="s">
        <v>591</v>
      </c>
      <c r="D296" s="3" t="s">
        <v>592</v>
      </c>
      <c r="E296" s="38" t="s">
        <v>1088</v>
      </c>
      <c r="F296" s="3" t="s">
        <v>1081</v>
      </c>
      <c r="G296" s="3" t="s">
        <v>1065</v>
      </c>
      <c r="H296" s="85" t="s">
        <v>886</v>
      </c>
      <c r="I296" s="85">
        <v>2.9465688842325903</v>
      </c>
      <c r="J296" s="85">
        <v>3.3981045668489855</v>
      </c>
      <c r="K296" s="85">
        <v>4.4567474048442932</v>
      </c>
      <c r="L296" s="85">
        <v>9.7993315960720224</v>
      </c>
      <c r="M296" s="85">
        <v>7.3318226310355499</v>
      </c>
      <c r="N296" s="85">
        <v>6.9384236760902951</v>
      </c>
      <c r="O296" s="85">
        <v>4.9099893692830676</v>
      </c>
      <c r="P296" s="85">
        <v>7.3081377221504624</v>
      </c>
      <c r="Q296" s="85">
        <v>6.6775971027426522</v>
      </c>
      <c r="R296" s="85">
        <v>6.4813914126184358</v>
      </c>
      <c r="S296" s="85">
        <v>2.7862787192253222</v>
      </c>
      <c r="T296" s="85">
        <v>4.4207439008132212</v>
      </c>
      <c r="U296" s="85">
        <v>2.9994297338474212</v>
      </c>
      <c r="V296" s="85">
        <v>3.1029724079231187</v>
      </c>
      <c r="W296" s="85">
        <v>2.8973775327006734</v>
      </c>
      <c r="X296" s="85">
        <v>1.9550875115864415</v>
      </c>
      <c r="Y296" s="98">
        <v>1.0756877755112839</v>
      </c>
      <c r="Z296" s="98">
        <v>0</v>
      </c>
      <c r="AA296" s="98">
        <v>0</v>
      </c>
      <c r="AB296" s="98">
        <v>0.6024141918806265</v>
      </c>
      <c r="AC296" s="130">
        <v>0.23215976197987764</v>
      </c>
      <c r="AD296" s="98">
        <v>0.23611954395197365</v>
      </c>
      <c r="AE296" s="98">
        <v>3.9634465532971452</v>
      </c>
      <c r="AF296" s="130">
        <v>3.9634465532971452</v>
      </c>
      <c r="AG296" s="130">
        <v>5.3364714923867407</v>
      </c>
      <c r="AH296" s="147">
        <v>5.1807699824115705</v>
      </c>
      <c r="AI296" s="130">
        <v>4.1582282008881366</v>
      </c>
      <c r="AJ296" s="130">
        <v>3.555777543897201</v>
      </c>
    </row>
    <row r="297" spans="1:36" x14ac:dyDescent="0.2">
      <c r="A297" s="5" t="s">
        <v>1544</v>
      </c>
      <c r="B297" s="5" t="s">
        <v>593</v>
      </c>
      <c r="D297" s="3" t="s">
        <v>594</v>
      </c>
      <c r="E297" s="38" t="s">
        <v>1088</v>
      </c>
      <c r="F297" s="3" t="s">
        <v>1076</v>
      </c>
      <c r="G297" s="3" t="s">
        <v>1063</v>
      </c>
      <c r="H297" s="85" t="s">
        <v>886</v>
      </c>
      <c r="I297" s="85">
        <v>6.9966692082346782</v>
      </c>
      <c r="J297" s="85">
        <v>2.3216127519924896</v>
      </c>
      <c r="K297" s="85">
        <v>6.8911166907978014</v>
      </c>
      <c r="L297" s="85">
        <v>5.5655573272979808</v>
      </c>
      <c r="M297" s="85">
        <v>13.006545501794719</v>
      </c>
      <c r="N297" s="85">
        <v>8.7557669919657428</v>
      </c>
      <c r="O297" s="85">
        <v>6.1280048632861224</v>
      </c>
      <c r="P297" s="85">
        <v>8.3891614574253452</v>
      </c>
      <c r="Q297" s="85">
        <v>12.052663626023929</v>
      </c>
      <c r="R297" s="85">
        <v>16.983821026513837</v>
      </c>
      <c r="S297" s="85">
        <v>7.0850752416760798</v>
      </c>
      <c r="T297" s="85">
        <v>4.5390929998444989</v>
      </c>
      <c r="U297" s="85">
        <v>4.2457077092907554</v>
      </c>
      <c r="V297" s="85">
        <v>4.4580629656332746</v>
      </c>
      <c r="W297" s="85">
        <v>4.6488554008972613</v>
      </c>
      <c r="X297" s="85">
        <v>3.7264520384187279</v>
      </c>
      <c r="Y297" s="98">
        <v>2.7891480878008821</v>
      </c>
      <c r="Z297" s="98">
        <v>3.8018158503504651E-2</v>
      </c>
      <c r="AA297" s="98">
        <v>6.0548284035874644E-2</v>
      </c>
      <c r="AB297" s="98">
        <v>9.2698690630982128E-2</v>
      </c>
      <c r="AC297" s="130">
        <v>1.7043335091262213</v>
      </c>
      <c r="AD297" s="98">
        <v>1.8092022056963808</v>
      </c>
      <c r="AE297" s="98">
        <v>3.389504152251277</v>
      </c>
      <c r="AF297" s="130">
        <v>3.389504152251277</v>
      </c>
      <c r="AG297" s="130">
        <v>4.6282633700867937</v>
      </c>
      <c r="AH297" s="147">
        <v>5.2763665639488089</v>
      </c>
      <c r="AI297" s="130">
        <v>3.7092316779882895</v>
      </c>
      <c r="AJ297" s="130">
        <v>2.7979922803484514</v>
      </c>
    </row>
    <row r="298" spans="1:36" x14ac:dyDescent="0.2">
      <c r="A298" s="5" t="s">
        <v>886</v>
      </c>
      <c r="B298" s="5" t="s">
        <v>935</v>
      </c>
      <c r="D298" s="3" t="s">
        <v>879</v>
      </c>
      <c r="E298" s="38" t="s">
        <v>1089</v>
      </c>
      <c r="F298" s="3" t="s">
        <v>1076</v>
      </c>
      <c r="G298" s="3" t="s">
        <v>1063</v>
      </c>
      <c r="H298" s="85" t="s">
        <v>886</v>
      </c>
      <c r="I298" s="85">
        <v>3.4423144592506532</v>
      </c>
      <c r="J298" s="85">
        <v>-1.4982325884075607</v>
      </c>
      <c r="K298" s="85" t="s">
        <v>886</v>
      </c>
      <c r="L298" s="85" t="s">
        <v>886</v>
      </c>
      <c r="M298" s="85" t="s">
        <v>886</v>
      </c>
      <c r="N298" s="85" t="s">
        <v>886</v>
      </c>
      <c r="O298" s="85" t="s">
        <v>886</v>
      </c>
      <c r="P298" s="85" t="s">
        <v>886</v>
      </c>
      <c r="Q298" s="85" t="s">
        <v>886</v>
      </c>
      <c r="R298" s="85" t="s">
        <v>886</v>
      </c>
      <c r="S298" s="85" t="s">
        <v>886</v>
      </c>
      <c r="T298" s="85" t="s">
        <v>886</v>
      </c>
      <c r="U298" s="85" t="s">
        <v>886</v>
      </c>
      <c r="V298" s="85" t="s">
        <v>886</v>
      </c>
      <c r="W298" s="85" t="s">
        <v>886</v>
      </c>
      <c r="X298" s="85" t="s">
        <v>886</v>
      </c>
      <c r="Y298" s="98" t="s">
        <v>886</v>
      </c>
      <c r="Z298" s="98" t="s">
        <v>886</v>
      </c>
      <c r="AA298" s="98" t="s">
        <v>886</v>
      </c>
      <c r="AB298" s="98" t="s">
        <v>886</v>
      </c>
      <c r="AC298" s="130" t="s">
        <v>886</v>
      </c>
      <c r="AD298" s="98" t="s">
        <v>886</v>
      </c>
      <c r="AE298" s="98" t="s">
        <v>886</v>
      </c>
      <c r="AF298" s="130" t="s">
        <v>886</v>
      </c>
      <c r="AG298" s="130" t="s">
        <v>886</v>
      </c>
      <c r="AH298" s="130" t="s">
        <v>886</v>
      </c>
      <c r="AI298" s="130" t="s">
        <v>886</v>
      </c>
      <c r="AJ298" s="130" t="s">
        <v>886</v>
      </c>
    </row>
    <row r="299" spans="1:36" x14ac:dyDescent="0.2">
      <c r="A299" s="5" t="s">
        <v>1689</v>
      </c>
      <c r="B299" s="5" t="s">
        <v>595</v>
      </c>
      <c r="D299" s="3" t="s">
        <v>596</v>
      </c>
      <c r="E299" s="38" t="s">
        <v>1089</v>
      </c>
      <c r="F299" s="3" t="s">
        <v>1076</v>
      </c>
      <c r="G299" s="3" t="s">
        <v>1059</v>
      </c>
      <c r="H299" s="85" t="s">
        <v>886</v>
      </c>
      <c r="I299" s="85">
        <v>12.424739035947141</v>
      </c>
      <c r="J299" s="85">
        <v>8.9125853627620302</v>
      </c>
      <c r="K299" s="85">
        <v>5.9195786900986462</v>
      </c>
      <c r="L299" s="85">
        <v>14.741714395593817</v>
      </c>
      <c r="M299" s="85">
        <v>11.138376825472832</v>
      </c>
      <c r="N299" s="85">
        <v>4.1714685766600184</v>
      </c>
      <c r="O299" s="85">
        <v>4.3590644967844696</v>
      </c>
      <c r="P299" s="85">
        <v>4.572294766877377</v>
      </c>
      <c r="Q299" s="85">
        <v>13.128499559446325</v>
      </c>
      <c r="R299" s="85">
        <v>8.3471517344187163</v>
      </c>
      <c r="S299" s="85">
        <v>6.3405811104326233</v>
      </c>
      <c r="T299" s="85">
        <v>3.7920858289236463</v>
      </c>
      <c r="U299" s="85">
        <v>4.343350164223736</v>
      </c>
      <c r="V299" s="85">
        <v>5.0948018389878769</v>
      </c>
      <c r="W299" s="85">
        <v>3.0168725173387116</v>
      </c>
      <c r="X299" s="85" t="s">
        <v>886</v>
      </c>
      <c r="Y299" s="98" t="s">
        <v>886</v>
      </c>
      <c r="Z299" s="98" t="s">
        <v>886</v>
      </c>
      <c r="AA299" s="98" t="s">
        <v>886</v>
      </c>
      <c r="AB299" s="98" t="s">
        <v>886</v>
      </c>
      <c r="AC299" s="130" t="s">
        <v>886</v>
      </c>
      <c r="AD299" s="98" t="s">
        <v>886</v>
      </c>
      <c r="AE299" s="98" t="s">
        <v>886</v>
      </c>
      <c r="AF299" s="130" t="s">
        <v>886</v>
      </c>
      <c r="AG299" s="130" t="s">
        <v>886</v>
      </c>
      <c r="AH299" s="130" t="s">
        <v>886</v>
      </c>
      <c r="AI299" s="130" t="s">
        <v>886</v>
      </c>
      <c r="AJ299" s="130" t="s">
        <v>886</v>
      </c>
    </row>
    <row r="300" spans="1:36" x14ac:dyDescent="0.2">
      <c r="A300" s="5" t="s">
        <v>1545</v>
      </c>
      <c r="B300" s="5" t="s">
        <v>597</v>
      </c>
      <c r="D300" s="3" t="s">
        <v>598</v>
      </c>
      <c r="E300" s="38" t="s">
        <v>1088</v>
      </c>
      <c r="F300" s="3" t="s">
        <v>1076</v>
      </c>
      <c r="G300" s="3" t="s">
        <v>1064</v>
      </c>
      <c r="H300" s="85" t="s">
        <v>886</v>
      </c>
      <c r="I300" s="85">
        <v>6.1983471074380105</v>
      </c>
      <c r="J300" s="85">
        <v>3.5019455252918448</v>
      </c>
      <c r="K300" s="85">
        <v>4.4728487886382453</v>
      </c>
      <c r="L300" s="85">
        <v>5.1257856605946301</v>
      </c>
      <c r="M300" s="85">
        <v>7.970242804113667</v>
      </c>
      <c r="N300" s="85">
        <v>7.1818066534218019</v>
      </c>
      <c r="O300" s="85">
        <v>6.8754272493032573</v>
      </c>
      <c r="P300" s="85">
        <v>6.3937612241383448</v>
      </c>
      <c r="Q300" s="85">
        <v>12.016740658527553</v>
      </c>
      <c r="R300" s="85">
        <v>12.804210960883495</v>
      </c>
      <c r="S300" s="85">
        <v>6.0944590835894985</v>
      </c>
      <c r="T300" s="85">
        <v>4.5059806652465966</v>
      </c>
      <c r="U300" s="85">
        <v>4.5526563350992717</v>
      </c>
      <c r="V300" s="85">
        <v>4.3615182440271667</v>
      </c>
      <c r="W300" s="85">
        <v>4.4091510682548574</v>
      </c>
      <c r="X300" s="85">
        <v>3.0900727970736312</v>
      </c>
      <c r="Y300" s="98">
        <v>1.1649721404430835</v>
      </c>
      <c r="Z300" s="98">
        <v>0.38408378999714898</v>
      </c>
      <c r="AA300" s="98">
        <v>0.2144853734813239</v>
      </c>
      <c r="AB300" s="98">
        <v>0.50123582938650202</v>
      </c>
      <c r="AC300" s="130">
        <v>0.57018025939765682</v>
      </c>
      <c r="AD300" s="98">
        <v>0.56899684421918284</v>
      </c>
      <c r="AE300" s="98">
        <v>4.459658631674035</v>
      </c>
      <c r="AF300" s="130">
        <v>4.459658631674035</v>
      </c>
      <c r="AG300" s="130">
        <v>5.583489022356547</v>
      </c>
      <c r="AH300" s="147">
        <v>4.8268531933591374</v>
      </c>
      <c r="AI300" s="130">
        <v>4.0070012065186233</v>
      </c>
      <c r="AJ300" s="130">
        <v>5.01266236418593</v>
      </c>
    </row>
    <row r="301" spans="1:36" x14ac:dyDescent="0.2">
      <c r="A301" s="5" t="s">
        <v>1546</v>
      </c>
      <c r="B301" s="5" t="s">
        <v>599</v>
      </c>
      <c r="D301" s="3" t="s">
        <v>600</v>
      </c>
      <c r="E301" s="38" t="s">
        <v>1088</v>
      </c>
      <c r="F301" s="3" t="s">
        <v>1081</v>
      </c>
      <c r="G301" s="3" t="s">
        <v>1058</v>
      </c>
      <c r="H301" s="85" t="s">
        <v>886</v>
      </c>
      <c r="I301" s="85">
        <v>5.235459286000804</v>
      </c>
      <c r="J301" s="85">
        <v>8.9193145087516115</v>
      </c>
      <c r="K301" s="85">
        <v>5.6706514740054246</v>
      </c>
      <c r="L301" s="85">
        <v>8.7456450608697907</v>
      </c>
      <c r="M301" s="85">
        <v>6.9362049432946264</v>
      </c>
      <c r="N301" s="85">
        <v>4.7673292703764787</v>
      </c>
      <c r="O301" s="85">
        <v>3.9752093073828405</v>
      </c>
      <c r="P301" s="85">
        <v>4.2268839018676942</v>
      </c>
      <c r="Q301" s="85">
        <v>9.0771360918248831</v>
      </c>
      <c r="R301" s="85">
        <v>3.9608149749344506</v>
      </c>
      <c r="S301" s="85">
        <v>5.081356562054836</v>
      </c>
      <c r="T301" s="85">
        <v>4.8625846216024939</v>
      </c>
      <c r="U301" s="85">
        <v>4.0429102530131047</v>
      </c>
      <c r="V301" s="85">
        <v>4.2732338277740922</v>
      </c>
      <c r="W301" s="85">
        <v>4.0855296756000712</v>
      </c>
      <c r="X301" s="85">
        <v>2.96307357552746</v>
      </c>
      <c r="Y301" s="98">
        <v>2.7804251439937104</v>
      </c>
      <c r="Z301" s="98">
        <v>-6.719346341981236E-3</v>
      </c>
      <c r="AA301" s="98">
        <v>0.45224239654871212</v>
      </c>
      <c r="AB301" s="98">
        <v>0.35454588024377642</v>
      </c>
      <c r="AC301" s="130">
        <v>1.9824419899078016</v>
      </c>
      <c r="AD301" s="98">
        <v>1.9778941244909864</v>
      </c>
      <c r="AE301" s="98">
        <v>3.6624214027958457</v>
      </c>
      <c r="AF301" s="130">
        <v>3.6624214027958457</v>
      </c>
      <c r="AG301" s="130">
        <v>6.0061534820424756</v>
      </c>
      <c r="AH301" s="147">
        <v>5.0937424997627767</v>
      </c>
      <c r="AI301" s="130">
        <v>4.0055872152618299</v>
      </c>
      <c r="AJ301" s="130">
        <v>5.0457286714429275</v>
      </c>
    </row>
    <row r="302" spans="1:36" x14ac:dyDescent="0.2">
      <c r="A302" s="5" t="s">
        <v>1547</v>
      </c>
      <c r="B302" s="5" t="s">
        <v>601</v>
      </c>
      <c r="D302" s="3" t="s">
        <v>602</v>
      </c>
      <c r="E302" s="38" t="s">
        <v>1088</v>
      </c>
      <c r="F302" s="3" t="s">
        <v>1076</v>
      </c>
      <c r="G302" s="3" t="s">
        <v>1063</v>
      </c>
      <c r="H302" s="85" t="s">
        <v>886</v>
      </c>
      <c r="I302" s="85">
        <v>2.8561381573806415</v>
      </c>
      <c r="J302" s="85">
        <v>4.9154795821462471</v>
      </c>
      <c r="K302" s="85">
        <v>5.6193200333104016</v>
      </c>
      <c r="L302" s="85">
        <v>8.3627575331665156</v>
      </c>
      <c r="M302" s="85">
        <v>13.039970895746663</v>
      </c>
      <c r="N302" s="85">
        <v>8.0039180018190734</v>
      </c>
      <c r="O302" s="85">
        <v>5.3779879510267534</v>
      </c>
      <c r="P302" s="85">
        <v>7.634995573915603</v>
      </c>
      <c r="Q302" s="85">
        <v>11.692138989788219</v>
      </c>
      <c r="R302" s="85">
        <v>16.174756090077921</v>
      </c>
      <c r="S302" s="85">
        <v>6.2615539005968373</v>
      </c>
      <c r="T302" s="85">
        <v>4.3649708808642345</v>
      </c>
      <c r="U302" s="85">
        <v>4.1157326559771548</v>
      </c>
      <c r="V302" s="85">
        <v>4.4112377539739782</v>
      </c>
      <c r="W302" s="85">
        <v>4.6067571613204592</v>
      </c>
      <c r="X302" s="85">
        <v>3.7882172274186843</v>
      </c>
      <c r="Y302" s="98">
        <v>2.8348140725147601</v>
      </c>
      <c r="Z302" s="98">
        <v>6.7363409242517491E-2</v>
      </c>
      <c r="AA302" s="98">
        <v>3.3332244044316894E-2</v>
      </c>
      <c r="AB302" s="98">
        <v>8.4282876855539257E-2</v>
      </c>
      <c r="AC302" s="130">
        <v>2.1020334889186199</v>
      </c>
      <c r="AD302" s="98">
        <v>1.7998145839327462</v>
      </c>
      <c r="AE302" s="98">
        <v>3.3620148222585078</v>
      </c>
      <c r="AF302" s="130">
        <v>3.3620148222585078</v>
      </c>
      <c r="AG302" s="130">
        <v>4.7293173067893601</v>
      </c>
      <c r="AH302" s="147">
        <v>5.0789612311002985</v>
      </c>
      <c r="AI302" s="130">
        <v>3.7161675688648366</v>
      </c>
      <c r="AJ302" s="130">
        <v>3.0996590786381639</v>
      </c>
    </row>
    <row r="303" spans="1:36" x14ac:dyDescent="0.2">
      <c r="A303" s="5" t="s">
        <v>1548</v>
      </c>
      <c r="B303" s="5" t="s">
        <v>603</v>
      </c>
      <c r="D303" s="3" t="s">
        <v>604</v>
      </c>
      <c r="E303" s="38" t="s">
        <v>1088</v>
      </c>
      <c r="F303" s="3" t="s">
        <v>1076</v>
      </c>
      <c r="G303" s="3" t="s">
        <v>1057</v>
      </c>
      <c r="H303" s="85" t="s">
        <v>886</v>
      </c>
      <c r="I303" s="85">
        <v>0</v>
      </c>
      <c r="J303" s="85">
        <v>4.9030570665049282</v>
      </c>
      <c r="K303" s="85">
        <v>10.018066847335149</v>
      </c>
      <c r="L303" s="85">
        <v>6.292799080384242</v>
      </c>
      <c r="M303" s="85">
        <v>10.482487988011187</v>
      </c>
      <c r="N303" s="85">
        <v>8.3832084125741204</v>
      </c>
      <c r="O303" s="85">
        <v>7.9592810971912229</v>
      </c>
      <c r="P303" s="85">
        <v>7.0641522061283979</v>
      </c>
      <c r="Q303" s="85">
        <v>11.467065534061874</v>
      </c>
      <c r="R303" s="85">
        <v>12.651712397356292</v>
      </c>
      <c r="S303" s="85">
        <v>6.2269987732679084</v>
      </c>
      <c r="T303" s="85">
        <v>3.9339241332563546</v>
      </c>
      <c r="U303" s="85">
        <v>4.7190016103059378</v>
      </c>
      <c r="V303" s="85">
        <v>4.8138950184913369</v>
      </c>
      <c r="W303" s="85">
        <v>4.3631988967297985</v>
      </c>
      <c r="X303" s="85">
        <v>3.0463203767484401</v>
      </c>
      <c r="Y303" s="98">
        <v>2.3989795639955247</v>
      </c>
      <c r="Z303" s="98">
        <v>0.10991133818718879</v>
      </c>
      <c r="AA303" s="98">
        <v>2.1958133159458271E-2</v>
      </c>
      <c r="AB303" s="98">
        <v>0.6725696685049769</v>
      </c>
      <c r="AC303" s="130">
        <v>2.0835260688561341</v>
      </c>
      <c r="AD303" s="98">
        <v>1.9277202022228934</v>
      </c>
      <c r="AE303" s="98">
        <v>3.7463244866982937</v>
      </c>
      <c r="AF303" s="130">
        <v>3.7463244866982937</v>
      </c>
      <c r="AG303" s="130">
        <v>4.8800510270372577</v>
      </c>
      <c r="AH303" s="147">
        <v>5.431201959624965</v>
      </c>
      <c r="AI303" s="130">
        <v>3.8412647545799095</v>
      </c>
      <c r="AJ303" s="130">
        <v>4.7499768544711971</v>
      </c>
    </row>
    <row r="304" spans="1:36" x14ac:dyDescent="0.2">
      <c r="A304" s="5" t="s">
        <v>1549</v>
      </c>
      <c r="B304" s="5" t="s">
        <v>605</v>
      </c>
      <c r="D304" s="3" t="s">
        <v>606</v>
      </c>
      <c r="E304" s="38" t="s">
        <v>1088</v>
      </c>
      <c r="F304" s="3" t="s">
        <v>1081</v>
      </c>
      <c r="G304" s="3" t="s">
        <v>1063</v>
      </c>
      <c r="H304" s="85" t="s">
        <v>886</v>
      </c>
      <c r="I304" s="85">
        <v>-2.6307992202729054</v>
      </c>
      <c r="J304" s="85">
        <v>13.152247029052816</v>
      </c>
      <c r="K304" s="85">
        <v>2.6426043878273049</v>
      </c>
      <c r="L304" s="85">
        <v>5.7517547609525934</v>
      </c>
      <c r="M304" s="85">
        <v>9.0144481535572822</v>
      </c>
      <c r="N304" s="85">
        <v>5.9221779643784203</v>
      </c>
      <c r="O304" s="85">
        <v>5.9140392086006131</v>
      </c>
      <c r="P304" s="85">
        <v>6.8355564085340603</v>
      </c>
      <c r="Q304" s="85">
        <v>6.3562874251497021</v>
      </c>
      <c r="R304" s="85">
        <v>8.3410747966106413</v>
      </c>
      <c r="S304" s="85">
        <v>5.3092899582532311</v>
      </c>
      <c r="T304" s="85">
        <v>4.7776096325295043</v>
      </c>
      <c r="U304" s="85">
        <v>4.647676161919037</v>
      </c>
      <c r="V304" s="85">
        <v>3.986708471474202</v>
      </c>
      <c r="W304" s="85">
        <v>2.7778378885258093</v>
      </c>
      <c r="X304" s="85">
        <v>2.1314673928300749</v>
      </c>
      <c r="Y304" s="98">
        <v>1.5832766404848826</v>
      </c>
      <c r="Z304" s="98">
        <v>2.0294266869598232E-3</v>
      </c>
      <c r="AA304" s="98">
        <v>0.51478745569175999</v>
      </c>
      <c r="AB304" s="98">
        <v>0.46571415111480974</v>
      </c>
      <c r="AC304" s="130">
        <v>0.2766594543176959</v>
      </c>
      <c r="AD304" s="98">
        <v>1.9599983967293122</v>
      </c>
      <c r="AE304" s="98">
        <v>3.8387451843698406</v>
      </c>
      <c r="AF304" s="130">
        <v>3.8387451843698406</v>
      </c>
      <c r="AG304" s="130">
        <v>6.0060874544194398</v>
      </c>
      <c r="AH304" s="147">
        <v>4.0612917898567025</v>
      </c>
      <c r="AI304" s="130">
        <v>3.7361424520415465</v>
      </c>
      <c r="AJ304" s="130">
        <v>5.1316489431742207</v>
      </c>
    </row>
    <row r="305" spans="1:36" x14ac:dyDescent="0.2">
      <c r="A305" s="5" t="s">
        <v>886</v>
      </c>
      <c r="B305" s="5" t="s">
        <v>608</v>
      </c>
      <c r="D305" s="3" t="s">
        <v>609</v>
      </c>
      <c r="E305" s="38" t="s">
        <v>1089</v>
      </c>
      <c r="F305" s="3" t="s">
        <v>1076</v>
      </c>
      <c r="G305" s="3" t="s">
        <v>1065</v>
      </c>
      <c r="H305" s="85" t="s">
        <v>886</v>
      </c>
      <c r="I305" s="85">
        <v>4.6025104602510396</v>
      </c>
      <c r="J305" s="85">
        <v>12.000000000000014</v>
      </c>
      <c r="K305" s="85">
        <v>-3.0873015873015959</v>
      </c>
      <c r="L305" s="85">
        <v>5.2641061338137831</v>
      </c>
      <c r="M305" s="85">
        <v>11.009973704274216</v>
      </c>
      <c r="N305" s="85">
        <v>8.7196019342630677</v>
      </c>
      <c r="O305" s="85">
        <v>5.8118247685841737</v>
      </c>
      <c r="P305" s="85">
        <v>6.8036162487511262</v>
      </c>
      <c r="Q305" s="85">
        <v>11.657806475164833</v>
      </c>
      <c r="R305" s="85">
        <v>14.702126137907797</v>
      </c>
      <c r="S305" s="85">
        <v>6.1362644410200744</v>
      </c>
      <c r="T305" s="85">
        <v>4.6930074859847508</v>
      </c>
      <c r="U305" s="85">
        <v>4.7183121172283222</v>
      </c>
      <c r="V305" s="85">
        <v>4.5845645084740596</v>
      </c>
      <c r="W305" s="85">
        <v>4.3243084985690388</v>
      </c>
      <c r="X305" s="85" t="s">
        <v>886</v>
      </c>
      <c r="Y305" s="98" t="s">
        <v>886</v>
      </c>
      <c r="Z305" s="98" t="s">
        <v>886</v>
      </c>
      <c r="AA305" s="98" t="s">
        <v>886</v>
      </c>
      <c r="AB305" s="98" t="s">
        <v>886</v>
      </c>
      <c r="AC305" s="130" t="s">
        <v>886</v>
      </c>
      <c r="AD305" s="98" t="s">
        <v>886</v>
      </c>
      <c r="AE305" s="98" t="s">
        <v>886</v>
      </c>
      <c r="AF305" s="130" t="s">
        <v>886</v>
      </c>
      <c r="AG305" s="130" t="s">
        <v>886</v>
      </c>
      <c r="AH305" s="130" t="s">
        <v>886</v>
      </c>
      <c r="AI305" s="130" t="s">
        <v>886</v>
      </c>
      <c r="AJ305" s="130" t="s">
        <v>886</v>
      </c>
    </row>
    <row r="306" spans="1:36" x14ac:dyDescent="0.2">
      <c r="A306" s="5" t="s">
        <v>1551</v>
      </c>
      <c r="B306" s="5" t="s">
        <v>1158</v>
      </c>
      <c r="D306" s="3" t="s">
        <v>1159</v>
      </c>
      <c r="E306" s="38" t="s">
        <v>1088</v>
      </c>
      <c r="F306" s="3" t="s">
        <v>1082</v>
      </c>
      <c r="G306" s="3" t="s">
        <v>1065</v>
      </c>
      <c r="H306" s="88" t="s">
        <v>886</v>
      </c>
      <c r="I306" s="85" t="s">
        <v>886</v>
      </c>
      <c r="J306" s="85" t="s">
        <v>886</v>
      </c>
      <c r="K306" s="85" t="s">
        <v>886</v>
      </c>
      <c r="L306" s="85" t="s">
        <v>886</v>
      </c>
      <c r="M306" s="85" t="s">
        <v>886</v>
      </c>
      <c r="N306" s="85" t="s">
        <v>886</v>
      </c>
      <c r="O306" s="85" t="s">
        <v>886</v>
      </c>
      <c r="P306" s="85" t="s">
        <v>886</v>
      </c>
      <c r="Q306" s="85" t="s">
        <v>886</v>
      </c>
      <c r="R306" s="85" t="s">
        <v>886</v>
      </c>
      <c r="S306" s="85" t="s">
        <v>886</v>
      </c>
      <c r="T306" s="85" t="s">
        <v>886</v>
      </c>
      <c r="U306" s="85" t="s">
        <v>886</v>
      </c>
      <c r="V306" s="85" t="s">
        <v>886</v>
      </c>
      <c r="W306" s="85" t="s">
        <v>886</v>
      </c>
      <c r="X306" s="85" t="s">
        <v>886</v>
      </c>
      <c r="Y306" s="98">
        <v>1.3271810484254587</v>
      </c>
      <c r="Z306" s="98">
        <v>0.28234757590186632</v>
      </c>
      <c r="AA306" s="98">
        <v>0.31900379861966144</v>
      </c>
      <c r="AB306" s="98">
        <v>-0.79130695643478077</v>
      </c>
      <c r="AC306" s="130">
        <v>0.54025722694834855</v>
      </c>
      <c r="AD306" s="98">
        <v>0.54804774698908876</v>
      </c>
      <c r="AE306" s="98">
        <v>3.5827760864652003</v>
      </c>
      <c r="AF306" s="130">
        <v>3.5827760864652003</v>
      </c>
      <c r="AG306" s="130">
        <v>5.5681444278202319</v>
      </c>
      <c r="AH306" s="147">
        <v>4.6163979158580837</v>
      </c>
      <c r="AI306" s="130">
        <v>3.9821019022350024</v>
      </c>
      <c r="AJ306" s="130">
        <v>4.1053086820196807</v>
      </c>
    </row>
    <row r="307" spans="1:36" x14ac:dyDescent="0.2">
      <c r="A307" s="5" t="s">
        <v>886</v>
      </c>
      <c r="B307" s="5" t="s">
        <v>1008</v>
      </c>
      <c r="D307" s="3" t="s">
        <v>1009</v>
      </c>
      <c r="E307" s="38" t="s">
        <v>1089</v>
      </c>
      <c r="F307" s="3" t="s">
        <v>1076</v>
      </c>
      <c r="G307" s="3" t="s">
        <v>1057</v>
      </c>
      <c r="H307" s="85" t="s">
        <v>886</v>
      </c>
      <c r="I307" s="85">
        <v>-15.607659108035904</v>
      </c>
      <c r="J307" s="85">
        <v>-7.0766108574327689</v>
      </c>
      <c r="K307" s="85">
        <v>17.790687516379847</v>
      </c>
      <c r="L307" s="85">
        <v>10.173545444432079</v>
      </c>
      <c r="M307" s="85" t="s">
        <v>886</v>
      </c>
      <c r="N307" s="85" t="s">
        <v>886</v>
      </c>
      <c r="O307" s="85" t="s">
        <v>886</v>
      </c>
      <c r="P307" s="85" t="s">
        <v>886</v>
      </c>
      <c r="Q307" s="85" t="s">
        <v>886</v>
      </c>
      <c r="R307" s="85" t="s">
        <v>886</v>
      </c>
      <c r="S307" s="85" t="s">
        <v>886</v>
      </c>
      <c r="T307" s="85" t="s">
        <v>886</v>
      </c>
      <c r="U307" s="85" t="s">
        <v>886</v>
      </c>
      <c r="V307" s="85" t="s">
        <v>886</v>
      </c>
      <c r="W307" s="85" t="s">
        <v>886</v>
      </c>
      <c r="X307" s="85" t="s">
        <v>886</v>
      </c>
      <c r="Y307" s="98" t="s">
        <v>886</v>
      </c>
      <c r="Z307" s="98" t="s">
        <v>886</v>
      </c>
      <c r="AA307" s="98" t="s">
        <v>886</v>
      </c>
      <c r="AB307" s="98" t="s">
        <v>886</v>
      </c>
      <c r="AC307" s="130" t="s">
        <v>886</v>
      </c>
      <c r="AD307" s="98" t="s">
        <v>886</v>
      </c>
      <c r="AE307" s="98" t="s">
        <v>886</v>
      </c>
      <c r="AF307" s="130" t="s">
        <v>886</v>
      </c>
      <c r="AG307" s="130" t="s">
        <v>886</v>
      </c>
      <c r="AH307" s="130" t="s">
        <v>886</v>
      </c>
      <c r="AI307" s="130" t="s">
        <v>886</v>
      </c>
      <c r="AJ307" s="130" t="s">
        <v>886</v>
      </c>
    </row>
    <row r="308" spans="1:36" x14ac:dyDescent="0.2">
      <c r="A308" s="5" t="s">
        <v>1553</v>
      </c>
      <c r="B308" s="5" t="s">
        <v>612</v>
      </c>
      <c r="D308" s="3" t="s">
        <v>613</v>
      </c>
      <c r="E308" s="38" t="s">
        <v>1088</v>
      </c>
      <c r="F308" s="3" t="s">
        <v>1082</v>
      </c>
      <c r="G308" s="3" t="s">
        <v>1057</v>
      </c>
      <c r="H308" s="85" t="s">
        <v>886</v>
      </c>
      <c r="I308" s="85">
        <v>-15.607659108035904</v>
      </c>
      <c r="J308" s="85">
        <v>-7.0766108574327689</v>
      </c>
      <c r="K308" s="85">
        <v>17.790687516379847</v>
      </c>
      <c r="L308" s="85">
        <v>10.173545444432079</v>
      </c>
      <c r="M308" s="85">
        <v>9.9947829891789013</v>
      </c>
      <c r="N308" s="85">
        <v>7.4464504283965596</v>
      </c>
      <c r="O308" s="85">
        <v>2.332436242470834</v>
      </c>
      <c r="P308" s="85">
        <v>6.4996869129618062</v>
      </c>
      <c r="Q308" s="85">
        <v>9.8750914602278641</v>
      </c>
      <c r="R308" s="85">
        <v>17.460223083692043</v>
      </c>
      <c r="S308" s="85">
        <v>6.7708069692337318</v>
      </c>
      <c r="T308" s="85">
        <v>4.934338406106292</v>
      </c>
      <c r="U308" s="85">
        <v>4.9245949633591977</v>
      </c>
      <c r="V308" s="85">
        <v>4.9793746070841109</v>
      </c>
      <c r="W308" s="85">
        <v>4.8728066217668555</v>
      </c>
      <c r="X308" s="85">
        <v>4.890449855680103</v>
      </c>
      <c r="Y308" s="98">
        <v>2.0015959073180483</v>
      </c>
      <c r="Z308" s="98">
        <v>-5.8489365902119062E-3</v>
      </c>
      <c r="AA308" s="98">
        <v>2.9246393553989947E-3</v>
      </c>
      <c r="AB308" s="98">
        <v>2.2679914895483648</v>
      </c>
      <c r="AC308" s="130">
        <v>8.7935656836468645E-2</v>
      </c>
      <c r="AD308" s="98">
        <v>0.19928856126516514</v>
      </c>
      <c r="AE308" s="98">
        <v>3.3783157609586834</v>
      </c>
      <c r="AF308" s="130">
        <v>3.3783157609586834</v>
      </c>
      <c r="AG308" s="130">
        <v>4.7074228876778923</v>
      </c>
      <c r="AH308" s="147">
        <v>3.6949079746851687</v>
      </c>
      <c r="AI308" s="130">
        <v>4.0346944742227775</v>
      </c>
      <c r="AJ308" s="130">
        <v>5.0977751756440384</v>
      </c>
    </row>
    <row r="309" spans="1:36" x14ac:dyDescent="0.2">
      <c r="A309" s="5" t="s">
        <v>1554</v>
      </c>
      <c r="B309" s="5" t="s">
        <v>614</v>
      </c>
      <c r="D309" s="3" t="s">
        <v>615</v>
      </c>
      <c r="E309" s="38" t="s">
        <v>1088</v>
      </c>
      <c r="F309" s="3" t="s">
        <v>1081</v>
      </c>
      <c r="G309" s="3" t="s">
        <v>1065</v>
      </c>
      <c r="H309" s="85" t="s">
        <v>886</v>
      </c>
      <c r="I309" s="85">
        <v>4.5464165464165376</v>
      </c>
      <c r="J309" s="85">
        <v>9.523721888917521</v>
      </c>
      <c r="K309" s="85">
        <v>5.1316519079864804</v>
      </c>
      <c r="L309" s="85">
        <v>5.6403535410040462</v>
      </c>
      <c r="M309" s="85">
        <v>6.3090050835148901</v>
      </c>
      <c r="N309" s="85">
        <v>5.5731079042495821</v>
      </c>
      <c r="O309" s="85">
        <v>5.9246178318190346</v>
      </c>
      <c r="P309" s="85">
        <v>8.3663158430584019</v>
      </c>
      <c r="Q309" s="85">
        <v>6.8572300971215867</v>
      </c>
      <c r="R309" s="85">
        <v>10.780305528080007</v>
      </c>
      <c r="S309" s="85">
        <v>3.6290042559946016</v>
      </c>
      <c r="T309" s="85">
        <v>4.8134639133806161</v>
      </c>
      <c r="U309" s="85">
        <v>4.4289172032698616</v>
      </c>
      <c r="V309" s="85">
        <v>4.9267934297759268</v>
      </c>
      <c r="W309" s="85">
        <v>4.5229104670450937</v>
      </c>
      <c r="X309" s="85">
        <v>4.3303852687151618</v>
      </c>
      <c r="Y309" s="98">
        <v>2.2228507219678448</v>
      </c>
      <c r="Z309" s="98">
        <v>-3.0658560842283578E-2</v>
      </c>
      <c r="AA309" s="98">
        <v>2.3187972174426363E-2</v>
      </c>
      <c r="AB309" s="98">
        <v>0.57208665804174075</v>
      </c>
      <c r="AC309" s="130">
        <v>0.22009725919427403</v>
      </c>
      <c r="AD309" s="98">
        <v>0.25300114258581807</v>
      </c>
      <c r="AE309" s="98">
        <v>3.0586946707814366</v>
      </c>
      <c r="AF309" s="130">
        <v>3.0586946707814366</v>
      </c>
      <c r="AG309" s="130">
        <v>4.4697369412828758</v>
      </c>
      <c r="AH309" s="147">
        <v>4.2201233110323866</v>
      </c>
      <c r="AI309" s="130">
        <v>4.1279091721525107</v>
      </c>
      <c r="AJ309" s="130">
        <v>3.9624545943560978</v>
      </c>
    </row>
    <row r="310" spans="1:36" x14ac:dyDescent="0.2">
      <c r="A310" s="5" t="s">
        <v>1555</v>
      </c>
      <c r="B310" s="122" t="s">
        <v>1265</v>
      </c>
      <c r="C310" s="122"/>
      <c r="D310" s="123" t="s">
        <v>1264</v>
      </c>
      <c r="E310" s="38" t="s">
        <v>1088</v>
      </c>
      <c r="F310" s="123" t="s">
        <v>1076</v>
      </c>
      <c r="G310" s="123" t="s">
        <v>1064</v>
      </c>
      <c r="H310" s="85"/>
      <c r="I310" s="85" t="s">
        <v>886</v>
      </c>
      <c r="J310" s="85" t="s">
        <v>886</v>
      </c>
      <c r="K310" s="85" t="s">
        <v>886</v>
      </c>
      <c r="L310" s="85" t="s">
        <v>886</v>
      </c>
      <c r="M310" s="85" t="s">
        <v>886</v>
      </c>
      <c r="N310" s="85" t="s">
        <v>886</v>
      </c>
      <c r="O310" s="85" t="s">
        <v>886</v>
      </c>
      <c r="P310" s="85" t="s">
        <v>886</v>
      </c>
      <c r="Q310" s="85" t="s">
        <v>886</v>
      </c>
      <c r="R310" s="85" t="s">
        <v>886</v>
      </c>
      <c r="S310" s="85" t="s">
        <v>886</v>
      </c>
      <c r="T310" s="85" t="s">
        <v>886</v>
      </c>
      <c r="U310" s="85" t="s">
        <v>886</v>
      </c>
      <c r="V310" s="85" t="s">
        <v>886</v>
      </c>
      <c r="W310" s="85" t="s">
        <v>886</v>
      </c>
      <c r="X310" s="85" t="s">
        <v>886</v>
      </c>
      <c r="Y310" s="98" t="s">
        <v>886</v>
      </c>
      <c r="Z310" s="98" t="s">
        <v>886</v>
      </c>
      <c r="AA310" s="98" t="s">
        <v>886</v>
      </c>
      <c r="AB310" s="98" t="s">
        <v>886</v>
      </c>
      <c r="AC310" s="130" t="s">
        <v>886</v>
      </c>
      <c r="AD310" s="98" t="s">
        <v>886</v>
      </c>
      <c r="AE310" s="98" t="s">
        <v>886</v>
      </c>
      <c r="AF310" s="130" t="s">
        <v>886</v>
      </c>
      <c r="AG310" s="130" t="s">
        <v>886</v>
      </c>
      <c r="AH310" s="130" t="s">
        <v>886</v>
      </c>
      <c r="AI310" s="130">
        <v>4.1714768165136196</v>
      </c>
      <c r="AJ310" s="130">
        <v>4.7399296481303841</v>
      </c>
    </row>
    <row r="311" spans="1:36" x14ac:dyDescent="0.2">
      <c r="A311" s="5" t="s">
        <v>1690</v>
      </c>
      <c r="B311" s="5" t="s">
        <v>618</v>
      </c>
      <c r="D311" s="3" t="s">
        <v>619</v>
      </c>
      <c r="E311" s="38" t="s">
        <v>1089</v>
      </c>
      <c r="F311" s="3" t="s">
        <v>1076</v>
      </c>
      <c r="G311" s="3" t="s">
        <v>1061</v>
      </c>
      <c r="H311" s="85" t="s">
        <v>886</v>
      </c>
      <c r="I311" s="85">
        <v>7.2453899665059396</v>
      </c>
      <c r="J311" s="85">
        <v>6.7576147576147605</v>
      </c>
      <c r="K311" s="85">
        <v>7.8102647356661947</v>
      </c>
      <c r="L311" s="85">
        <v>18.183444656488533</v>
      </c>
      <c r="M311" s="85">
        <v>6.085684008679408</v>
      </c>
      <c r="N311" s="85">
        <v>8.4942681824668398</v>
      </c>
      <c r="O311" s="85">
        <v>5.7730037814435207</v>
      </c>
      <c r="P311" s="85">
        <v>5.6485875940394976</v>
      </c>
      <c r="Q311" s="85">
        <v>9.1257736407952734</v>
      </c>
      <c r="R311" s="85">
        <v>11.227158740573628</v>
      </c>
      <c r="S311" s="85">
        <v>7.6760836538772423</v>
      </c>
      <c r="T311" s="85">
        <v>4.7528274557776058</v>
      </c>
      <c r="U311" s="85">
        <v>4.9190428428141644</v>
      </c>
      <c r="V311" s="85">
        <v>4.2479821913879618</v>
      </c>
      <c r="W311" s="85">
        <v>4.3781563795712231</v>
      </c>
      <c r="X311" s="85" t="s">
        <v>886</v>
      </c>
      <c r="Y311" s="98" t="s">
        <v>886</v>
      </c>
      <c r="Z311" s="98" t="s">
        <v>886</v>
      </c>
      <c r="AA311" s="98" t="s">
        <v>886</v>
      </c>
      <c r="AB311" s="98" t="s">
        <v>886</v>
      </c>
      <c r="AC311" s="130" t="s">
        <v>886</v>
      </c>
      <c r="AD311" s="98" t="s">
        <v>886</v>
      </c>
      <c r="AE311" s="98" t="s">
        <v>886</v>
      </c>
      <c r="AF311" s="130" t="s">
        <v>886</v>
      </c>
      <c r="AG311" s="130" t="s">
        <v>886</v>
      </c>
      <c r="AH311" s="130" t="s">
        <v>886</v>
      </c>
      <c r="AI311" s="130" t="s">
        <v>886</v>
      </c>
      <c r="AJ311" s="130" t="s">
        <v>886</v>
      </c>
    </row>
    <row r="312" spans="1:36" x14ac:dyDescent="0.2">
      <c r="A312" s="5" t="s">
        <v>1751</v>
      </c>
      <c r="B312" s="5" t="s">
        <v>620</v>
      </c>
      <c r="D312" s="3" t="s">
        <v>621</v>
      </c>
      <c r="E312" s="38" t="s">
        <v>1089</v>
      </c>
      <c r="F312" s="3" t="s">
        <v>1076</v>
      </c>
      <c r="G312" s="3" t="s">
        <v>1057</v>
      </c>
      <c r="H312" s="85" t="s">
        <v>886</v>
      </c>
      <c r="I312" s="85">
        <v>-0.44742284441616675</v>
      </c>
      <c r="J312" s="85">
        <v>5.3932045622515687</v>
      </c>
      <c r="K312" s="85">
        <v>6.1349809525614631</v>
      </c>
      <c r="L312" s="85">
        <v>7.2214285714285751</v>
      </c>
      <c r="M312" s="85">
        <v>15.533608686962893</v>
      </c>
      <c r="N312" s="85">
        <v>9.1479148347291925</v>
      </c>
      <c r="O312" s="85">
        <v>7.3101152977534696</v>
      </c>
      <c r="P312" s="85">
        <v>5.6946290552847927</v>
      </c>
      <c r="Q312" s="85">
        <v>9.6333213009001071</v>
      </c>
      <c r="R312" s="85">
        <v>15.638541932194755</v>
      </c>
      <c r="S312" s="85">
        <v>7.2587163378522206</v>
      </c>
      <c r="T312" s="85">
        <v>3.9741734387175711</v>
      </c>
      <c r="U312" s="85">
        <v>5.0107066381156216</v>
      </c>
      <c r="V312" s="85">
        <v>5.1833667963358181</v>
      </c>
      <c r="W312" s="85">
        <v>4.5133581382863781</v>
      </c>
      <c r="X312" s="85">
        <v>3.8318850505828692</v>
      </c>
      <c r="Y312" s="98">
        <v>2.1108034383009198</v>
      </c>
      <c r="Z312" s="98">
        <v>0.20927400090170067</v>
      </c>
      <c r="AA312" s="98">
        <v>-4.0290088638101906E-3</v>
      </c>
      <c r="AB312" s="98">
        <v>0.3357642666236984</v>
      </c>
      <c r="AC312" s="130">
        <v>1.5072215455044446</v>
      </c>
      <c r="AD312" s="98">
        <v>1.6022048448564474</v>
      </c>
      <c r="AE312" s="98">
        <v>3.70029072785798</v>
      </c>
      <c r="AF312" s="130">
        <v>3.70029072785798</v>
      </c>
      <c r="AG312" s="130">
        <v>5.8661624623043362</v>
      </c>
      <c r="AH312" s="147">
        <v>4.2134831460674205</v>
      </c>
      <c r="AI312" s="130" t="s">
        <v>886</v>
      </c>
      <c r="AJ312" s="130" t="s">
        <v>886</v>
      </c>
    </row>
    <row r="313" spans="1:36" x14ac:dyDescent="0.2">
      <c r="A313" s="5" t="s">
        <v>1556</v>
      </c>
      <c r="B313" s="5" t="s">
        <v>622</v>
      </c>
      <c r="D313" s="3" t="s">
        <v>623</v>
      </c>
      <c r="E313" s="38" t="s">
        <v>1088</v>
      </c>
      <c r="F313" s="3" t="s">
        <v>1076</v>
      </c>
      <c r="G313" s="3" t="s">
        <v>1061</v>
      </c>
      <c r="H313" s="85" t="s">
        <v>886</v>
      </c>
      <c r="I313" s="85">
        <v>3.5532994923857899</v>
      </c>
      <c r="J313" s="85">
        <v>5.8823529411764781</v>
      </c>
      <c r="K313" s="85">
        <v>6.3827160493827222</v>
      </c>
      <c r="L313" s="85">
        <v>6.1873815326293027</v>
      </c>
      <c r="M313" s="85">
        <v>8.6665088067612714</v>
      </c>
      <c r="N313" s="85">
        <v>17.90341775758894</v>
      </c>
      <c r="O313" s="85">
        <v>8.5555871481376187</v>
      </c>
      <c r="P313" s="85">
        <v>7.2958956494407801</v>
      </c>
      <c r="Q313" s="85">
        <v>13.68624052533292</v>
      </c>
      <c r="R313" s="85">
        <v>9.5434927315282181</v>
      </c>
      <c r="S313" s="85">
        <v>7.7417647577697153</v>
      </c>
      <c r="T313" s="85">
        <v>6.2958246156645146</v>
      </c>
      <c r="U313" s="85">
        <v>5.1561390146425765</v>
      </c>
      <c r="V313" s="85">
        <v>5.2150135095543391</v>
      </c>
      <c r="W313" s="85">
        <v>4.9874694471086798</v>
      </c>
      <c r="X313" s="85">
        <v>3.9592726844074946</v>
      </c>
      <c r="Y313" s="98">
        <v>2.9353819114708273</v>
      </c>
      <c r="Z313" s="98">
        <v>0.2485404274069225</v>
      </c>
      <c r="AA313" s="98">
        <v>2.6289583748257286</v>
      </c>
      <c r="AB313" s="98">
        <v>2.8038571438131328</v>
      </c>
      <c r="AC313" s="130">
        <v>1.9384613381762339</v>
      </c>
      <c r="AD313" s="98">
        <v>1.6238306567478711</v>
      </c>
      <c r="AE313" s="98">
        <v>2.1282077060346349</v>
      </c>
      <c r="AF313" s="130">
        <v>2.1282077060346349</v>
      </c>
      <c r="AG313" s="130">
        <v>4.9684585270222348</v>
      </c>
      <c r="AH313" s="147">
        <v>5.4476915056344444</v>
      </c>
      <c r="AI313" s="130">
        <v>3.5912202542649263</v>
      </c>
      <c r="AJ313" s="130">
        <v>3.3744165311795209</v>
      </c>
    </row>
    <row r="314" spans="1:36" x14ac:dyDescent="0.2">
      <c r="A314" s="5" t="s">
        <v>1557</v>
      </c>
      <c r="B314" s="5" t="s">
        <v>624</v>
      </c>
      <c r="D314" s="3" t="s">
        <v>625</v>
      </c>
      <c r="E314" s="38" t="s">
        <v>1088</v>
      </c>
      <c r="F314" s="3" t="s">
        <v>1076</v>
      </c>
      <c r="G314" s="3" t="s">
        <v>1060</v>
      </c>
      <c r="H314" s="85" t="s">
        <v>886</v>
      </c>
      <c r="I314" s="85">
        <v>2.8525559780312619</v>
      </c>
      <c r="J314" s="85">
        <v>6.0989435289091887</v>
      </c>
      <c r="K314" s="85">
        <v>4.2462253193960464</v>
      </c>
      <c r="L314" s="85">
        <v>6.7486667557972169</v>
      </c>
      <c r="M314" s="85">
        <v>10.15446701920402</v>
      </c>
      <c r="N314" s="85">
        <v>8.0334019732935644</v>
      </c>
      <c r="O314" s="85">
        <v>7.0396183170400946</v>
      </c>
      <c r="P314" s="85">
        <v>6.2205034084950057</v>
      </c>
      <c r="Q314" s="85">
        <v>9.3448524118070679</v>
      </c>
      <c r="R314" s="85">
        <v>8.6694382783400386</v>
      </c>
      <c r="S314" s="85">
        <v>4.5779128041338879</v>
      </c>
      <c r="T314" s="85">
        <v>2.935723626491864</v>
      </c>
      <c r="U314" s="85">
        <v>4.5831356688564</v>
      </c>
      <c r="V314" s="85">
        <v>4.0363191844328838</v>
      </c>
      <c r="W314" s="85">
        <v>3.6565449050022494</v>
      </c>
      <c r="X314" s="85">
        <v>3.5731854249395667</v>
      </c>
      <c r="Y314" s="98">
        <v>1.5618224244385033</v>
      </c>
      <c r="Z314" s="98">
        <v>4.9475424946464841E-2</v>
      </c>
      <c r="AA314" s="98">
        <v>0</v>
      </c>
      <c r="AB314" s="98">
        <v>0.40170436455517233</v>
      </c>
      <c r="AC314" s="130">
        <v>1.7467985480453807</v>
      </c>
      <c r="AD314" s="98">
        <v>1.850758937156427</v>
      </c>
      <c r="AE314" s="98">
        <v>3.4233108064116946</v>
      </c>
      <c r="AF314" s="130">
        <v>3.4233108064116946</v>
      </c>
      <c r="AG314" s="130">
        <v>4.7158168631336927</v>
      </c>
      <c r="AH314" s="147">
        <v>4.6172334916340763</v>
      </c>
      <c r="AI314" s="130">
        <v>2.3174379436067705</v>
      </c>
      <c r="AJ314" s="130">
        <v>2.958101694915265</v>
      </c>
    </row>
    <row r="315" spans="1:36" x14ac:dyDescent="0.2">
      <c r="A315" s="5" t="s">
        <v>1558</v>
      </c>
      <c r="B315" s="5" t="s">
        <v>626</v>
      </c>
      <c r="D315" s="3" t="s">
        <v>627</v>
      </c>
      <c r="E315" s="38" t="s">
        <v>1088</v>
      </c>
      <c r="F315" s="3" t="s">
        <v>1082</v>
      </c>
      <c r="G315" s="3" t="s">
        <v>1064</v>
      </c>
      <c r="H315" s="85" t="s">
        <v>886</v>
      </c>
      <c r="I315" s="85" t="s">
        <v>886</v>
      </c>
      <c r="J315" s="85" t="s">
        <v>886</v>
      </c>
      <c r="K315" s="85" t="s">
        <v>886</v>
      </c>
      <c r="L315" s="85">
        <v>5.6871820020842279</v>
      </c>
      <c r="M315" s="85">
        <v>4.0079462900395697</v>
      </c>
      <c r="N315" s="85">
        <v>8.9645461262843895</v>
      </c>
      <c r="O315" s="85">
        <v>9.9389689982982929</v>
      </c>
      <c r="P315" s="85">
        <v>5.4338085539714882</v>
      </c>
      <c r="Q315" s="85">
        <v>12.494204914232725</v>
      </c>
      <c r="R315" s="85">
        <v>8.3816588658954174</v>
      </c>
      <c r="S315" s="85">
        <v>7.9679507491738661</v>
      </c>
      <c r="T315" s="85">
        <v>3.8790501106862507</v>
      </c>
      <c r="U315" s="85">
        <v>5.1783148480005252</v>
      </c>
      <c r="V315" s="85">
        <v>5.2011941948011184</v>
      </c>
      <c r="W315" s="85">
        <v>4.5902213402979442</v>
      </c>
      <c r="X315" s="85">
        <v>3.8760933554678161</v>
      </c>
      <c r="Y315" s="98">
        <v>2.6107451501782748</v>
      </c>
      <c r="Z315" s="98">
        <v>8.1145990799086576E-2</v>
      </c>
      <c r="AA315" s="98">
        <v>0.31712819171545448</v>
      </c>
      <c r="AB315" s="98">
        <v>0.33046538912788037</v>
      </c>
      <c r="AC315" s="130">
        <v>0.36250950125709114</v>
      </c>
      <c r="AD315" s="98">
        <v>0.34048613133961236</v>
      </c>
      <c r="AE315" s="98">
        <v>3.9603641031926928</v>
      </c>
      <c r="AF315" s="130">
        <v>3.9603641031926928</v>
      </c>
      <c r="AG315" s="130">
        <v>5.7471128009537908</v>
      </c>
      <c r="AH315" s="147">
        <v>3.9432795970338663</v>
      </c>
      <c r="AI315" s="130">
        <v>4.1088350206143431</v>
      </c>
      <c r="AJ315" s="130">
        <v>4.829931267558913</v>
      </c>
    </row>
    <row r="316" spans="1:36" x14ac:dyDescent="0.2">
      <c r="A316" s="5" t="s">
        <v>1559</v>
      </c>
      <c r="B316" s="5" t="s">
        <v>628</v>
      </c>
      <c r="D316" s="3" t="s">
        <v>629</v>
      </c>
      <c r="E316" s="38" t="s">
        <v>1088</v>
      </c>
      <c r="F316" s="3" t="s">
        <v>1076</v>
      </c>
      <c r="G316" s="3" t="s">
        <v>1064</v>
      </c>
      <c r="H316" s="85" t="s">
        <v>886</v>
      </c>
      <c r="I316" s="85">
        <v>10.731608320649414</v>
      </c>
      <c r="J316" s="85">
        <v>5.360775617176472</v>
      </c>
      <c r="K316" s="85">
        <v>1.9151822989145586</v>
      </c>
      <c r="L316" s="85">
        <v>6.2230111454368569</v>
      </c>
      <c r="M316" s="85">
        <v>16.013497228247758</v>
      </c>
      <c r="N316" s="85">
        <v>7.6577886732870581</v>
      </c>
      <c r="O316" s="85">
        <v>5.5384021613276815</v>
      </c>
      <c r="P316" s="85">
        <v>6.734930212714076</v>
      </c>
      <c r="Q316" s="85">
        <v>9.7396071265417987</v>
      </c>
      <c r="R316" s="85">
        <v>18.56423278661228</v>
      </c>
      <c r="S316" s="85">
        <v>5.956498077699564</v>
      </c>
      <c r="T316" s="85">
        <v>4.0020876134932735</v>
      </c>
      <c r="U316" s="85">
        <v>4.9162438367730488</v>
      </c>
      <c r="V316" s="85">
        <v>4.7185210492350649</v>
      </c>
      <c r="W316" s="85">
        <v>4.4138331037482743</v>
      </c>
      <c r="X316" s="85">
        <v>2.8670027357691481</v>
      </c>
      <c r="Y316" s="98">
        <v>2.4698441412920999</v>
      </c>
      <c r="Z316" s="98">
        <v>0.10144526566801915</v>
      </c>
      <c r="AA316" s="98">
        <v>0.6514872334824986</v>
      </c>
      <c r="AB316" s="98">
        <v>0.74991827394572397</v>
      </c>
      <c r="AC316" s="130">
        <v>1.954613003497796</v>
      </c>
      <c r="AD316" s="98">
        <v>1.8732217759644509</v>
      </c>
      <c r="AE316" s="98">
        <v>3.7619023817259345</v>
      </c>
      <c r="AF316" s="130">
        <v>3.7619023817259345</v>
      </c>
      <c r="AG316" s="130">
        <v>4.8743704130090659</v>
      </c>
      <c r="AH316" s="147">
        <v>5.0007409724852181</v>
      </c>
      <c r="AI316" s="130">
        <v>4.0657801196002152</v>
      </c>
      <c r="AJ316" s="130">
        <v>5.0094935755116108</v>
      </c>
    </row>
    <row r="317" spans="1:36" x14ac:dyDescent="0.2">
      <c r="A317" s="5" t="s">
        <v>886</v>
      </c>
      <c r="B317" s="5" t="s">
        <v>936</v>
      </c>
      <c r="D317" s="3" t="s">
        <v>880</v>
      </c>
      <c r="E317" s="38" t="s">
        <v>1089</v>
      </c>
      <c r="F317" s="3" t="s">
        <v>1076</v>
      </c>
      <c r="G317" s="3" t="s">
        <v>1065</v>
      </c>
      <c r="H317" s="85" t="s">
        <v>886</v>
      </c>
      <c r="I317" s="85">
        <v>6.960485068470561</v>
      </c>
      <c r="J317" s="85">
        <v>5.4219771320594816</v>
      </c>
      <c r="K317" s="85">
        <v>6.2149062642889703</v>
      </c>
      <c r="L317" s="85">
        <v>5.2192929588621269</v>
      </c>
      <c r="M317" s="85" t="s">
        <v>886</v>
      </c>
      <c r="N317" s="85" t="s">
        <v>886</v>
      </c>
      <c r="O317" s="85" t="s">
        <v>886</v>
      </c>
      <c r="P317" s="85" t="s">
        <v>886</v>
      </c>
      <c r="Q317" s="85" t="s">
        <v>886</v>
      </c>
      <c r="R317" s="85" t="s">
        <v>886</v>
      </c>
      <c r="S317" s="85" t="s">
        <v>886</v>
      </c>
      <c r="T317" s="85" t="s">
        <v>886</v>
      </c>
      <c r="U317" s="85" t="s">
        <v>886</v>
      </c>
      <c r="V317" s="85" t="s">
        <v>886</v>
      </c>
      <c r="W317" s="85" t="s">
        <v>886</v>
      </c>
      <c r="X317" s="85" t="s">
        <v>886</v>
      </c>
      <c r="Y317" s="98" t="s">
        <v>886</v>
      </c>
      <c r="Z317" s="98" t="s">
        <v>886</v>
      </c>
      <c r="AA317" s="98" t="s">
        <v>886</v>
      </c>
      <c r="AB317" s="98" t="s">
        <v>886</v>
      </c>
      <c r="AC317" s="130" t="s">
        <v>886</v>
      </c>
      <c r="AD317" s="98" t="s">
        <v>886</v>
      </c>
      <c r="AE317" s="98" t="s">
        <v>886</v>
      </c>
      <c r="AF317" s="130" t="s">
        <v>886</v>
      </c>
      <c r="AG317" s="130" t="s">
        <v>886</v>
      </c>
      <c r="AH317" s="130" t="s">
        <v>886</v>
      </c>
      <c r="AI317" s="130" t="s">
        <v>886</v>
      </c>
      <c r="AJ317" s="130" t="s">
        <v>886</v>
      </c>
    </row>
    <row r="318" spans="1:36" x14ac:dyDescent="0.2">
      <c r="A318" s="5" t="s">
        <v>1560</v>
      </c>
      <c r="B318" s="5" t="s">
        <v>630</v>
      </c>
      <c r="D318" s="3" t="s">
        <v>631</v>
      </c>
      <c r="E318" s="38" t="s">
        <v>1088</v>
      </c>
      <c r="F318" s="3" t="s">
        <v>1076</v>
      </c>
      <c r="G318" s="3" t="s">
        <v>1060</v>
      </c>
      <c r="H318" s="85" t="s">
        <v>886</v>
      </c>
      <c r="I318" s="85">
        <v>10.938492063492063</v>
      </c>
      <c r="J318" s="85">
        <v>7.6458068785434534</v>
      </c>
      <c r="K318" s="85">
        <v>5.7968365787200042</v>
      </c>
      <c r="L318" s="85">
        <v>5.5184760588595623</v>
      </c>
      <c r="M318" s="85">
        <v>11.145837984253831</v>
      </c>
      <c r="N318" s="85">
        <v>6.4916979110873001</v>
      </c>
      <c r="O318" s="85">
        <v>4.8926164369781873</v>
      </c>
      <c r="P318" s="85">
        <v>6.0897397475395252</v>
      </c>
      <c r="Q318" s="85">
        <v>9.1447360987129827</v>
      </c>
      <c r="R318" s="85">
        <v>9.1539672022527725</v>
      </c>
      <c r="S318" s="85">
        <v>5.9971166796289594</v>
      </c>
      <c r="T318" s="85">
        <v>5.0144509963581783</v>
      </c>
      <c r="U318" s="85">
        <v>5.1030580857354835</v>
      </c>
      <c r="V318" s="85">
        <v>4.3907580056749254</v>
      </c>
      <c r="W318" s="85">
        <v>5.7950079990059464</v>
      </c>
      <c r="X318" s="85">
        <v>2.2822033649469944</v>
      </c>
      <c r="Y318" s="98">
        <v>2.5822286973309332</v>
      </c>
      <c r="Z318" s="98">
        <v>4.8273690838513517E-2</v>
      </c>
      <c r="AA318" s="98">
        <v>0.54753713182846298</v>
      </c>
      <c r="AB318" s="98">
        <v>0.2851439977188619</v>
      </c>
      <c r="AC318" s="130">
        <v>0.29959014403906359</v>
      </c>
      <c r="AD318" s="98">
        <v>1.6960637216602459</v>
      </c>
      <c r="AE318" s="98">
        <v>3.6000326348567535</v>
      </c>
      <c r="AF318" s="130">
        <v>3.6000326348567535</v>
      </c>
      <c r="AG318" s="130">
        <v>4.9270200211683157</v>
      </c>
      <c r="AH318" s="147">
        <v>5.5020325326020636</v>
      </c>
      <c r="AI318" s="130">
        <v>3.5118454650590047</v>
      </c>
      <c r="AJ318" s="130">
        <v>2.627765486725663</v>
      </c>
    </row>
    <row r="319" spans="1:36" x14ac:dyDescent="0.2">
      <c r="A319" s="5" t="s">
        <v>1561</v>
      </c>
      <c r="B319" s="5" t="s">
        <v>632</v>
      </c>
      <c r="D319" s="3" t="s">
        <v>633</v>
      </c>
      <c r="E319" s="38" t="s">
        <v>1088</v>
      </c>
      <c r="F319" s="3" t="s">
        <v>1076</v>
      </c>
      <c r="G319" s="3" t="s">
        <v>1060</v>
      </c>
      <c r="H319" s="85" t="s">
        <v>886</v>
      </c>
      <c r="I319" s="85">
        <v>7.7443461160275291</v>
      </c>
      <c r="J319" s="85">
        <v>5.5431846389720363</v>
      </c>
      <c r="K319" s="85">
        <v>4.6917423259835687</v>
      </c>
      <c r="L319" s="85">
        <v>6.0441375664871657</v>
      </c>
      <c r="M319" s="85">
        <v>12.46787233048272</v>
      </c>
      <c r="N319" s="85">
        <v>6.4666694367114133</v>
      </c>
      <c r="O319" s="85">
        <v>5.3609990893716599</v>
      </c>
      <c r="P319" s="85">
        <v>5.5734587793705401</v>
      </c>
      <c r="Q319" s="85">
        <v>9.3292789895327957</v>
      </c>
      <c r="R319" s="85">
        <v>10.483301598168609</v>
      </c>
      <c r="S319" s="85">
        <v>6.158866017311837</v>
      </c>
      <c r="T319" s="85">
        <v>5.0326970258019088</v>
      </c>
      <c r="U319" s="85">
        <v>4.9886680386589148</v>
      </c>
      <c r="V319" s="85">
        <v>4.6490662167303611</v>
      </c>
      <c r="W319" s="85">
        <v>6.2121128296727051</v>
      </c>
      <c r="X319" s="85">
        <v>2.3030501462195048</v>
      </c>
      <c r="Y319" s="98">
        <v>2.4737783855341036</v>
      </c>
      <c r="Z319" s="98">
        <v>-6.3172987514448664E-2</v>
      </c>
      <c r="AA319" s="98">
        <v>0.61863431680326642</v>
      </c>
      <c r="AB319" s="98">
        <v>0.66212543676984126</v>
      </c>
      <c r="AC319" s="130">
        <v>0.32187261137563983</v>
      </c>
      <c r="AD319" s="98">
        <v>1.7230291761613836</v>
      </c>
      <c r="AE319" s="98">
        <v>3.5842146130958374</v>
      </c>
      <c r="AF319" s="130">
        <v>3.5842146130958374</v>
      </c>
      <c r="AG319" s="130">
        <v>4.8684126272651618</v>
      </c>
      <c r="AH319" s="147">
        <v>5.5637986725528554</v>
      </c>
      <c r="AI319" s="130">
        <v>3.5867773375365175</v>
      </c>
      <c r="AJ319" s="130">
        <v>2.6032185653819888</v>
      </c>
    </row>
    <row r="320" spans="1:36" x14ac:dyDescent="0.2">
      <c r="A320" s="5" t="s">
        <v>1562</v>
      </c>
      <c r="B320" s="5" t="s">
        <v>634</v>
      </c>
      <c r="D320" s="3" t="s">
        <v>635</v>
      </c>
      <c r="E320" s="38" t="s">
        <v>1088</v>
      </c>
      <c r="F320" s="3" t="s">
        <v>1076</v>
      </c>
      <c r="G320" s="3" t="s">
        <v>1058</v>
      </c>
      <c r="H320" s="85" t="s">
        <v>886</v>
      </c>
      <c r="I320" s="85">
        <v>3.3271445705929779</v>
      </c>
      <c r="J320" s="85">
        <v>6.6181147436712848</v>
      </c>
      <c r="K320" s="85">
        <v>4.5428784489187137</v>
      </c>
      <c r="L320" s="85">
        <v>6.0645400593471805</v>
      </c>
      <c r="M320" s="85">
        <v>9.8591738738617494</v>
      </c>
      <c r="N320" s="85">
        <v>4.825103762381076</v>
      </c>
      <c r="O320" s="85">
        <v>6.3304445326917431</v>
      </c>
      <c r="P320" s="85">
        <v>4.9825347657022263</v>
      </c>
      <c r="Q320" s="85">
        <v>8.3275786301713737</v>
      </c>
      <c r="R320" s="85">
        <v>13.369650256439996</v>
      </c>
      <c r="S320" s="85">
        <v>5.4023429179978848</v>
      </c>
      <c r="T320" s="85">
        <v>4.4788062982960923</v>
      </c>
      <c r="U320" s="85">
        <v>4.8871627842205925</v>
      </c>
      <c r="V320" s="85">
        <v>4.838685883723997</v>
      </c>
      <c r="W320" s="85">
        <v>4.0412568421348993</v>
      </c>
      <c r="X320" s="85">
        <v>2.9402615669673651</v>
      </c>
      <c r="Y320" s="98">
        <v>2.1343265933546149</v>
      </c>
      <c r="Z320" s="98">
        <v>0.13185399581925594</v>
      </c>
      <c r="AA320" s="98">
        <v>0.61921891058582901</v>
      </c>
      <c r="AB320" s="98">
        <v>0.32621741017848649</v>
      </c>
      <c r="AC320" s="130">
        <v>0.30670357290571992</v>
      </c>
      <c r="AD320" s="98">
        <v>1.7927263269410298</v>
      </c>
      <c r="AE320" s="98">
        <v>3.5983373114051087</v>
      </c>
      <c r="AF320" s="130">
        <v>3.5983373114051087</v>
      </c>
      <c r="AG320" s="130">
        <v>3.998234877428497</v>
      </c>
      <c r="AH320" s="147">
        <v>4.671378802090298</v>
      </c>
      <c r="AI320" s="130">
        <v>3.7310845481360433</v>
      </c>
      <c r="AJ320" s="130">
        <v>3.5963676378333496</v>
      </c>
    </row>
    <row r="321" spans="1:36" x14ac:dyDescent="0.2">
      <c r="A321" s="5" t="s">
        <v>1563</v>
      </c>
      <c r="B321" s="5" t="s">
        <v>636</v>
      </c>
      <c r="D321" s="3" t="s">
        <v>637</v>
      </c>
      <c r="E321" s="38" t="s">
        <v>1088</v>
      </c>
      <c r="F321" s="3" t="s">
        <v>1076</v>
      </c>
      <c r="G321" s="3" t="s">
        <v>1061</v>
      </c>
      <c r="H321" s="85" t="s">
        <v>886</v>
      </c>
      <c r="I321" s="85">
        <v>3.3249241199889639</v>
      </c>
      <c r="J321" s="85">
        <v>7.2961373390557895</v>
      </c>
      <c r="K321" s="85">
        <v>4.3982222222222163</v>
      </c>
      <c r="L321" s="85">
        <v>6.0690688645187691</v>
      </c>
      <c r="M321" s="85">
        <v>14.701066015926017</v>
      </c>
      <c r="N321" s="85">
        <v>10.233046399328146</v>
      </c>
      <c r="O321" s="85">
        <v>6.6953628929859406</v>
      </c>
      <c r="P321" s="85">
        <v>7.09159932880317</v>
      </c>
      <c r="Q321" s="85">
        <v>10.81255278481575</v>
      </c>
      <c r="R321" s="85">
        <v>14.654325197055698</v>
      </c>
      <c r="S321" s="85">
        <v>6.7978063692261941</v>
      </c>
      <c r="T321" s="85">
        <v>3.3840282384544054</v>
      </c>
      <c r="U321" s="85">
        <v>5.106349269220118</v>
      </c>
      <c r="V321" s="85">
        <v>4.9668000693392571</v>
      </c>
      <c r="W321" s="85">
        <v>4.1027923975558451</v>
      </c>
      <c r="X321" s="85">
        <v>3.3796599648239436</v>
      </c>
      <c r="Y321" s="98">
        <v>1.9414884744971346</v>
      </c>
      <c r="Z321" s="98">
        <v>2.1597565365354399E-2</v>
      </c>
      <c r="AA321" s="98">
        <v>0.42531473290235056</v>
      </c>
      <c r="AB321" s="98">
        <v>0.39549642294009857</v>
      </c>
      <c r="AC321" s="130">
        <v>0.34850893987086184</v>
      </c>
      <c r="AD321" s="98">
        <v>0.33436380333975446</v>
      </c>
      <c r="AE321" s="98">
        <v>3.5871057567729459</v>
      </c>
      <c r="AF321" s="130">
        <v>3.5871057567729459</v>
      </c>
      <c r="AG321" s="130">
        <v>5.7799949874088208</v>
      </c>
      <c r="AH321" s="147">
        <v>4.0109666937449218</v>
      </c>
      <c r="AI321" s="130">
        <v>3.9951403126254226</v>
      </c>
      <c r="AJ321" s="130">
        <v>4.0200271200584208</v>
      </c>
    </row>
    <row r="322" spans="1:36" x14ac:dyDescent="0.2">
      <c r="A322" s="5" t="s">
        <v>1564</v>
      </c>
      <c r="B322" s="5" t="s">
        <v>638</v>
      </c>
      <c r="D322" s="3" t="s">
        <v>639</v>
      </c>
      <c r="E322" s="38" t="s">
        <v>1089</v>
      </c>
      <c r="F322" s="3" t="s">
        <v>1076</v>
      </c>
      <c r="G322" s="3" t="s">
        <v>1060</v>
      </c>
      <c r="H322" s="85" t="s">
        <v>886</v>
      </c>
      <c r="I322" s="85">
        <v>5.4393305439330675</v>
      </c>
      <c r="J322" s="85">
        <v>7.5396825396825307</v>
      </c>
      <c r="K322" s="85">
        <v>7.4751947519475266</v>
      </c>
      <c r="L322" s="85">
        <v>4.5839500709566181</v>
      </c>
      <c r="M322" s="85">
        <v>7.7111633132468569</v>
      </c>
      <c r="N322" s="85">
        <v>7.9881336187044525</v>
      </c>
      <c r="O322" s="85">
        <v>5.9684642306100102</v>
      </c>
      <c r="P322" s="85">
        <v>4.5704748037927629</v>
      </c>
      <c r="Q322" s="85">
        <v>11.865788222509011</v>
      </c>
      <c r="R322" s="85">
        <v>9.5658773527625982</v>
      </c>
      <c r="S322" s="85">
        <v>6.5501094455681539</v>
      </c>
      <c r="T322" s="85">
        <v>3.1864083560872132</v>
      </c>
      <c r="U322" s="85">
        <v>3.6012802311808514</v>
      </c>
      <c r="V322" s="85">
        <v>4.3639724961079338</v>
      </c>
      <c r="W322" s="85">
        <v>4.5000388470204342</v>
      </c>
      <c r="X322" s="85">
        <v>4.0705714413168579</v>
      </c>
      <c r="Y322" s="98">
        <v>3.4648549404545008</v>
      </c>
      <c r="Z322" s="98">
        <v>5.3166881865934101E-2</v>
      </c>
      <c r="AA322" s="98">
        <v>0.25051068293491596</v>
      </c>
      <c r="AB322" s="98">
        <v>0.50321132810617542</v>
      </c>
      <c r="AC322" s="130">
        <v>1.7459143275935229</v>
      </c>
      <c r="AD322" s="98">
        <v>1.7415363487650382</v>
      </c>
      <c r="AE322" s="98">
        <v>3.4876334908094719</v>
      </c>
      <c r="AF322" s="130">
        <v>3.4876334908094719</v>
      </c>
      <c r="AG322" s="130">
        <v>5.6092238663250527</v>
      </c>
      <c r="AH322" s="147">
        <v>5.560875949690347</v>
      </c>
      <c r="AI322" s="130">
        <v>3.8741106480310705</v>
      </c>
      <c r="AJ322" s="130" t="s">
        <v>886</v>
      </c>
    </row>
    <row r="323" spans="1:36" x14ac:dyDescent="0.2">
      <c r="A323" s="5" t="s">
        <v>1565</v>
      </c>
      <c r="B323" s="5" t="s">
        <v>640</v>
      </c>
      <c r="D323" s="3" t="s">
        <v>641</v>
      </c>
      <c r="E323" s="38" t="s">
        <v>1088</v>
      </c>
      <c r="F323" s="3" t="s">
        <v>1076</v>
      </c>
      <c r="G323" s="3" t="s">
        <v>1057</v>
      </c>
      <c r="H323" s="85" t="s">
        <v>886</v>
      </c>
      <c r="I323" s="85">
        <v>-6.1256038647343019</v>
      </c>
      <c r="J323" s="85">
        <v>6.9463677532841928</v>
      </c>
      <c r="K323" s="85">
        <v>7.6535433070866077</v>
      </c>
      <c r="L323" s="85">
        <v>4.1886093231909456</v>
      </c>
      <c r="M323" s="85">
        <v>9.9811235394143552</v>
      </c>
      <c r="N323" s="85">
        <v>11.551936906906477</v>
      </c>
      <c r="O323" s="85">
        <v>7.6968070902686918</v>
      </c>
      <c r="P323" s="85">
        <v>6.7653726268064531</v>
      </c>
      <c r="Q323" s="85">
        <v>9.6498794594475044</v>
      </c>
      <c r="R323" s="85">
        <v>14.680490559948353</v>
      </c>
      <c r="S323" s="85">
        <v>6.6354170331023283</v>
      </c>
      <c r="T323" s="85">
        <v>4.3372122751601978</v>
      </c>
      <c r="U323" s="85">
        <v>3.9956683950929772</v>
      </c>
      <c r="V323" s="85">
        <v>3.7060965135634376</v>
      </c>
      <c r="W323" s="85">
        <v>3.9188525611427565</v>
      </c>
      <c r="X323" s="85">
        <v>3.7626066718386255</v>
      </c>
      <c r="Y323" s="98">
        <v>2.4564146134239593</v>
      </c>
      <c r="Z323" s="98">
        <v>3.9140501131100791E-2</v>
      </c>
      <c r="AA323" s="98">
        <v>-3.5809493494610933E-2</v>
      </c>
      <c r="AB323" s="98">
        <v>1.7247784323090656</v>
      </c>
      <c r="AC323" s="130">
        <v>1.6511894824707829</v>
      </c>
      <c r="AD323" s="98">
        <v>1.6596525443301147</v>
      </c>
      <c r="AE323" s="98">
        <v>3.5023948808239114</v>
      </c>
      <c r="AF323" s="130">
        <v>3.5023948808239114</v>
      </c>
      <c r="AG323" s="130">
        <v>5.8619661841113446</v>
      </c>
      <c r="AH323" s="147">
        <v>4.1737286965930931</v>
      </c>
      <c r="AI323" s="130">
        <v>4.1612566443906429</v>
      </c>
      <c r="AJ323" s="130">
        <v>3.5381210409829791</v>
      </c>
    </row>
    <row r="324" spans="1:36" x14ac:dyDescent="0.2">
      <c r="A324" s="5" t="s">
        <v>1566</v>
      </c>
      <c r="B324" s="5" t="s">
        <v>642</v>
      </c>
      <c r="D324" s="3" t="s">
        <v>643</v>
      </c>
      <c r="E324" s="38" t="s">
        <v>1088</v>
      </c>
      <c r="F324" s="3" t="s">
        <v>1076</v>
      </c>
      <c r="G324" s="3" t="s">
        <v>1058</v>
      </c>
      <c r="H324" s="85" t="s">
        <v>886</v>
      </c>
      <c r="I324" s="85">
        <v>7.6341184844321646</v>
      </c>
      <c r="J324" s="85">
        <v>-0.86428296808918503</v>
      </c>
      <c r="K324" s="85">
        <v>7.0365946356824907</v>
      </c>
      <c r="L324" s="85">
        <v>5.8029826519224912</v>
      </c>
      <c r="M324" s="85">
        <v>12.81591167486269</v>
      </c>
      <c r="N324" s="85">
        <v>8.0051967605240435</v>
      </c>
      <c r="O324" s="85">
        <v>5.3017357676049954</v>
      </c>
      <c r="P324" s="85">
        <v>4.0728957594909616</v>
      </c>
      <c r="Q324" s="85">
        <v>9.3267544084609568</v>
      </c>
      <c r="R324" s="85">
        <v>11.254984752521707</v>
      </c>
      <c r="S324" s="85">
        <v>5.6253689803491511</v>
      </c>
      <c r="T324" s="85">
        <v>3.3048546790162874</v>
      </c>
      <c r="U324" s="85">
        <v>4.7511574521367379</v>
      </c>
      <c r="V324" s="85">
        <v>5.2159733187727966</v>
      </c>
      <c r="W324" s="85">
        <v>3.578666853676495</v>
      </c>
      <c r="X324" s="85">
        <v>3.0819645492830006</v>
      </c>
      <c r="Y324" s="98">
        <v>0.35730706075534613</v>
      </c>
      <c r="Z324" s="98">
        <v>2.6179038443956415E-3</v>
      </c>
      <c r="AA324" s="98">
        <v>0.56479796855978748</v>
      </c>
      <c r="AB324" s="98">
        <v>-1.2124091343932264</v>
      </c>
      <c r="AC324" s="130">
        <v>1.6666886256735847</v>
      </c>
      <c r="AD324" s="98">
        <v>1.6989787984033944</v>
      </c>
      <c r="AE324" s="98">
        <v>3.2277795476266302</v>
      </c>
      <c r="AF324" s="130">
        <v>3.2277795476266302</v>
      </c>
      <c r="AG324" s="130">
        <v>5.5233983520097674</v>
      </c>
      <c r="AH324" s="147">
        <v>4.6914223866810767</v>
      </c>
      <c r="AI324" s="130">
        <v>3.8078484438430316</v>
      </c>
      <c r="AJ324" s="130">
        <v>3.8318950908569502</v>
      </c>
    </row>
    <row r="325" spans="1:36" x14ac:dyDescent="0.2">
      <c r="A325" s="5" t="s">
        <v>1691</v>
      </c>
      <c r="B325" s="5" t="s">
        <v>644</v>
      </c>
      <c r="D325" s="3" t="s">
        <v>645</v>
      </c>
      <c r="E325" s="38" t="s">
        <v>1089</v>
      </c>
      <c r="F325" s="3" t="s">
        <v>1076</v>
      </c>
      <c r="G325" s="3" t="s">
        <v>1065</v>
      </c>
      <c r="H325" s="85" t="s">
        <v>886</v>
      </c>
      <c r="I325" s="85">
        <v>4.2826144885606681</v>
      </c>
      <c r="J325" s="85">
        <v>12.730889975907118</v>
      </c>
      <c r="K325" s="85">
        <v>0.34972394475656188</v>
      </c>
      <c r="L325" s="85">
        <v>4.4127849755562352</v>
      </c>
      <c r="M325" s="85">
        <v>13.181073647124293</v>
      </c>
      <c r="N325" s="85">
        <v>9.3222653050079032</v>
      </c>
      <c r="O325" s="85">
        <v>5.9796183434908556</v>
      </c>
      <c r="P325" s="85">
        <v>6.9644119726608693</v>
      </c>
      <c r="Q325" s="85">
        <v>13.484631486173825</v>
      </c>
      <c r="R325" s="85">
        <v>15.064556839141829</v>
      </c>
      <c r="S325" s="85">
        <v>6.6709975701943875</v>
      </c>
      <c r="T325" s="85">
        <v>4.6735476727172198</v>
      </c>
      <c r="U325" s="85">
        <v>4.2087287674545024</v>
      </c>
      <c r="V325" s="85">
        <v>4.6130197079339297</v>
      </c>
      <c r="W325" s="85">
        <v>4.338905985749534</v>
      </c>
      <c r="X325" s="85" t="s">
        <v>886</v>
      </c>
      <c r="Y325" s="98" t="s">
        <v>886</v>
      </c>
      <c r="Z325" s="98" t="s">
        <v>886</v>
      </c>
      <c r="AA325" s="98" t="s">
        <v>886</v>
      </c>
      <c r="AB325" s="98" t="s">
        <v>886</v>
      </c>
      <c r="AC325" s="130" t="s">
        <v>886</v>
      </c>
      <c r="AD325" s="98" t="s">
        <v>886</v>
      </c>
      <c r="AE325" s="98" t="s">
        <v>886</v>
      </c>
      <c r="AF325" s="130" t="s">
        <v>886</v>
      </c>
      <c r="AG325" s="130" t="s">
        <v>886</v>
      </c>
      <c r="AH325" s="130" t="s">
        <v>886</v>
      </c>
      <c r="AI325" s="130" t="s">
        <v>886</v>
      </c>
      <c r="AJ325" s="130" t="s">
        <v>886</v>
      </c>
    </row>
    <row r="326" spans="1:36" x14ac:dyDescent="0.2">
      <c r="A326" s="5" t="s">
        <v>1567</v>
      </c>
      <c r="B326" s="5" t="s">
        <v>646</v>
      </c>
      <c r="D326" s="3" t="s">
        <v>647</v>
      </c>
      <c r="E326" s="38" t="s">
        <v>1088</v>
      </c>
      <c r="F326" s="3" t="s">
        <v>1076</v>
      </c>
      <c r="G326" s="3" t="s">
        <v>1064</v>
      </c>
      <c r="H326" s="85" t="s">
        <v>886</v>
      </c>
      <c r="I326" s="85">
        <v>5.0209727800089183</v>
      </c>
      <c r="J326" s="85">
        <v>5.5440361671028882</v>
      </c>
      <c r="K326" s="85">
        <v>3.1433172302737518</v>
      </c>
      <c r="L326" s="85">
        <v>4.5915818397551931</v>
      </c>
      <c r="M326" s="85">
        <v>8.9785499977609788</v>
      </c>
      <c r="N326" s="85">
        <v>7.0293666447512493</v>
      </c>
      <c r="O326" s="85">
        <v>7.0668031737906318</v>
      </c>
      <c r="P326" s="85">
        <v>6.5095264277688756</v>
      </c>
      <c r="Q326" s="85">
        <v>11.631952237733984</v>
      </c>
      <c r="R326" s="85">
        <v>13.268927246589527</v>
      </c>
      <c r="S326" s="85">
        <v>6.526022436807736</v>
      </c>
      <c r="T326" s="85">
        <v>3.6484065819620781</v>
      </c>
      <c r="U326" s="85">
        <v>4.8800681650107691</v>
      </c>
      <c r="V326" s="85">
        <v>4.3310979114773005</v>
      </c>
      <c r="W326" s="85">
        <v>4.141016411266051</v>
      </c>
      <c r="X326" s="85">
        <v>3.2081713846348947</v>
      </c>
      <c r="Y326" s="98">
        <v>1.0279473176999687</v>
      </c>
      <c r="Z326" s="98">
        <v>0.20160335554577102</v>
      </c>
      <c r="AA326" s="98">
        <v>0.32137624651448959</v>
      </c>
      <c r="AB326" s="98">
        <v>0.31967373089530327</v>
      </c>
      <c r="AC326" s="130">
        <v>0.50649385498846566</v>
      </c>
      <c r="AD326" s="98">
        <v>0.22694050821323586</v>
      </c>
      <c r="AE326" s="98">
        <v>4.5531736359458952</v>
      </c>
      <c r="AF326" s="130">
        <v>4.5531736359458952</v>
      </c>
      <c r="AG326" s="130">
        <v>5.4729572246960956</v>
      </c>
      <c r="AH326" s="147">
        <v>4.803996254964793</v>
      </c>
      <c r="AI326" s="130">
        <v>4.0078347815472037</v>
      </c>
      <c r="AJ326" s="130">
        <v>4.670703406332521</v>
      </c>
    </row>
    <row r="327" spans="1:36" x14ac:dyDescent="0.2">
      <c r="A327" s="5" t="s">
        <v>1568</v>
      </c>
      <c r="B327" s="5" t="s">
        <v>648</v>
      </c>
      <c r="D327" s="3" t="s">
        <v>649</v>
      </c>
      <c r="E327" s="38" t="s">
        <v>1088</v>
      </c>
      <c r="F327" s="3" t="s">
        <v>1076</v>
      </c>
      <c r="G327" s="3" t="s">
        <v>1065</v>
      </c>
      <c r="H327" s="85" t="s">
        <v>886</v>
      </c>
      <c r="I327" s="85">
        <v>1.158436213991763</v>
      </c>
      <c r="J327" s="85">
        <v>3.4314423448528402</v>
      </c>
      <c r="K327" s="85">
        <v>4.0786627335299954</v>
      </c>
      <c r="L327" s="85">
        <v>6.9155770538885832</v>
      </c>
      <c r="M327" s="85">
        <v>11.736533295631261</v>
      </c>
      <c r="N327" s="85">
        <v>8.8841439304072622</v>
      </c>
      <c r="O327" s="85">
        <v>5.9295197699079267</v>
      </c>
      <c r="P327" s="85">
        <v>12.939498656135157</v>
      </c>
      <c r="Q327" s="85">
        <v>10.720009713453123</v>
      </c>
      <c r="R327" s="85">
        <v>16.018379409797248</v>
      </c>
      <c r="S327" s="85">
        <v>7.1845816476993463</v>
      </c>
      <c r="T327" s="85">
        <v>4.4763088970607612</v>
      </c>
      <c r="U327" s="85">
        <v>4.7521376178538475</v>
      </c>
      <c r="V327" s="85">
        <v>4.8298590686768392</v>
      </c>
      <c r="W327" s="85">
        <v>3.9232265155998931</v>
      </c>
      <c r="X327" s="85">
        <v>2.6982048949342214</v>
      </c>
      <c r="Y327" s="98">
        <v>2.126050601732814</v>
      </c>
      <c r="Z327" s="98">
        <v>2.327205026762158E-2</v>
      </c>
      <c r="AA327" s="98">
        <v>4.0892874769113519E-2</v>
      </c>
      <c r="AB327" s="98">
        <v>-0.10571420517013053</v>
      </c>
      <c r="AC327" s="130">
        <v>-8.3955355505072049E-2</v>
      </c>
      <c r="AD327" s="98">
        <v>1.624029995127918</v>
      </c>
      <c r="AE327" s="98">
        <v>3.4476768827775839</v>
      </c>
      <c r="AF327" s="130">
        <v>3.4476768827775839</v>
      </c>
      <c r="AG327" s="130">
        <v>5.639833618791279</v>
      </c>
      <c r="AH327" s="147">
        <v>4.2336878676134448</v>
      </c>
      <c r="AI327" s="130">
        <v>4.034243411242544</v>
      </c>
      <c r="AJ327" s="130">
        <v>4.7625203754707446</v>
      </c>
    </row>
    <row r="328" spans="1:36" x14ac:dyDescent="0.2">
      <c r="A328" s="5" t="s">
        <v>1569</v>
      </c>
      <c r="B328" s="5" t="s">
        <v>650</v>
      </c>
      <c r="D328" s="3" t="s">
        <v>651</v>
      </c>
      <c r="E328" s="38" t="s">
        <v>1088</v>
      </c>
      <c r="F328" s="3" t="s">
        <v>1081</v>
      </c>
      <c r="G328" s="3" t="s">
        <v>1059</v>
      </c>
      <c r="H328" s="85" t="s">
        <v>886</v>
      </c>
      <c r="I328" s="85">
        <v>-6.1855670103092848</v>
      </c>
      <c r="J328" s="85">
        <v>4.213268213268222</v>
      </c>
      <c r="K328" s="85">
        <v>10.705637917298034</v>
      </c>
      <c r="L328" s="85">
        <v>7.696215392430787</v>
      </c>
      <c r="M328" s="85">
        <v>9.7995283018867951</v>
      </c>
      <c r="N328" s="85">
        <v>5.5203522715068232</v>
      </c>
      <c r="O328" s="85">
        <v>5.1195928753180624</v>
      </c>
      <c r="P328" s="85">
        <v>4.6088303640588748</v>
      </c>
      <c r="Q328" s="85">
        <v>7.8952239911144204</v>
      </c>
      <c r="R328" s="85">
        <v>7.4976409024620381</v>
      </c>
      <c r="S328" s="85">
        <v>4.987630675923711</v>
      </c>
      <c r="T328" s="85">
        <v>4.8799027059896645</v>
      </c>
      <c r="U328" s="85">
        <v>3.732424989128873</v>
      </c>
      <c r="V328" s="85">
        <v>3.2907147348564081</v>
      </c>
      <c r="W328" s="85">
        <v>3.0303030303030454</v>
      </c>
      <c r="X328" s="85">
        <v>2.8689600840336169</v>
      </c>
      <c r="Y328" s="98">
        <v>2.7059799604314065</v>
      </c>
      <c r="Z328" s="98">
        <v>0</v>
      </c>
      <c r="AA328" s="98">
        <v>0</v>
      </c>
      <c r="AB328" s="98">
        <v>0.20229637454518468</v>
      </c>
      <c r="AC328" s="130">
        <v>0</v>
      </c>
      <c r="AD328" s="98">
        <v>1.9541101081788748</v>
      </c>
      <c r="AE328" s="98">
        <v>3.9536109646810536</v>
      </c>
      <c r="AF328" s="130">
        <v>3.9536109646810536</v>
      </c>
      <c r="AG328" s="130">
        <v>5.2982473549075149</v>
      </c>
      <c r="AH328" s="147">
        <v>5.0616956739405694</v>
      </c>
      <c r="AI328" s="130">
        <v>3.7117597923522316</v>
      </c>
      <c r="AJ328" s="130">
        <v>3.9383783783783732</v>
      </c>
    </row>
    <row r="329" spans="1:36" x14ac:dyDescent="0.2">
      <c r="A329" s="5" t="s">
        <v>886</v>
      </c>
      <c r="B329" s="5" t="s">
        <v>937</v>
      </c>
      <c r="D329" s="3" t="s">
        <v>881</v>
      </c>
      <c r="E329" s="38" t="s">
        <v>1089</v>
      </c>
      <c r="F329" s="3" t="s">
        <v>1076</v>
      </c>
      <c r="G329" s="3" t="s">
        <v>1057</v>
      </c>
      <c r="H329" s="85" t="s">
        <v>886</v>
      </c>
      <c r="I329" s="85" t="s">
        <v>886</v>
      </c>
      <c r="J329" s="85" t="s">
        <v>886</v>
      </c>
      <c r="K329" s="85" t="s">
        <v>886</v>
      </c>
      <c r="L329" s="85" t="s">
        <v>886</v>
      </c>
      <c r="M329" s="85" t="s">
        <v>886</v>
      </c>
      <c r="N329" s="85" t="s">
        <v>886</v>
      </c>
      <c r="O329" s="85" t="s">
        <v>886</v>
      </c>
      <c r="P329" s="85" t="s">
        <v>886</v>
      </c>
      <c r="Q329" s="85" t="s">
        <v>886</v>
      </c>
      <c r="R329" s="85" t="s">
        <v>886</v>
      </c>
      <c r="S329" s="85" t="s">
        <v>886</v>
      </c>
      <c r="T329" s="85" t="s">
        <v>886</v>
      </c>
      <c r="U329" s="85" t="s">
        <v>886</v>
      </c>
      <c r="V329" s="85" t="s">
        <v>886</v>
      </c>
      <c r="W329" s="85" t="s">
        <v>886</v>
      </c>
      <c r="X329" s="85" t="s">
        <v>886</v>
      </c>
      <c r="Y329" s="98" t="s">
        <v>886</v>
      </c>
      <c r="Z329" s="98" t="s">
        <v>886</v>
      </c>
      <c r="AA329" s="98" t="s">
        <v>886</v>
      </c>
      <c r="AB329" s="98" t="s">
        <v>886</v>
      </c>
      <c r="AC329" s="130" t="s">
        <v>886</v>
      </c>
      <c r="AD329" s="98" t="s">
        <v>886</v>
      </c>
      <c r="AE329" s="98" t="s">
        <v>886</v>
      </c>
      <c r="AF329" s="130" t="s">
        <v>886</v>
      </c>
      <c r="AG329" s="130" t="s">
        <v>886</v>
      </c>
      <c r="AH329" s="130" t="s">
        <v>886</v>
      </c>
      <c r="AI329" s="130" t="s">
        <v>886</v>
      </c>
      <c r="AJ329" s="130" t="s">
        <v>886</v>
      </c>
    </row>
    <row r="330" spans="1:36" x14ac:dyDescent="0.2">
      <c r="A330" s="5" t="s">
        <v>886</v>
      </c>
      <c r="B330" s="5" t="s">
        <v>1031</v>
      </c>
      <c r="D330" s="3" t="s">
        <v>997</v>
      </c>
      <c r="E330" s="38" t="s">
        <v>1089</v>
      </c>
      <c r="F330" s="3" t="s">
        <v>1076</v>
      </c>
      <c r="G330" s="3" t="s">
        <v>1057</v>
      </c>
      <c r="H330" s="85" t="s">
        <v>886</v>
      </c>
      <c r="I330" s="85">
        <v>13.222222222222229</v>
      </c>
      <c r="J330" s="85">
        <v>10.826979693515511</v>
      </c>
      <c r="K330" s="85">
        <v>0.89059174116646034</v>
      </c>
      <c r="L330" s="85" t="s">
        <v>886</v>
      </c>
      <c r="M330" s="85" t="s">
        <v>886</v>
      </c>
      <c r="N330" s="85" t="s">
        <v>886</v>
      </c>
      <c r="O330" s="85" t="s">
        <v>886</v>
      </c>
      <c r="P330" s="85" t="s">
        <v>886</v>
      </c>
      <c r="Q330" s="85" t="s">
        <v>886</v>
      </c>
      <c r="R330" s="85" t="s">
        <v>886</v>
      </c>
      <c r="S330" s="85" t="s">
        <v>886</v>
      </c>
      <c r="T330" s="85" t="s">
        <v>886</v>
      </c>
      <c r="U330" s="85" t="s">
        <v>886</v>
      </c>
      <c r="V330" s="85" t="s">
        <v>886</v>
      </c>
      <c r="W330" s="85" t="s">
        <v>886</v>
      </c>
      <c r="X330" s="85" t="s">
        <v>886</v>
      </c>
      <c r="Y330" s="98" t="s">
        <v>886</v>
      </c>
      <c r="Z330" s="98" t="s">
        <v>886</v>
      </c>
      <c r="AA330" s="98" t="s">
        <v>886</v>
      </c>
      <c r="AB330" s="98" t="s">
        <v>886</v>
      </c>
      <c r="AC330" s="130" t="s">
        <v>886</v>
      </c>
      <c r="AD330" s="98" t="s">
        <v>886</v>
      </c>
      <c r="AE330" s="98" t="s">
        <v>886</v>
      </c>
      <c r="AF330" s="130" t="s">
        <v>886</v>
      </c>
      <c r="AG330" s="130" t="s">
        <v>886</v>
      </c>
      <c r="AH330" s="130" t="s">
        <v>886</v>
      </c>
      <c r="AI330" s="130" t="s">
        <v>886</v>
      </c>
      <c r="AJ330" s="130" t="s">
        <v>886</v>
      </c>
    </row>
    <row r="331" spans="1:36" x14ac:dyDescent="0.2">
      <c r="A331" s="5" t="s">
        <v>1572</v>
      </c>
      <c r="B331" s="5" t="s">
        <v>656</v>
      </c>
      <c r="D331" s="3" t="s">
        <v>657</v>
      </c>
      <c r="E331" s="38" t="s">
        <v>1088</v>
      </c>
      <c r="F331" s="3" t="s">
        <v>1082</v>
      </c>
      <c r="G331" s="3" t="s">
        <v>1057</v>
      </c>
      <c r="H331" s="85" t="s">
        <v>886</v>
      </c>
      <c r="I331" s="85">
        <v>13.222222222222229</v>
      </c>
      <c r="J331" s="85">
        <v>10.826979693515511</v>
      </c>
      <c r="K331" s="85">
        <v>0.89059174116646034</v>
      </c>
      <c r="L331" s="85">
        <v>1.7688360788549886</v>
      </c>
      <c r="M331" s="85">
        <v>10.067002786254477</v>
      </c>
      <c r="N331" s="85">
        <v>6.8257842871349794</v>
      </c>
      <c r="O331" s="85">
        <v>6.0313698939291385</v>
      </c>
      <c r="P331" s="85">
        <v>10.666205502048626</v>
      </c>
      <c r="Q331" s="85">
        <v>9.1862002644548681</v>
      </c>
      <c r="R331" s="85">
        <v>19.459001233045598</v>
      </c>
      <c r="S331" s="85">
        <v>8.4197332890965697</v>
      </c>
      <c r="T331" s="85">
        <v>3.9764371870829649</v>
      </c>
      <c r="U331" s="85">
        <v>3.9551671421914421</v>
      </c>
      <c r="V331" s="85">
        <v>3.5121383464796168</v>
      </c>
      <c r="W331" s="85">
        <v>3.9498575498575548</v>
      </c>
      <c r="X331" s="85">
        <v>3.1529556218207375</v>
      </c>
      <c r="Y331" s="98">
        <v>2.5124346384389469</v>
      </c>
      <c r="Z331" s="98">
        <v>0</v>
      </c>
      <c r="AA331" s="98">
        <v>0</v>
      </c>
      <c r="AB331" s="98">
        <v>1.9753393602610032</v>
      </c>
      <c r="AC331" s="130">
        <v>1.9058979815916643</v>
      </c>
      <c r="AD331" s="98">
        <v>1.9101586921531855</v>
      </c>
      <c r="AE331" s="98">
        <v>1.9983553704984613</v>
      </c>
      <c r="AF331" s="130">
        <v>1.9983553704984613</v>
      </c>
      <c r="AG331" s="130">
        <v>6.0000733505299664</v>
      </c>
      <c r="AH331" s="147">
        <v>4.068298983934393</v>
      </c>
      <c r="AI331" s="130">
        <v>2.3278236151361265</v>
      </c>
      <c r="AJ331" s="130">
        <v>5.1215682027400184</v>
      </c>
    </row>
    <row r="332" spans="1:36" x14ac:dyDescent="0.2">
      <c r="A332" s="5" t="s">
        <v>886</v>
      </c>
      <c r="B332" s="5" t="s">
        <v>1010</v>
      </c>
      <c r="D332" s="3" t="s">
        <v>1011</v>
      </c>
      <c r="E332" s="38" t="s">
        <v>1089</v>
      </c>
      <c r="F332" s="3" t="s">
        <v>1076</v>
      </c>
      <c r="G332" s="3" t="s">
        <v>1061</v>
      </c>
      <c r="H332" s="85" t="s">
        <v>886</v>
      </c>
      <c r="I332" s="85">
        <v>3.266973933924632</v>
      </c>
      <c r="J332" s="85">
        <v>2.1097046413502056</v>
      </c>
      <c r="K332" s="85">
        <v>5.4729109274563683</v>
      </c>
      <c r="L332" s="85">
        <v>7.511753438969194</v>
      </c>
      <c r="M332" s="85" t="s">
        <v>886</v>
      </c>
      <c r="N332" s="85" t="s">
        <v>886</v>
      </c>
      <c r="O332" s="85" t="s">
        <v>886</v>
      </c>
      <c r="P332" s="85" t="s">
        <v>886</v>
      </c>
      <c r="Q332" s="85" t="s">
        <v>886</v>
      </c>
      <c r="R332" s="85" t="s">
        <v>886</v>
      </c>
      <c r="S332" s="85" t="s">
        <v>886</v>
      </c>
      <c r="T332" s="85" t="s">
        <v>886</v>
      </c>
      <c r="U332" s="85" t="s">
        <v>886</v>
      </c>
      <c r="V332" s="85" t="s">
        <v>886</v>
      </c>
      <c r="W332" s="85" t="s">
        <v>886</v>
      </c>
      <c r="X332" s="85" t="s">
        <v>886</v>
      </c>
      <c r="Y332" s="98" t="s">
        <v>886</v>
      </c>
      <c r="Z332" s="98" t="s">
        <v>886</v>
      </c>
      <c r="AA332" s="98" t="s">
        <v>886</v>
      </c>
      <c r="AB332" s="98" t="s">
        <v>886</v>
      </c>
      <c r="AC332" s="130" t="s">
        <v>886</v>
      </c>
      <c r="AD332" s="98" t="s">
        <v>886</v>
      </c>
      <c r="AE332" s="98" t="s">
        <v>886</v>
      </c>
      <c r="AF332" s="130" t="s">
        <v>886</v>
      </c>
      <c r="AG332" s="130" t="s">
        <v>886</v>
      </c>
      <c r="AH332" s="130" t="s">
        <v>886</v>
      </c>
      <c r="AI332" s="130" t="s">
        <v>886</v>
      </c>
      <c r="AJ332" s="130" t="s">
        <v>886</v>
      </c>
    </row>
    <row r="333" spans="1:36" x14ac:dyDescent="0.2">
      <c r="A333" s="5" t="s">
        <v>1573</v>
      </c>
      <c r="B333" s="5" t="s">
        <v>658</v>
      </c>
      <c r="D333" s="3" t="s">
        <v>659</v>
      </c>
      <c r="E333" s="38" t="s">
        <v>1088</v>
      </c>
      <c r="F333" s="3" t="s">
        <v>1082</v>
      </c>
      <c r="G333" s="3" t="s">
        <v>1061</v>
      </c>
      <c r="H333" s="85" t="s">
        <v>886</v>
      </c>
      <c r="I333" s="85">
        <v>3.266973933924632</v>
      </c>
      <c r="J333" s="85">
        <v>2.1097046413502056</v>
      </c>
      <c r="K333" s="85">
        <v>5.4729109274563683</v>
      </c>
      <c r="L333" s="85">
        <v>7.511753438969194</v>
      </c>
      <c r="M333" s="85">
        <v>5.2134620367970967</v>
      </c>
      <c r="N333" s="85">
        <v>4.2624263042039416</v>
      </c>
      <c r="O333" s="85">
        <v>8.5543022500442731</v>
      </c>
      <c r="P333" s="85">
        <v>4.9859913499986419</v>
      </c>
      <c r="Q333" s="85">
        <v>5.3321587729298585</v>
      </c>
      <c r="R333" s="85">
        <v>16.073449107098909</v>
      </c>
      <c r="S333" s="85">
        <v>7.6777180880934992</v>
      </c>
      <c r="T333" s="85">
        <v>5.1012074038357298</v>
      </c>
      <c r="U333" s="85">
        <v>4.8751486325802773</v>
      </c>
      <c r="V333" s="85">
        <v>4.8377881336261481</v>
      </c>
      <c r="W333" s="85">
        <v>4.8972605655991117</v>
      </c>
      <c r="X333" s="85">
        <v>4.0297441226133373</v>
      </c>
      <c r="Y333" s="98">
        <v>2.9817086493741698</v>
      </c>
      <c r="Z333" s="98">
        <v>-7.577537148790725E-4</v>
      </c>
      <c r="AA333" s="98">
        <v>0.3546314258001928</v>
      </c>
      <c r="AB333" s="98">
        <v>2.042495998067011</v>
      </c>
      <c r="AC333" s="130">
        <v>0.17241251729673834</v>
      </c>
      <c r="AD333" s="98">
        <v>1.922082526925406</v>
      </c>
      <c r="AE333" s="98">
        <v>3.831825824781121</v>
      </c>
      <c r="AF333" s="130">
        <v>3.831825824781121</v>
      </c>
      <c r="AG333" s="130">
        <v>4.6902725708110271</v>
      </c>
      <c r="AH333" s="147">
        <v>5.4467716344775541</v>
      </c>
      <c r="AI333" s="130">
        <v>3.7882587545698954</v>
      </c>
      <c r="AJ333" s="130">
        <v>3.9102437206702518</v>
      </c>
    </row>
    <row r="334" spans="1:36" x14ac:dyDescent="0.2">
      <c r="A334" s="5" t="s">
        <v>1574</v>
      </c>
      <c r="B334" s="5" t="s">
        <v>660</v>
      </c>
      <c r="D334" s="3" t="s">
        <v>661</v>
      </c>
      <c r="E334" s="38" t="s">
        <v>1088</v>
      </c>
      <c r="F334" s="3" t="s">
        <v>1083</v>
      </c>
      <c r="G334" s="3" t="s">
        <v>1062</v>
      </c>
      <c r="H334" s="85" t="s">
        <v>886</v>
      </c>
      <c r="I334" s="85">
        <v>-8.8295589224510707</v>
      </c>
      <c r="J334" s="85">
        <v>3.5573122529644223</v>
      </c>
      <c r="K334" s="85">
        <v>23.988125530110253</v>
      </c>
      <c r="L334" s="85">
        <v>2.2985046038500201</v>
      </c>
      <c r="M334" s="85">
        <v>5.1985395407310335</v>
      </c>
      <c r="N334" s="85">
        <v>2.7994609575631131</v>
      </c>
      <c r="O334" s="85">
        <v>4.5560227553796722</v>
      </c>
      <c r="P334" s="85">
        <v>6.3943035579106606</v>
      </c>
      <c r="Q334" s="85">
        <v>5.6120066703724234</v>
      </c>
      <c r="R334" s="85">
        <v>8.863344491462982</v>
      </c>
      <c r="S334" s="85">
        <v>3.5158289659440243</v>
      </c>
      <c r="T334" s="85">
        <v>2.6360528331496198</v>
      </c>
      <c r="U334" s="85">
        <v>3.0934872037569789</v>
      </c>
      <c r="V334" s="85">
        <v>4.2542485102626415</v>
      </c>
      <c r="W334" s="85">
        <v>3.4735041577048946</v>
      </c>
      <c r="X334" s="85">
        <v>0</v>
      </c>
      <c r="Y334" s="98">
        <v>0</v>
      </c>
      <c r="Z334" s="98">
        <v>0</v>
      </c>
      <c r="AA334" s="98">
        <v>-0.25369079184261523</v>
      </c>
      <c r="AB334" s="98">
        <v>-0.31668936547264082</v>
      </c>
      <c r="AC334" s="130">
        <v>-0.31769547325102288</v>
      </c>
      <c r="AD334" s="98">
        <v>-0.33026735142097641</v>
      </c>
      <c r="AE334" s="98">
        <v>-6.295872889640064E-2</v>
      </c>
      <c r="AF334" s="130">
        <v>-6.295872889640064E-2</v>
      </c>
      <c r="AG334" s="130">
        <v>5.7860314126127799</v>
      </c>
      <c r="AH334" s="147">
        <v>4.3052484317884332</v>
      </c>
      <c r="AI334" s="130">
        <v>3.9011234658705707</v>
      </c>
      <c r="AJ334" s="130">
        <v>6.0324246293931543</v>
      </c>
    </row>
    <row r="335" spans="1:36" x14ac:dyDescent="0.2">
      <c r="A335" s="5" t="s">
        <v>1575</v>
      </c>
      <c r="B335" s="5" t="s">
        <v>662</v>
      </c>
      <c r="D335" s="3" t="s">
        <v>663</v>
      </c>
      <c r="E335" s="38" t="s">
        <v>1088</v>
      </c>
      <c r="F335" s="3" t="s">
        <v>1076</v>
      </c>
      <c r="G335" s="3" t="s">
        <v>1057</v>
      </c>
      <c r="H335" s="85" t="s">
        <v>886</v>
      </c>
      <c r="I335" s="85">
        <v>2.5531914893617085</v>
      </c>
      <c r="J335" s="85">
        <v>2.2830797602581896</v>
      </c>
      <c r="K335" s="85">
        <v>6.6981591331157802</v>
      </c>
      <c r="L335" s="85">
        <v>6.5885971137922894</v>
      </c>
      <c r="M335" s="85">
        <v>12.156570540767646</v>
      </c>
      <c r="N335" s="85">
        <v>7.6245671072160377</v>
      </c>
      <c r="O335" s="85">
        <v>5.106450045311874</v>
      </c>
      <c r="P335" s="85">
        <v>4.5459657365639146</v>
      </c>
      <c r="Q335" s="85">
        <v>11.195840554592735</v>
      </c>
      <c r="R335" s="85">
        <v>18.79675810473816</v>
      </c>
      <c r="S335" s="85">
        <v>5.9229634723441364</v>
      </c>
      <c r="T335" s="85">
        <v>3.8653739375560576</v>
      </c>
      <c r="U335" s="85">
        <v>5.099925980754989</v>
      </c>
      <c r="V335" s="85">
        <v>4.4431924000907657</v>
      </c>
      <c r="W335" s="85">
        <v>5.3248319834568321</v>
      </c>
      <c r="X335" s="85">
        <v>3.1712383337127079</v>
      </c>
      <c r="Y335" s="98">
        <v>2.1967262848711471</v>
      </c>
      <c r="Z335" s="98">
        <v>0</v>
      </c>
      <c r="AA335" s="98">
        <v>2.9125624072324712</v>
      </c>
      <c r="AB335" s="98">
        <v>1.9837809842858007</v>
      </c>
      <c r="AC335" s="130">
        <v>1.9831193792868351</v>
      </c>
      <c r="AD335" s="98">
        <v>1.9874186879128564</v>
      </c>
      <c r="AE335" s="98">
        <v>3.5784698487648425</v>
      </c>
      <c r="AF335" s="130">
        <v>3.5784698487648425</v>
      </c>
      <c r="AG335" s="130">
        <v>5.5325525003431464</v>
      </c>
      <c r="AH335" s="147">
        <v>3.8589931176502557</v>
      </c>
      <c r="AI335" s="130">
        <v>3.6822140244506807</v>
      </c>
      <c r="AJ335" s="130">
        <v>2.648106769732478</v>
      </c>
    </row>
    <row r="336" spans="1:36" x14ac:dyDescent="0.2">
      <c r="A336" s="5" t="s">
        <v>1576</v>
      </c>
      <c r="B336" s="5" t="s">
        <v>664</v>
      </c>
      <c r="D336" s="3" t="s">
        <v>665</v>
      </c>
      <c r="E336" s="38" t="s">
        <v>1088</v>
      </c>
      <c r="F336" s="3" t="s">
        <v>1076</v>
      </c>
      <c r="G336" s="3" t="s">
        <v>1061</v>
      </c>
      <c r="H336" s="85" t="s">
        <v>886</v>
      </c>
      <c r="I336" s="85">
        <v>1.9077212806026296</v>
      </c>
      <c r="J336" s="85">
        <v>2.0789828691811607</v>
      </c>
      <c r="K336" s="85">
        <v>7.2884608421738761</v>
      </c>
      <c r="L336" s="85">
        <v>7.0278752699783951</v>
      </c>
      <c r="M336" s="85">
        <v>11.496318718567224</v>
      </c>
      <c r="N336" s="85">
        <v>8.9209711401139629</v>
      </c>
      <c r="O336" s="85">
        <v>5.9716993379202989</v>
      </c>
      <c r="P336" s="85">
        <v>5.946343256155842</v>
      </c>
      <c r="Q336" s="85">
        <v>10.675963183941533</v>
      </c>
      <c r="R336" s="85">
        <v>16.6710197770511</v>
      </c>
      <c r="S336" s="85">
        <v>6.0237835127245489</v>
      </c>
      <c r="T336" s="85">
        <v>4.9019856251214122</v>
      </c>
      <c r="U336" s="85">
        <v>4.6334688619620721</v>
      </c>
      <c r="V336" s="85">
        <v>4.7253000923361128</v>
      </c>
      <c r="W336" s="85">
        <v>4.5245810096913317</v>
      </c>
      <c r="X336" s="85">
        <v>3.2180740761568671</v>
      </c>
      <c r="Y336" s="98">
        <v>0.34459979432976695</v>
      </c>
      <c r="Z336" s="98">
        <v>-0.12691474993722807</v>
      </c>
      <c r="AA336" s="98">
        <v>3.8734404305643011E-2</v>
      </c>
      <c r="AB336" s="98">
        <v>9.0345282006325078E-2</v>
      </c>
      <c r="AC336" s="130">
        <v>1.0858794945223238E-2</v>
      </c>
      <c r="AD336" s="98">
        <v>1.5648538972055315</v>
      </c>
      <c r="AE336" s="98">
        <v>3.0046502926477148</v>
      </c>
      <c r="AF336" s="130">
        <v>3.0046502926477148</v>
      </c>
      <c r="AG336" s="130">
        <v>5.6160511848930117</v>
      </c>
      <c r="AH336" s="147">
        <v>4.0223259972004266</v>
      </c>
      <c r="AI336" s="130">
        <v>4.0324541316823614</v>
      </c>
      <c r="AJ336" s="130">
        <v>4.258221601439149</v>
      </c>
    </row>
    <row r="337" spans="1:36" x14ac:dyDescent="0.2">
      <c r="A337" s="5" t="s">
        <v>1692</v>
      </c>
      <c r="B337" s="5" t="s">
        <v>666</v>
      </c>
      <c r="D337" s="3" t="s">
        <v>667</v>
      </c>
      <c r="E337" s="38" t="s">
        <v>1089</v>
      </c>
      <c r="F337" s="3" t="s">
        <v>1076</v>
      </c>
      <c r="G337" s="3" t="s">
        <v>1061</v>
      </c>
      <c r="H337" s="85" t="s">
        <v>886</v>
      </c>
      <c r="I337" s="85">
        <v>9.4594594594594525</v>
      </c>
      <c r="J337" s="85">
        <v>3.2921810699588576</v>
      </c>
      <c r="K337" s="85">
        <v>5.7335104028331187</v>
      </c>
      <c r="L337" s="85">
        <v>6.5881801282802854</v>
      </c>
      <c r="M337" s="85">
        <v>8.8755165208100948</v>
      </c>
      <c r="N337" s="85">
        <v>7.4419879935349655</v>
      </c>
      <c r="O337" s="85">
        <v>7.552415617906604</v>
      </c>
      <c r="P337" s="85">
        <v>7.5278485438833087</v>
      </c>
      <c r="Q337" s="85">
        <v>13.116696088451192</v>
      </c>
      <c r="R337" s="85">
        <v>18.943920819729357</v>
      </c>
      <c r="S337" s="85">
        <v>4.8157515386408249</v>
      </c>
      <c r="T337" s="85">
        <v>3.1195440919722159</v>
      </c>
      <c r="U337" s="85">
        <v>4.8420329670329636</v>
      </c>
      <c r="V337" s="85">
        <v>4.3876019774678383</v>
      </c>
      <c r="W337" s="85">
        <v>4.3359919438991739</v>
      </c>
      <c r="X337" s="85">
        <v>2.3121953266517892</v>
      </c>
      <c r="Y337" s="98">
        <v>2.5914811295603783</v>
      </c>
      <c r="Z337" s="98">
        <v>0.2978451205373176</v>
      </c>
      <c r="AA337" s="98">
        <v>0.45905995681781064</v>
      </c>
      <c r="AB337" s="98">
        <v>-3.7033118188560366E-2</v>
      </c>
      <c r="AC337" s="130">
        <v>0.17398782746758101</v>
      </c>
      <c r="AD337" s="98">
        <v>0.32623841820595967</v>
      </c>
      <c r="AE337" s="98">
        <v>2.2466215104300247</v>
      </c>
      <c r="AF337" s="130">
        <v>2.2466215104300247</v>
      </c>
      <c r="AG337" s="130">
        <v>4.7542481043069129</v>
      </c>
      <c r="AH337" s="130" t="s">
        <v>886</v>
      </c>
      <c r="AI337" s="130" t="s">
        <v>886</v>
      </c>
      <c r="AJ337" s="130" t="s">
        <v>886</v>
      </c>
    </row>
    <row r="338" spans="1:36" x14ac:dyDescent="0.2">
      <c r="A338" s="5" t="s">
        <v>1577</v>
      </c>
      <c r="B338" s="5" t="s">
        <v>668</v>
      </c>
      <c r="D338" s="3" t="s">
        <v>669</v>
      </c>
      <c r="E338" s="38" t="s">
        <v>1088</v>
      </c>
      <c r="F338" s="3" t="s">
        <v>1081</v>
      </c>
      <c r="G338" s="3" t="s">
        <v>1058</v>
      </c>
      <c r="H338" s="85" t="s">
        <v>886</v>
      </c>
      <c r="I338" s="85">
        <v>5.8500438753290638</v>
      </c>
      <c r="J338" s="85">
        <v>14.85308115078756</v>
      </c>
      <c r="K338" s="85">
        <v>4.4390680764038422</v>
      </c>
      <c r="L338" s="85">
        <v>12.836921186679291</v>
      </c>
      <c r="M338" s="85">
        <v>6.9608910666485286</v>
      </c>
      <c r="N338" s="85">
        <v>2.5089871793512231</v>
      </c>
      <c r="O338" s="85">
        <v>4.4223985434532977</v>
      </c>
      <c r="P338" s="85">
        <v>5.7666778942363095</v>
      </c>
      <c r="Q338" s="85">
        <v>3.352284967638596</v>
      </c>
      <c r="R338" s="85">
        <v>3.4936832756339271</v>
      </c>
      <c r="S338" s="85">
        <v>3.148068688319313</v>
      </c>
      <c r="T338" s="85">
        <v>2.7922099972833365</v>
      </c>
      <c r="U338" s="85">
        <v>2.7849125791825458</v>
      </c>
      <c r="V338" s="85">
        <v>2.7841835873783793</v>
      </c>
      <c r="W338" s="85">
        <v>2.7994496474303787</v>
      </c>
      <c r="X338" s="85">
        <v>2.8152305340725121</v>
      </c>
      <c r="Y338" s="98">
        <v>1.0236610675956399</v>
      </c>
      <c r="Z338" s="98">
        <v>0</v>
      </c>
      <c r="AA338" s="98">
        <v>2.1964344547351402</v>
      </c>
      <c r="AB338" s="98">
        <v>-9.6715263101330606E-2</v>
      </c>
      <c r="AC338" s="130">
        <v>1.9935460738615962</v>
      </c>
      <c r="AD338" s="98">
        <v>1.9925472825705004</v>
      </c>
      <c r="AE338" s="98">
        <v>3.6501130535487869</v>
      </c>
      <c r="AF338" s="130">
        <v>3.6501130535487869</v>
      </c>
      <c r="AG338" s="130">
        <v>5.960184819826142</v>
      </c>
      <c r="AH338" s="147">
        <v>5.2411241448486523</v>
      </c>
      <c r="AI338" s="130">
        <v>3.9545249604775901</v>
      </c>
      <c r="AJ338" s="130">
        <v>5.0289328341001127</v>
      </c>
    </row>
    <row r="339" spans="1:36" x14ac:dyDescent="0.2">
      <c r="A339" s="5" t="s">
        <v>1578</v>
      </c>
      <c r="B339" s="5" t="s">
        <v>670</v>
      </c>
      <c r="D339" s="3" t="s">
        <v>671</v>
      </c>
      <c r="E339" s="38" t="s">
        <v>1088</v>
      </c>
      <c r="F339" s="3" t="s">
        <v>1076</v>
      </c>
      <c r="G339" s="3" t="s">
        <v>1065</v>
      </c>
      <c r="H339" s="85" t="s">
        <v>886</v>
      </c>
      <c r="I339" s="85">
        <v>5.6644331693713923</v>
      </c>
      <c r="J339" s="85">
        <v>-1.0318347598189348</v>
      </c>
      <c r="K339" s="85">
        <v>8.51111111111112</v>
      </c>
      <c r="L339" s="85">
        <v>7.9715338930984814</v>
      </c>
      <c r="M339" s="85">
        <v>11.451467589738741</v>
      </c>
      <c r="N339" s="85">
        <v>8.1815861130020409</v>
      </c>
      <c r="O339" s="85">
        <v>6.0159148411793382</v>
      </c>
      <c r="P339" s="85">
        <v>8.7597378508717583</v>
      </c>
      <c r="Q339" s="85">
        <v>6.8399390590536058</v>
      </c>
      <c r="R339" s="85">
        <v>14.828136639352991</v>
      </c>
      <c r="S339" s="85">
        <v>6.8421930604982322</v>
      </c>
      <c r="T339" s="85">
        <v>4.4402230954054005</v>
      </c>
      <c r="U339" s="85">
        <v>4.7273391691444004</v>
      </c>
      <c r="V339" s="85">
        <v>4.7003124553918383</v>
      </c>
      <c r="W339" s="85">
        <v>3.9901533800416757</v>
      </c>
      <c r="X339" s="85">
        <v>2.9127486470541157</v>
      </c>
      <c r="Y339" s="98">
        <v>1.9406618916852949</v>
      </c>
      <c r="Z339" s="98">
        <v>2.4994098615607641E-2</v>
      </c>
      <c r="AA339" s="98">
        <v>-4.7199278128701394E-2</v>
      </c>
      <c r="AB339" s="98">
        <v>-7.9860001944425107E-2</v>
      </c>
      <c r="AC339" s="130">
        <v>-0.19251217969656897</v>
      </c>
      <c r="AD339" s="98">
        <v>1.4831836223104355</v>
      </c>
      <c r="AE339" s="98">
        <v>3.0979827089337331</v>
      </c>
      <c r="AF339" s="130">
        <v>3.0979827089337331</v>
      </c>
      <c r="AG339" s="130">
        <v>5.4667841769807435</v>
      </c>
      <c r="AH339" s="147">
        <v>3.9656780225503008</v>
      </c>
      <c r="AI339" s="130">
        <v>3.7771345032646009</v>
      </c>
      <c r="AJ339" s="130">
        <v>4.7099497126436827</v>
      </c>
    </row>
    <row r="340" spans="1:36" x14ac:dyDescent="0.2">
      <c r="A340" s="5" t="s">
        <v>1580</v>
      </c>
      <c r="B340" s="5" t="s">
        <v>674</v>
      </c>
      <c r="D340" s="3" t="s">
        <v>675</v>
      </c>
      <c r="E340" s="38" t="s">
        <v>1088</v>
      </c>
      <c r="F340" s="3" t="s">
        <v>1076</v>
      </c>
      <c r="G340" s="3" t="s">
        <v>1065</v>
      </c>
      <c r="H340" s="85" t="s">
        <v>886</v>
      </c>
      <c r="I340" s="85">
        <v>3.2520325203252014</v>
      </c>
      <c r="J340" s="85">
        <v>2.1662292213473222</v>
      </c>
      <c r="K340" s="85">
        <v>1.760635747071305</v>
      </c>
      <c r="L340" s="85">
        <v>10.057896862797904</v>
      </c>
      <c r="M340" s="85">
        <v>11.654330804991446</v>
      </c>
      <c r="N340" s="85">
        <v>8.087600838206896</v>
      </c>
      <c r="O340" s="85">
        <v>5.6679084619478459</v>
      </c>
      <c r="P340" s="85">
        <v>8.2994567759110822</v>
      </c>
      <c r="Q340" s="85">
        <v>6.1475772876251114</v>
      </c>
      <c r="R340" s="85">
        <v>14.268129850621719</v>
      </c>
      <c r="S340" s="85">
        <v>6.8585565353928075</v>
      </c>
      <c r="T340" s="85">
        <v>4.5773354406048554</v>
      </c>
      <c r="U340" s="85">
        <v>4.5183109637048346</v>
      </c>
      <c r="V340" s="85">
        <v>4.7708372412930515</v>
      </c>
      <c r="W340" s="85">
        <v>3.6158689424683672</v>
      </c>
      <c r="X340" s="85">
        <v>2.789157277079795</v>
      </c>
      <c r="Y340" s="98">
        <v>1.8939685786129985</v>
      </c>
      <c r="Z340" s="98">
        <v>-2.6121685811119733E-2</v>
      </c>
      <c r="AA340" s="98">
        <v>5.2257022037323964E-2</v>
      </c>
      <c r="AB340" s="98">
        <v>3.0925497041465633E-2</v>
      </c>
      <c r="AC340" s="130">
        <v>-2.0610624089645313E-3</v>
      </c>
      <c r="AD340" s="98">
        <v>1.4647585415621833</v>
      </c>
      <c r="AE340" s="98">
        <v>2.9420726546365739</v>
      </c>
      <c r="AF340" s="130">
        <v>2.9420726546365739</v>
      </c>
      <c r="AG340" s="130">
        <v>5.5199151365140198</v>
      </c>
      <c r="AH340" s="147">
        <v>4.1079741972545714</v>
      </c>
      <c r="AI340" s="130">
        <v>3.7688456652814395</v>
      </c>
      <c r="AJ340" s="130">
        <v>4.7098639606505186</v>
      </c>
    </row>
    <row r="341" spans="1:36" x14ac:dyDescent="0.2">
      <c r="A341" s="5" t="s">
        <v>1582</v>
      </c>
      <c r="B341" s="5" t="s">
        <v>678</v>
      </c>
      <c r="D341" s="3" t="s">
        <v>679</v>
      </c>
      <c r="E341" s="38" t="s">
        <v>1088</v>
      </c>
      <c r="F341" s="3" t="s">
        <v>1076</v>
      </c>
      <c r="G341" s="3" t="s">
        <v>1061</v>
      </c>
      <c r="H341" s="85" t="s">
        <v>886</v>
      </c>
      <c r="I341" s="85">
        <v>-2.9684356344206577</v>
      </c>
      <c r="J341" s="85">
        <v>1.3375709575444574</v>
      </c>
      <c r="K341" s="85">
        <v>4.9979035639412928</v>
      </c>
      <c r="L341" s="85">
        <v>4.5954795942816133</v>
      </c>
      <c r="M341" s="85">
        <v>7.7013530435844757</v>
      </c>
      <c r="N341" s="85">
        <v>8.0382842963488343</v>
      </c>
      <c r="O341" s="85">
        <v>5.5437436018584094</v>
      </c>
      <c r="P341" s="85">
        <v>6.4761620532716648</v>
      </c>
      <c r="Q341" s="85">
        <v>9.7084997547473932</v>
      </c>
      <c r="R341" s="85">
        <v>17.122813740831816</v>
      </c>
      <c r="S341" s="85">
        <v>6.0614047844106835</v>
      </c>
      <c r="T341" s="85">
        <v>4.7860625744474703</v>
      </c>
      <c r="U341" s="85">
        <v>4.6222542076252466</v>
      </c>
      <c r="V341" s="85">
        <v>4.6611428124755889</v>
      </c>
      <c r="W341" s="85">
        <v>4.5035961551387942</v>
      </c>
      <c r="X341" s="85">
        <v>3.6405737441307195</v>
      </c>
      <c r="Y341" s="98">
        <v>0.34478716288435862</v>
      </c>
      <c r="Z341" s="98">
        <v>0</v>
      </c>
      <c r="AA341" s="98">
        <v>0</v>
      </c>
      <c r="AB341" s="98">
        <v>0</v>
      </c>
      <c r="AC341" s="130">
        <v>0</v>
      </c>
      <c r="AD341" s="98">
        <v>1.529718177257644</v>
      </c>
      <c r="AE341" s="98">
        <v>3.3646264120804181</v>
      </c>
      <c r="AF341" s="130">
        <v>3.3646264120804181</v>
      </c>
      <c r="AG341" s="130">
        <v>5.7988536348545283</v>
      </c>
      <c r="AH341" s="147">
        <v>4.1203846244937559</v>
      </c>
      <c r="AI341" s="130">
        <v>3.9385616231923715</v>
      </c>
      <c r="AJ341" s="130">
        <v>4.1815983411479598</v>
      </c>
    </row>
    <row r="342" spans="1:36" x14ac:dyDescent="0.2">
      <c r="A342" s="5" t="s">
        <v>1583</v>
      </c>
      <c r="B342" s="5" t="s">
        <v>680</v>
      </c>
      <c r="D342" s="3" t="s">
        <v>681</v>
      </c>
      <c r="E342" s="38" t="s">
        <v>1088</v>
      </c>
      <c r="F342" s="3" t="s">
        <v>1081</v>
      </c>
      <c r="G342" s="3" t="s">
        <v>1058</v>
      </c>
      <c r="H342" s="85" t="s">
        <v>886</v>
      </c>
      <c r="I342" s="85">
        <v>6.7951993805652364</v>
      </c>
      <c r="J342" s="85">
        <v>11.255310818844904</v>
      </c>
      <c r="K342" s="85">
        <v>4.7220593027044657</v>
      </c>
      <c r="L342" s="85">
        <v>4.4431722009259573</v>
      </c>
      <c r="M342" s="85">
        <v>3.8203961009557048</v>
      </c>
      <c r="N342" s="85">
        <v>5.2121114733024001</v>
      </c>
      <c r="O342" s="85">
        <v>3.9415262095674422</v>
      </c>
      <c r="P342" s="85">
        <v>6.9228993051911232</v>
      </c>
      <c r="Q342" s="85">
        <v>5.9426350197302469</v>
      </c>
      <c r="R342" s="85">
        <v>6.5960640426951329</v>
      </c>
      <c r="S342" s="85">
        <v>4.117447651829238</v>
      </c>
      <c r="T342" s="85">
        <v>4.549021572163241</v>
      </c>
      <c r="U342" s="85">
        <v>4.9419881341180201</v>
      </c>
      <c r="V342" s="85">
        <v>4.7252362618130945</v>
      </c>
      <c r="W342" s="85">
        <v>4.7307312252964522</v>
      </c>
      <c r="X342" s="85">
        <v>4.5003919718612764</v>
      </c>
      <c r="Y342" s="98">
        <v>3.6022040762132406</v>
      </c>
      <c r="Z342" s="98">
        <v>-3.8447736709883884E-2</v>
      </c>
      <c r="AA342" s="98">
        <v>0</v>
      </c>
      <c r="AB342" s="98">
        <v>2.824431395676811</v>
      </c>
      <c r="AC342" s="130">
        <v>0.18515978603759198</v>
      </c>
      <c r="AD342" s="98">
        <v>0</v>
      </c>
      <c r="AE342" s="98">
        <v>3.6422130815997544</v>
      </c>
      <c r="AF342" s="130">
        <v>3.6422130815997544</v>
      </c>
      <c r="AG342" s="130">
        <v>5.5010837031685522</v>
      </c>
      <c r="AH342" s="147">
        <v>4.1816126437531187</v>
      </c>
      <c r="AI342" s="130">
        <v>3.8124054462934875</v>
      </c>
      <c r="AJ342" s="130">
        <v>3.4759143307972979</v>
      </c>
    </row>
    <row r="343" spans="1:36" x14ac:dyDescent="0.2">
      <c r="A343" s="5" t="s">
        <v>886</v>
      </c>
      <c r="B343" s="5" t="s">
        <v>1046</v>
      </c>
      <c r="D343" s="3" t="s">
        <v>1045</v>
      </c>
      <c r="E343" s="38" t="s">
        <v>1089</v>
      </c>
      <c r="F343" s="3" t="s">
        <v>1076</v>
      </c>
      <c r="G343" s="3" t="s">
        <v>1059</v>
      </c>
      <c r="H343" s="85" t="s">
        <v>886</v>
      </c>
      <c r="I343" s="85">
        <v>5.1793650793650698</v>
      </c>
      <c r="J343" s="85">
        <v>3.9041395650664725</v>
      </c>
      <c r="K343" s="85" t="s">
        <v>886</v>
      </c>
      <c r="L343" s="85" t="s">
        <v>886</v>
      </c>
      <c r="M343" s="85" t="s">
        <v>886</v>
      </c>
      <c r="N343" s="85" t="s">
        <v>886</v>
      </c>
      <c r="O343" s="85" t="s">
        <v>886</v>
      </c>
      <c r="P343" s="85" t="s">
        <v>886</v>
      </c>
      <c r="Q343" s="85" t="s">
        <v>886</v>
      </c>
      <c r="R343" s="85" t="s">
        <v>886</v>
      </c>
      <c r="S343" s="85" t="s">
        <v>886</v>
      </c>
      <c r="T343" s="85" t="s">
        <v>886</v>
      </c>
      <c r="U343" s="85" t="s">
        <v>886</v>
      </c>
      <c r="V343" s="85" t="s">
        <v>886</v>
      </c>
      <c r="W343" s="85" t="s">
        <v>886</v>
      </c>
      <c r="X343" s="85" t="s">
        <v>886</v>
      </c>
      <c r="Y343" s="98" t="s">
        <v>886</v>
      </c>
      <c r="Z343" s="98" t="s">
        <v>886</v>
      </c>
      <c r="AA343" s="98" t="s">
        <v>886</v>
      </c>
      <c r="AB343" s="98" t="s">
        <v>886</v>
      </c>
      <c r="AC343" s="130" t="s">
        <v>886</v>
      </c>
      <c r="AD343" s="98" t="s">
        <v>886</v>
      </c>
      <c r="AE343" s="98" t="s">
        <v>886</v>
      </c>
      <c r="AF343" s="130" t="s">
        <v>886</v>
      </c>
      <c r="AG343" s="130" t="s">
        <v>886</v>
      </c>
      <c r="AH343" s="130" t="s">
        <v>886</v>
      </c>
      <c r="AI343" s="130" t="s">
        <v>886</v>
      </c>
      <c r="AJ343" s="130" t="s">
        <v>886</v>
      </c>
    </row>
    <row r="344" spans="1:36" x14ac:dyDescent="0.2">
      <c r="A344" s="5" t="s">
        <v>1584</v>
      </c>
      <c r="B344" s="5" t="s">
        <v>682</v>
      </c>
      <c r="D344" s="3" t="s">
        <v>683</v>
      </c>
      <c r="E344" s="38" t="s">
        <v>1088</v>
      </c>
      <c r="F344" s="3" t="s">
        <v>1082</v>
      </c>
      <c r="G344" s="3" t="s">
        <v>1059</v>
      </c>
      <c r="H344" s="85" t="s">
        <v>886</v>
      </c>
      <c r="I344" s="85">
        <v>5.1793650793650698</v>
      </c>
      <c r="J344" s="85">
        <v>3.9041395650664725</v>
      </c>
      <c r="K344" s="85">
        <v>8.7305737109658565</v>
      </c>
      <c r="L344" s="85">
        <v>6.9421995431533219</v>
      </c>
      <c r="M344" s="85">
        <v>0.51712508431387505</v>
      </c>
      <c r="N344" s="85">
        <v>5.9834476588130059</v>
      </c>
      <c r="O344" s="85">
        <v>5.9364264190322018</v>
      </c>
      <c r="P344" s="85">
        <v>5.4676258992805771</v>
      </c>
      <c r="Q344" s="85">
        <v>7.011228880260262</v>
      </c>
      <c r="R344" s="85">
        <v>6.7676103990350214</v>
      </c>
      <c r="S344" s="85">
        <v>6.9834300830332836</v>
      </c>
      <c r="T344" s="85">
        <v>4.1262073406310265</v>
      </c>
      <c r="U344" s="85">
        <v>4.5712024142281251</v>
      </c>
      <c r="V344" s="85">
        <v>4.1553321506012253</v>
      </c>
      <c r="W344" s="85">
        <v>5.2704492978538013</v>
      </c>
      <c r="X344" s="85">
        <v>4.3701503699921602</v>
      </c>
      <c r="Y344" s="98">
        <v>2.2021028842311239</v>
      </c>
      <c r="Z344" s="98">
        <v>6.7417245331427011E-3</v>
      </c>
      <c r="AA344" s="98">
        <v>3.5108534447889923</v>
      </c>
      <c r="AB344" s="98">
        <v>1.9511813895329198</v>
      </c>
      <c r="AC344" s="130">
        <v>1.9266148814390816</v>
      </c>
      <c r="AD344" s="98">
        <v>1.9459764351968056</v>
      </c>
      <c r="AE344" s="98">
        <v>3.5822088341068925</v>
      </c>
      <c r="AF344" s="130">
        <v>3.5822088341068925</v>
      </c>
      <c r="AG344" s="130">
        <v>5.7686295241506036</v>
      </c>
      <c r="AH344" s="147">
        <v>3.8379061080805021</v>
      </c>
      <c r="AI344" s="130">
        <v>3.8192395681293512</v>
      </c>
      <c r="AJ344" s="130">
        <v>3.5117281950295411</v>
      </c>
    </row>
    <row r="345" spans="1:36" x14ac:dyDescent="0.2">
      <c r="A345" s="5" t="s">
        <v>886</v>
      </c>
      <c r="B345" s="5" t="s">
        <v>1032</v>
      </c>
      <c r="D345" s="3" t="s">
        <v>1071</v>
      </c>
      <c r="E345" s="38" t="s">
        <v>1089</v>
      </c>
      <c r="F345" s="3" t="s">
        <v>1076</v>
      </c>
      <c r="G345" s="3" t="s">
        <v>1065</v>
      </c>
      <c r="H345" s="85" t="s">
        <v>886</v>
      </c>
      <c r="I345" s="85">
        <v>7.4008888888888862</v>
      </c>
      <c r="J345" s="85">
        <v>3.3519275652591318</v>
      </c>
      <c r="K345" s="85">
        <v>3.2448188603094223</v>
      </c>
      <c r="L345" s="85" t="s">
        <v>886</v>
      </c>
      <c r="M345" s="85" t="s">
        <v>886</v>
      </c>
      <c r="N345" s="85" t="s">
        <v>886</v>
      </c>
      <c r="O345" s="85" t="s">
        <v>886</v>
      </c>
      <c r="P345" s="85" t="s">
        <v>886</v>
      </c>
      <c r="Q345" s="85" t="s">
        <v>886</v>
      </c>
      <c r="R345" s="85" t="s">
        <v>886</v>
      </c>
      <c r="S345" s="85" t="s">
        <v>886</v>
      </c>
      <c r="T345" s="85" t="s">
        <v>886</v>
      </c>
      <c r="U345" s="85" t="s">
        <v>886</v>
      </c>
      <c r="V345" s="85" t="s">
        <v>886</v>
      </c>
      <c r="W345" s="85" t="s">
        <v>886</v>
      </c>
      <c r="X345" s="85" t="s">
        <v>886</v>
      </c>
      <c r="Y345" s="98" t="s">
        <v>886</v>
      </c>
      <c r="Z345" s="98" t="s">
        <v>886</v>
      </c>
      <c r="AA345" s="98" t="s">
        <v>886</v>
      </c>
      <c r="AB345" s="98" t="s">
        <v>886</v>
      </c>
      <c r="AC345" s="130" t="s">
        <v>886</v>
      </c>
      <c r="AD345" s="98" t="s">
        <v>886</v>
      </c>
      <c r="AE345" s="98" t="s">
        <v>886</v>
      </c>
      <c r="AF345" s="130" t="s">
        <v>886</v>
      </c>
      <c r="AG345" s="130" t="s">
        <v>886</v>
      </c>
      <c r="AH345" s="130" t="s">
        <v>886</v>
      </c>
      <c r="AI345" s="130" t="s">
        <v>886</v>
      </c>
      <c r="AJ345" s="130" t="s">
        <v>886</v>
      </c>
    </row>
    <row r="346" spans="1:36" x14ac:dyDescent="0.2">
      <c r="A346" s="5" t="s">
        <v>1585</v>
      </c>
      <c r="B346" s="5" t="s">
        <v>684</v>
      </c>
      <c r="D346" s="3" t="s">
        <v>685</v>
      </c>
      <c r="E346" s="38" t="s">
        <v>1088</v>
      </c>
      <c r="F346" s="3" t="s">
        <v>1082</v>
      </c>
      <c r="G346" s="3" t="s">
        <v>1065</v>
      </c>
      <c r="H346" s="85" t="s">
        <v>886</v>
      </c>
      <c r="I346" s="85">
        <v>7.4008888888888862</v>
      </c>
      <c r="J346" s="85">
        <v>3.3519275652591318</v>
      </c>
      <c r="K346" s="85">
        <v>3.2448188603094223</v>
      </c>
      <c r="L346" s="85">
        <v>0</v>
      </c>
      <c r="M346" s="85">
        <v>9.7046413502109914</v>
      </c>
      <c r="N346" s="85">
        <v>6.1891968325791851</v>
      </c>
      <c r="O346" s="85">
        <v>4.8337483521312379</v>
      </c>
      <c r="P346" s="85">
        <v>8.3554561967304579</v>
      </c>
      <c r="Q346" s="85">
        <v>7.4368442646972568</v>
      </c>
      <c r="R346" s="85">
        <v>12.289277569858911</v>
      </c>
      <c r="S346" s="85">
        <v>6.162546641791053</v>
      </c>
      <c r="T346" s="85">
        <v>4.905998865030142</v>
      </c>
      <c r="U346" s="85">
        <v>4.9130123719615284</v>
      </c>
      <c r="V346" s="85">
        <v>4.9166285500436402</v>
      </c>
      <c r="W346" s="85">
        <v>2.939194812812616</v>
      </c>
      <c r="X346" s="85">
        <v>3.9479459438647808</v>
      </c>
      <c r="Y346" s="98">
        <v>2.8801706767808355</v>
      </c>
      <c r="Z346" s="98">
        <v>0</v>
      </c>
      <c r="AA346" s="98">
        <v>2.8737039170507046</v>
      </c>
      <c r="AB346" s="98">
        <v>0</v>
      </c>
      <c r="AC346" s="130">
        <v>0</v>
      </c>
      <c r="AD346" s="98">
        <v>9.2391038069306042E-2</v>
      </c>
      <c r="AE346" s="98">
        <v>9.5802185968141274E-2</v>
      </c>
      <c r="AF346" s="130">
        <v>9.5802185968141274E-2</v>
      </c>
      <c r="AG346" s="130">
        <v>4.2217058056098988</v>
      </c>
      <c r="AH346" s="147">
        <v>4.1791356165366</v>
      </c>
      <c r="AI346" s="130">
        <v>3.8882039664311474</v>
      </c>
      <c r="AJ346" s="130">
        <v>4.9860244331461887</v>
      </c>
    </row>
    <row r="347" spans="1:36" x14ac:dyDescent="0.2">
      <c r="A347" s="5" t="s">
        <v>1586</v>
      </c>
      <c r="B347" s="5" t="s">
        <v>686</v>
      </c>
      <c r="D347" s="3" t="s">
        <v>687</v>
      </c>
      <c r="E347" s="38" t="s">
        <v>1088</v>
      </c>
      <c r="F347" s="3" t="s">
        <v>1076</v>
      </c>
      <c r="G347" s="3" t="s">
        <v>1065</v>
      </c>
      <c r="H347" s="85" t="s">
        <v>886</v>
      </c>
      <c r="I347" s="85">
        <v>3.8986017015230487</v>
      </c>
      <c r="J347" s="85">
        <v>2.6266197488451297</v>
      </c>
      <c r="K347" s="85">
        <v>5.4470408528063814</v>
      </c>
      <c r="L347" s="85">
        <v>5.0593311758360358</v>
      </c>
      <c r="M347" s="85">
        <v>7.5953823361154775</v>
      </c>
      <c r="N347" s="85">
        <v>7.6726970320786165</v>
      </c>
      <c r="O347" s="85">
        <v>6.8359943782524368</v>
      </c>
      <c r="P347" s="85">
        <v>5.6792054801014586</v>
      </c>
      <c r="Q347" s="85">
        <v>12.00515868565661</v>
      </c>
      <c r="R347" s="85">
        <v>12.04305381727157</v>
      </c>
      <c r="S347" s="85">
        <v>6.378738729077881</v>
      </c>
      <c r="T347" s="85">
        <v>3.3425458455490116</v>
      </c>
      <c r="U347" s="85">
        <v>5.0617785725898301</v>
      </c>
      <c r="V347" s="85">
        <v>4.8473078678808861</v>
      </c>
      <c r="W347" s="85">
        <v>5.0275990318200598</v>
      </c>
      <c r="X347" s="85">
        <v>3.7547865800105455</v>
      </c>
      <c r="Y347" s="98">
        <v>2.2543661838300579</v>
      </c>
      <c r="Z347" s="98">
        <v>-2.9801719228075285E-2</v>
      </c>
      <c r="AA347" s="98">
        <v>0.43192251892973843</v>
      </c>
      <c r="AB347" s="98">
        <v>1.5830612446805503E-2</v>
      </c>
      <c r="AC347" s="130">
        <v>1.781321515013623</v>
      </c>
      <c r="AD347" s="98">
        <v>1.8628912071535053</v>
      </c>
      <c r="AE347" s="98">
        <v>3.6977195381826311</v>
      </c>
      <c r="AF347" s="130">
        <v>3.6977195381826311</v>
      </c>
      <c r="AG347" s="130">
        <v>4.6910239061795256</v>
      </c>
      <c r="AH347" s="147">
        <v>5.4405995600807167</v>
      </c>
      <c r="AI347" s="130">
        <v>3.9501486615087789</v>
      </c>
      <c r="AJ347" s="130">
        <v>3.4840177924899214</v>
      </c>
    </row>
    <row r="348" spans="1:36" x14ac:dyDescent="0.2">
      <c r="A348" s="5" t="s">
        <v>1587</v>
      </c>
      <c r="B348" s="5" t="s">
        <v>688</v>
      </c>
      <c r="D348" s="3" t="s">
        <v>689</v>
      </c>
      <c r="E348" s="38" t="s">
        <v>1088</v>
      </c>
      <c r="F348" s="3" t="s">
        <v>1076</v>
      </c>
      <c r="G348" s="3" t="s">
        <v>1064</v>
      </c>
      <c r="H348" s="85" t="s">
        <v>886</v>
      </c>
      <c r="I348" s="85">
        <v>7.5590008613264388</v>
      </c>
      <c r="J348" s="85">
        <v>1.6208078413786637</v>
      </c>
      <c r="K348" s="85">
        <v>2.0772261623325505</v>
      </c>
      <c r="L348" s="85">
        <v>6.7425271739130608</v>
      </c>
      <c r="M348" s="85">
        <v>9.5306284805091366</v>
      </c>
      <c r="N348" s="85">
        <v>7.9816174528551045</v>
      </c>
      <c r="O348" s="85">
        <v>8.9497113785344027</v>
      </c>
      <c r="P348" s="85">
        <v>5.9942078441056879</v>
      </c>
      <c r="Q348" s="85">
        <v>9.097070722046908</v>
      </c>
      <c r="R348" s="85">
        <v>14.832647355750566</v>
      </c>
      <c r="S348" s="85">
        <v>5.4050855481165883</v>
      </c>
      <c r="T348" s="85">
        <v>3.6979709680006465</v>
      </c>
      <c r="U348" s="85">
        <v>3.656584249155074</v>
      </c>
      <c r="V348" s="85">
        <v>3.5649001335531949</v>
      </c>
      <c r="W348" s="85">
        <v>4.7540830073411229</v>
      </c>
      <c r="X348" s="85">
        <v>2.9042818040521183</v>
      </c>
      <c r="Y348" s="98">
        <v>2.3772129734209244</v>
      </c>
      <c r="Z348" s="98">
        <v>0.22913321060671876</v>
      </c>
      <c r="AA348" s="98">
        <v>0.1165842761028415</v>
      </c>
      <c r="AB348" s="98">
        <v>0.54386010564937237</v>
      </c>
      <c r="AC348" s="130">
        <v>0.38886588332729399</v>
      </c>
      <c r="AD348" s="98">
        <v>0.19400204958976985</v>
      </c>
      <c r="AE348" s="98">
        <v>3.5380241100261278</v>
      </c>
      <c r="AF348" s="130">
        <v>3.5380241100261278</v>
      </c>
      <c r="AG348" s="130">
        <v>4.5765588547507674</v>
      </c>
      <c r="AH348" s="147">
        <v>5.5318514440391819</v>
      </c>
      <c r="AI348" s="130">
        <v>3.7615885402514815</v>
      </c>
      <c r="AJ348" s="130">
        <v>4.3746726720435847</v>
      </c>
    </row>
    <row r="349" spans="1:36" x14ac:dyDescent="0.2">
      <c r="A349" s="5" t="s">
        <v>1693</v>
      </c>
      <c r="B349" s="5" t="s">
        <v>692</v>
      </c>
      <c r="D349" s="3" t="s">
        <v>693</v>
      </c>
      <c r="E349" s="38" t="s">
        <v>1089</v>
      </c>
      <c r="F349" s="3" t="s">
        <v>1076</v>
      </c>
      <c r="G349" s="3" t="s">
        <v>1061</v>
      </c>
      <c r="H349" s="85" t="s">
        <v>886</v>
      </c>
      <c r="I349" s="85">
        <v>10.50228310502284</v>
      </c>
      <c r="J349" s="85">
        <v>5.9926538108356198</v>
      </c>
      <c r="K349" s="85">
        <v>5.416457297316029</v>
      </c>
      <c r="L349" s="85">
        <v>5.5852331563635289</v>
      </c>
      <c r="M349" s="85">
        <v>8.6336535018758838</v>
      </c>
      <c r="N349" s="85">
        <v>7.8844417694853917</v>
      </c>
      <c r="O349" s="85">
        <v>6.7755861061300209</v>
      </c>
      <c r="P349" s="85">
        <v>6.8158634588112221</v>
      </c>
      <c r="Q349" s="85">
        <v>12.45559890525827</v>
      </c>
      <c r="R349" s="85">
        <v>18.175227837613917</v>
      </c>
      <c r="S349" s="85">
        <v>4.5254578915081964</v>
      </c>
      <c r="T349" s="85">
        <v>3.0425742408236403</v>
      </c>
      <c r="U349" s="85">
        <v>4.5670162648592907</v>
      </c>
      <c r="V349" s="85">
        <v>4.3994522082853535</v>
      </c>
      <c r="W349" s="85">
        <v>4.4488335693523311</v>
      </c>
      <c r="X349" s="85">
        <v>2.815775765489974</v>
      </c>
      <c r="Y349" s="98">
        <v>2.642884408508877</v>
      </c>
      <c r="Z349" s="98">
        <v>0.16160332132014332</v>
      </c>
      <c r="AA349" s="98">
        <v>0.66494747927525566</v>
      </c>
      <c r="AB349" s="98">
        <v>0.46205328701623216</v>
      </c>
      <c r="AC349" s="130">
        <v>6.6753000547370434E-2</v>
      </c>
      <c r="AD349" s="98">
        <v>0.23347964724560466</v>
      </c>
      <c r="AE349" s="98">
        <v>2.0698008731764528</v>
      </c>
      <c r="AF349" s="130">
        <v>2.0698008731764528</v>
      </c>
      <c r="AG349" s="130">
        <v>4.9665517940401305</v>
      </c>
      <c r="AH349" s="130" t="s">
        <v>886</v>
      </c>
      <c r="AI349" s="130" t="s">
        <v>886</v>
      </c>
      <c r="AJ349" s="130" t="s">
        <v>886</v>
      </c>
    </row>
    <row r="350" spans="1:36" x14ac:dyDescent="0.2">
      <c r="A350" s="5" t="s">
        <v>1589</v>
      </c>
      <c r="B350" s="5" t="s">
        <v>696</v>
      </c>
      <c r="D350" s="3" t="s">
        <v>697</v>
      </c>
      <c r="E350" s="38" t="s">
        <v>1088</v>
      </c>
      <c r="F350" s="3" t="s">
        <v>1081</v>
      </c>
      <c r="G350" s="3" t="s">
        <v>1059</v>
      </c>
      <c r="H350" s="85" t="s">
        <v>886</v>
      </c>
      <c r="I350" s="85">
        <v>-9.9242613399916735</v>
      </c>
      <c r="J350" s="85">
        <v>9.354498918928897</v>
      </c>
      <c r="K350" s="85">
        <v>10.257710181664564</v>
      </c>
      <c r="L350" s="85">
        <v>7.9668940148670373</v>
      </c>
      <c r="M350" s="85">
        <v>7.9709836321565177</v>
      </c>
      <c r="N350" s="85">
        <v>7.1419180099397721</v>
      </c>
      <c r="O350" s="85">
        <v>5.11351086022826</v>
      </c>
      <c r="P350" s="85">
        <v>6.4373022636795554</v>
      </c>
      <c r="Q350" s="85">
        <v>6.870605784734181</v>
      </c>
      <c r="R350" s="85">
        <v>7.6851234156104056</v>
      </c>
      <c r="S350" s="85">
        <v>4.9436253252384859</v>
      </c>
      <c r="T350" s="85">
        <v>4.7933884297520706</v>
      </c>
      <c r="U350" s="85">
        <v>4.4614691302388394</v>
      </c>
      <c r="V350" s="85">
        <v>3.465354748788755</v>
      </c>
      <c r="W350" s="85">
        <v>3.3877783390665002</v>
      </c>
      <c r="X350" s="85">
        <v>2.8680451069506034</v>
      </c>
      <c r="Y350" s="98">
        <v>1.2892427395277366</v>
      </c>
      <c r="Z350" s="98">
        <v>0</v>
      </c>
      <c r="AA350" s="98">
        <v>7.4434668691480965E-4</v>
      </c>
      <c r="AB350" s="98">
        <v>0.21585893246592036</v>
      </c>
      <c r="AC350" s="130">
        <v>7.4273788039924682E-4</v>
      </c>
      <c r="AD350" s="98">
        <v>0.23618889169474411</v>
      </c>
      <c r="AE350" s="98">
        <v>3.990930377308155</v>
      </c>
      <c r="AF350" s="130">
        <v>3.990930377308155</v>
      </c>
      <c r="AG350" s="130">
        <v>5.3666326877336079</v>
      </c>
      <c r="AH350" s="147">
        <v>5.2016485323804984</v>
      </c>
      <c r="AI350" s="130">
        <v>3.7225955171906522</v>
      </c>
      <c r="AJ350" s="130">
        <v>4.8391100813315751</v>
      </c>
    </row>
    <row r="351" spans="1:36" x14ac:dyDescent="0.2">
      <c r="A351" s="5" t="s">
        <v>1590</v>
      </c>
      <c r="B351" s="5" t="s">
        <v>700</v>
      </c>
      <c r="D351" s="3" t="s">
        <v>701</v>
      </c>
      <c r="E351" s="38" t="s">
        <v>1088</v>
      </c>
      <c r="F351" s="3" t="s">
        <v>1076</v>
      </c>
      <c r="G351" s="3" t="s">
        <v>1057</v>
      </c>
      <c r="H351" s="85" t="s">
        <v>886</v>
      </c>
      <c r="I351" s="85">
        <v>2.7551789077212732</v>
      </c>
      <c r="J351" s="85">
        <v>2.4742041310045266</v>
      </c>
      <c r="K351" s="85">
        <v>5.7696778924400292</v>
      </c>
      <c r="L351" s="85">
        <v>4.9797933681665398</v>
      </c>
      <c r="M351" s="85">
        <v>13.261065652986261</v>
      </c>
      <c r="N351" s="85">
        <v>7.9881109831193129</v>
      </c>
      <c r="O351" s="85">
        <v>5.7800194906102718</v>
      </c>
      <c r="P351" s="85">
        <v>5.26748253924778</v>
      </c>
      <c r="Q351" s="85">
        <v>12.6771057549022</v>
      </c>
      <c r="R351" s="85">
        <v>19.601566026051458</v>
      </c>
      <c r="S351" s="85">
        <v>5.1453294485203713</v>
      </c>
      <c r="T351" s="85">
        <v>3.833537822069772</v>
      </c>
      <c r="U351" s="85">
        <v>5.036815536477917</v>
      </c>
      <c r="V351" s="85">
        <v>4.234330756868431</v>
      </c>
      <c r="W351" s="85">
        <v>5.3890149262497857</v>
      </c>
      <c r="X351" s="85">
        <v>3.2143678200957169</v>
      </c>
      <c r="Y351" s="98">
        <v>2.4528034449941742</v>
      </c>
      <c r="Z351" s="98">
        <v>7.9056070517964372E-3</v>
      </c>
      <c r="AA351" s="98">
        <v>2.5039030849192727</v>
      </c>
      <c r="AB351" s="98">
        <v>2.0025192154443374</v>
      </c>
      <c r="AC351" s="130">
        <v>1.9758064516129048</v>
      </c>
      <c r="AD351" s="98">
        <v>1.986333531039941</v>
      </c>
      <c r="AE351" s="98">
        <v>3.5378715825311602</v>
      </c>
      <c r="AF351" s="130">
        <v>3.5378715825311602</v>
      </c>
      <c r="AG351" s="130">
        <v>5.5092925121206671</v>
      </c>
      <c r="AH351" s="147">
        <v>3.8686139150968524</v>
      </c>
      <c r="AI351" s="130">
        <v>3.7444956477214575</v>
      </c>
      <c r="AJ351" s="130">
        <v>2.8413774042139419</v>
      </c>
    </row>
    <row r="352" spans="1:36" x14ac:dyDescent="0.2">
      <c r="A352" s="5" t="s">
        <v>1593</v>
      </c>
      <c r="B352" s="5" t="s">
        <v>705</v>
      </c>
      <c r="D352" s="3" t="s">
        <v>706</v>
      </c>
      <c r="E352" s="38" t="s">
        <v>1088</v>
      </c>
      <c r="F352" s="3" t="s">
        <v>1080</v>
      </c>
      <c r="G352" s="3" t="s">
        <v>1062</v>
      </c>
      <c r="H352" s="85" t="s">
        <v>886</v>
      </c>
      <c r="I352" s="85">
        <v>3.8876516664106902</v>
      </c>
      <c r="J352" s="85">
        <v>5.8211520337072358</v>
      </c>
      <c r="K352" s="85">
        <v>4.2662801459930364</v>
      </c>
      <c r="L352" s="85">
        <v>6.1049140789870364</v>
      </c>
      <c r="M352" s="85">
        <v>10.768575081687743</v>
      </c>
      <c r="N352" s="85">
        <v>6.6820572014877513</v>
      </c>
      <c r="O352" s="85">
        <v>6.2702038417354515</v>
      </c>
      <c r="P352" s="85">
        <v>9.688772688420741</v>
      </c>
      <c r="Q352" s="85">
        <v>9.4471947194719519</v>
      </c>
      <c r="R352" s="85">
        <v>15.020731247644164</v>
      </c>
      <c r="S352" s="85">
        <v>7.4307717515975895</v>
      </c>
      <c r="T352" s="85">
        <v>4.941660947151675</v>
      </c>
      <c r="U352" s="85">
        <v>5.8425986483540413</v>
      </c>
      <c r="V352" s="85">
        <v>4.9845520082389356</v>
      </c>
      <c r="W352" s="85">
        <v>3.0802432803609889</v>
      </c>
      <c r="X352" s="85">
        <v>2.2649409973353585</v>
      </c>
      <c r="Y352" s="98">
        <v>0</v>
      </c>
      <c r="Z352" s="98">
        <v>0</v>
      </c>
      <c r="AA352" s="98">
        <v>-0.21368846978376155</v>
      </c>
      <c r="AB352" s="98">
        <v>-0.25697529030607313</v>
      </c>
      <c r="AC352" s="130">
        <v>-0.2770294135979845</v>
      </c>
      <c r="AD352" s="98">
        <v>1.2994048156456328</v>
      </c>
      <c r="AE352" s="98">
        <v>1.8805704099821741</v>
      </c>
      <c r="AF352" s="130">
        <v>1.8805704099821741</v>
      </c>
      <c r="AG352" s="130">
        <v>4.1876580447628431</v>
      </c>
      <c r="AH352" s="147">
        <v>5.7133052565902398</v>
      </c>
      <c r="AI352" s="130">
        <v>3.9172057226497969</v>
      </c>
      <c r="AJ352" s="130">
        <v>5.4450243938455882</v>
      </c>
    </row>
    <row r="353" spans="1:36" x14ac:dyDescent="0.2">
      <c r="A353" s="5" t="s">
        <v>1594</v>
      </c>
      <c r="B353" s="5" t="s">
        <v>707</v>
      </c>
      <c r="D353" s="3" t="s">
        <v>708</v>
      </c>
      <c r="E353" s="38" t="s">
        <v>1088</v>
      </c>
      <c r="F353" s="3" t="s">
        <v>1076</v>
      </c>
      <c r="G353" s="3" t="s">
        <v>1057</v>
      </c>
      <c r="H353" s="85" t="s">
        <v>886</v>
      </c>
      <c r="I353" s="85">
        <v>3.6612899945080528</v>
      </c>
      <c r="J353" s="85">
        <v>4.8564644938484918</v>
      </c>
      <c r="K353" s="85">
        <v>5.554100078595738</v>
      </c>
      <c r="L353" s="85">
        <v>9.2366060348189905</v>
      </c>
      <c r="M353" s="85">
        <v>11.534341729420944</v>
      </c>
      <c r="N353" s="85">
        <v>8.3189034238901058</v>
      </c>
      <c r="O353" s="85">
        <v>7.9970445996775794</v>
      </c>
      <c r="P353" s="85">
        <v>8.6549823989650889</v>
      </c>
      <c r="Q353" s="85">
        <v>10.080021980286432</v>
      </c>
      <c r="R353" s="85">
        <v>11.633179416781076</v>
      </c>
      <c r="S353" s="85">
        <v>6.4485476327998299</v>
      </c>
      <c r="T353" s="85">
        <v>3.9513757613946581</v>
      </c>
      <c r="U353" s="85">
        <v>4.7550492932252268</v>
      </c>
      <c r="V353" s="85">
        <v>4.7152145434672548</v>
      </c>
      <c r="W353" s="85">
        <v>4.1414032879487905</v>
      </c>
      <c r="X353" s="85">
        <v>3.0289630776033647</v>
      </c>
      <c r="Y353" s="98">
        <v>2.3297567954220284</v>
      </c>
      <c r="Z353" s="98">
        <v>-9.0872868856308742E-3</v>
      </c>
      <c r="AA353" s="98">
        <v>6.9908559603817366E-3</v>
      </c>
      <c r="AB353" s="98">
        <v>0.29010024186671046</v>
      </c>
      <c r="AC353" s="130">
        <v>1.9620963413699011</v>
      </c>
      <c r="AD353" s="98">
        <v>1.7965054277979897</v>
      </c>
      <c r="AE353" s="98">
        <v>3.5013967981089467</v>
      </c>
      <c r="AF353" s="130">
        <v>3.5013967981089467</v>
      </c>
      <c r="AG353" s="130">
        <v>4.9202992843201176</v>
      </c>
      <c r="AH353" s="147">
        <v>5.7538771591945759</v>
      </c>
      <c r="AI353" s="130">
        <v>4.0690561165519279</v>
      </c>
      <c r="AJ353" s="130">
        <v>4.8233828150395484</v>
      </c>
    </row>
    <row r="354" spans="1:36" x14ac:dyDescent="0.2">
      <c r="A354" s="5" t="s">
        <v>1595</v>
      </c>
      <c r="B354" s="5" t="s">
        <v>709</v>
      </c>
      <c r="D354" s="3" t="s">
        <v>710</v>
      </c>
      <c r="E354" s="38" t="s">
        <v>1088</v>
      </c>
      <c r="F354" s="3" t="s">
        <v>1082</v>
      </c>
      <c r="G354" s="3" t="s">
        <v>1064</v>
      </c>
      <c r="H354" s="85" t="s">
        <v>886</v>
      </c>
      <c r="I354" s="85">
        <v>6.3017163504968323</v>
      </c>
      <c r="J354" s="85">
        <v>3.4416533532750861</v>
      </c>
      <c r="K354" s="85">
        <v>1.8237681349916954</v>
      </c>
      <c r="L354" s="85">
        <v>-2.1590047278653515</v>
      </c>
      <c r="M354" s="85">
        <v>5.0548363156592586</v>
      </c>
      <c r="N354" s="85">
        <v>9.766091051805347</v>
      </c>
      <c r="O354" s="85">
        <v>6.1054618784056203</v>
      </c>
      <c r="P354" s="85">
        <v>6.8998517320393802</v>
      </c>
      <c r="Q354" s="85">
        <v>14.635161204907376</v>
      </c>
      <c r="R354" s="85">
        <v>15.307536627216336</v>
      </c>
      <c r="S354" s="85">
        <v>7.8381807255348974</v>
      </c>
      <c r="T354" s="85">
        <v>3.5090667846085779</v>
      </c>
      <c r="U354" s="85">
        <v>4.7779382482886916</v>
      </c>
      <c r="V354" s="85">
        <v>3.6686023750489341</v>
      </c>
      <c r="W354" s="85">
        <v>3.6103724450458685</v>
      </c>
      <c r="X354" s="85">
        <v>3.739701583203626</v>
      </c>
      <c r="Y354" s="98">
        <v>2.0084907041428863</v>
      </c>
      <c r="Z354" s="98">
        <v>-2.7266725983764672E-2</v>
      </c>
      <c r="AA354" s="98">
        <v>-2.7991903880121072E-2</v>
      </c>
      <c r="AB354" s="98">
        <v>0.12420398170682745</v>
      </c>
      <c r="AC354" s="130">
        <v>0.3334289401979218</v>
      </c>
      <c r="AD354" s="98">
        <v>0.35519028050741142</v>
      </c>
      <c r="AE354" s="98">
        <v>3.9787212829898388</v>
      </c>
      <c r="AF354" s="130">
        <v>3.9787212829898388</v>
      </c>
      <c r="AG354" s="130">
        <v>5.0937882929588119</v>
      </c>
      <c r="AH354" s="147">
        <v>4.9473514269826158</v>
      </c>
      <c r="AI354" s="130">
        <v>4.1500726433638002</v>
      </c>
      <c r="AJ354" s="130">
        <v>5.1313190991198088</v>
      </c>
    </row>
    <row r="355" spans="1:36" x14ac:dyDescent="0.2">
      <c r="A355" s="5" t="s">
        <v>1596</v>
      </c>
      <c r="B355" s="5" t="s">
        <v>711</v>
      </c>
      <c r="D355" s="3" t="s">
        <v>712</v>
      </c>
      <c r="E355" s="38" t="s">
        <v>1088</v>
      </c>
      <c r="F355" s="3" t="s">
        <v>1081</v>
      </c>
      <c r="G355" s="3" t="s">
        <v>1058</v>
      </c>
      <c r="H355" s="85" t="s">
        <v>886</v>
      </c>
      <c r="I355" s="85">
        <v>-1.6102944333910614</v>
      </c>
      <c r="J355" s="85">
        <v>2.9459687509092447</v>
      </c>
      <c r="K355" s="85">
        <v>6.8354931249381821</v>
      </c>
      <c r="L355" s="85">
        <v>7.7380952380952266</v>
      </c>
      <c r="M355" s="85">
        <v>5.8563535911602287</v>
      </c>
      <c r="N355" s="85">
        <v>4.2113198793783226</v>
      </c>
      <c r="O355" s="85">
        <v>4.4484758099520292</v>
      </c>
      <c r="P355" s="85">
        <v>5.2936663541045164</v>
      </c>
      <c r="Q355" s="85">
        <v>3.6704582253886002</v>
      </c>
      <c r="R355" s="85">
        <v>6.3615864431927776</v>
      </c>
      <c r="S355" s="85">
        <v>3.1580396475770982</v>
      </c>
      <c r="T355" s="85">
        <v>4.95013389560593</v>
      </c>
      <c r="U355" s="85">
        <v>2.9695248590683576</v>
      </c>
      <c r="V355" s="85">
        <v>2.9629202752988562</v>
      </c>
      <c r="W355" s="85">
        <v>2.9296297184708777</v>
      </c>
      <c r="X355" s="85">
        <v>3.5531457069392758</v>
      </c>
      <c r="Y355" s="98">
        <v>2.4807771651475861</v>
      </c>
      <c r="Z355" s="98">
        <v>0</v>
      </c>
      <c r="AA355" s="98">
        <v>0</v>
      </c>
      <c r="AB355" s="98">
        <v>3.7244165959066606</v>
      </c>
      <c r="AC355" s="130">
        <v>0.21171489061397875</v>
      </c>
      <c r="AD355" s="98">
        <v>1.6232394366197056</v>
      </c>
      <c r="AE355" s="98">
        <v>3.8383978379127548</v>
      </c>
      <c r="AF355" s="130">
        <v>3.8383978379127548</v>
      </c>
      <c r="AG355" s="130">
        <v>5.5554138827969668</v>
      </c>
      <c r="AH355" s="147">
        <v>5.3971130035634474</v>
      </c>
      <c r="AI355" s="130">
        <v>4.7345076960104482</v>
      </c>
      <c r="AJ355" s="130">
        <v>4.7196445767311559</v>
      </c>
    </row>
    <row r="356" spans="1:36" x14ac:dyDescent="0.2">
      <c r="A356" s="5" t="s">
        <v>1597</v>
      </c>
      <c r="B356" s="5" t="s">
        <v>713</v>
      </c>
      <c r="D356" s="3" t="s">
        <v>714</v>
      </c>
      <c r="E356" s="38" t="s">
        <v>1088</v>
      </c>
      <c r="F356" s="3" t="s">
        <v>1076</v>
      </c>
      <c r="G356" s="3" t="s">
        <v>1065</v>
      </c>
      <c r="H356" s="85" t="s">
        <v>886</v>
      </c>
      <c r="I356" s="85">
        <v>5.7649099294414583</v>
      </c>
      <c r="J356" s="85">
        <v>2.724409742280514</v>
      </c>
      <c r="K356" s="85">
        <v>3.6770975056689394</v>
      </c>
      <c r="L356" s="85">
        <v>6.2010078387458236</v>
      </c>
      <c r="M356" s="85">
        <v>11.457097667062072</v>
      </c>
      <c r="N356" s="85">
        <v>8.7967479674796607</v>
      </c>
      <c r="O356" s="85">
        <v>5.8939416584013742</v>
      </c>
      <c r="P356" s="85">
        <v>9.4201875825966397</v>
      </c>
      <c r="Q356" s="85">
        <v>6.9441024378231901</v>
      </c>
      <c r="R356" s="85">
        <v>15.184807517296576</v>
      </c>
      <c r="S356" s="85">
        <v>7.4315577047557468</v>
      </c>
      <c r="T356" s="85">
        <v>4.6367591419381711</v>
      </c>
      <c r="U356" s="85">
        <v>4.9486840768214506</v>
      </c>
      <c r="V356" s="85">
        <v>4.9525561580170461</v>
      </c>
      <c r="W356" s="85">
        <v>4.1038178267755114</v>
      </c>
      <c r="X356" s="85">
        <v>2.9155466280684124</v>
      </c>
      <c r="Y356" s="98">
        <v>2.1534156142365219</v>
      </c>
      <c r="Z356" s="98">
        <v>0</v>
      </c>
      <c r="AA356" s="98">
        <v>0</v>
      </c>
      <c r="AB356" s="98">
        <v>9.7639100596367712E-2</v>
      </c>
      <c r="AC356" s="130">
        <v>0.21052631578948322</v>
      </c>
      <c r="AD356" s="98">
        <v>1.7121848739495737</v>
      </c>
      <c r="AE356" s="98">
        <v>3.1594891390409385</v>
      </c>
      <c r="AF356" s="130">
        <v>3.1594891390409385</v>
      </c>
      <c r="AG356" s="130">
        <v>5.5281336227040789</v>
      </c>
      <c r="AH356" s="147">
        <v>4.0676793904244279</v>
      </c>
      <c r="AI356" s="130">
        <v>3.7751907707195498</v>
      </c>
      <c r="AJ356" s="130">
        <v>4.7574108090800218</v>
      </c>
    </row>
    <row r="357" spans="1:36" x14ac:dyDescent="0.2">
      <c r="A357" s="5" t="s">
        <v>1598</v>
      </c>
      <c r="B357" s="5" t="s">
        <v>715</v>
      </c>
      <c r="D357" s="3" t="s">
        <v>716</v>
      </c>
      <c r="E357" s="38" t="s">
        <v>1088</v>
      </c>
      <c r="F357" s="3" t="s">
        <v>1076</v>
      </c>
      <c r="G357" s="3" t="s">
        <v>1057</v>
      </c>
      <c r="H357" s="85" t="s">
        <v>886</v>
      </c>
      <c r="I357" s="85">
        <v>0.61763466085076857</v>
      </c>
      <c r="J357" s="85">
        <v>1.6393442622950829</v>
      </c>
      <c r="K357" s="85">
        <v>7.0143369175627299</v>
      </c>
      <c r="L357" s="85">
        <v>6.1024215426868125</v>
      </c>
      <c r="M357" s="85">
        <v>12.475141260772119</v>
      </c>
      <c r="N357" s="85">
        <v>8.2694844377087406</v>
      </c>
      <c r="O357" s="85">
        <v>5.3567494005573195</v>
      </c>
      <c r="P357" s="85">
        <v>5.3267394941442632</v>
      </c>
      <c r="Q357" s="85">
        <v>11.552477282814365</v>
      </c>
      <c r="R357" s="85">
        <v>19.497638965961301</v>
      </c>
      <c r="S357" s="85">
        <v>4.9907562362548248</v>
      </c>
      <c r="T357" s="85">
        <v>3.8714146227478068</v>
      </c>
      <c r="U357" s="85">
        <v>5.0929571127858111</v>
      </c>
      <c r="V357" s="85">
        <v>4.4111463629066208</v>
      </c>
      <c r="W357" s="85">
        <v>5.2740252608456899</v>
      </c>
      <c r="X357" s="85">
        <v>3.2063319840309532</v>
      </c>
      <c r="Y357" s="98">
        <v>2.5217672588079694</v>
      </c>
      <c r="Z357" s="98">
        <v>0.12423585091698897</v>
      </c>
      <c r="AA357" s="98">
        <v>2.626067660633268</v>
      </c>
      <c r="AB357" s="98">
        <v>1.8148785496324678</v>
      </c>
      <c r="AC357" s="130">
        <v>1.8108019804468745</v>
      </c>
      <c r="AD357" s="98">
        <v>1.7384810970266118</v>
      </c>
      <c r="AE357" s="98">
        <v>3.6341026963088829</v>
      </c>
      <c r="AF357" s="130">
        <v>3.6341026963088829</v>
      </c>
      <c r="AG357" s="130">
        <v>5.5093852585505365</v>
      </c>
      <c r="AH357" s="147">
        <v>3.9521760635667036</v>
      </c>
      <c r="AI357" s="130">
        <v>3.7574058346209416</v>
      </c>
      <c r="AJ357" s="130">
        <v>2.934940186786851</v>
      </c>
    </row>
    <row r="358" spans="1:36" x14ac:dyDescent="0.2">
      <c r="A358" s="5" t="s">
        <v>1694</v>
      </c>
      <c r="B358" s="5" t="s">
        <v>717</v>
      </c>
      <c r="D358" s="3" t="s">
        <v>718</v>
      </c>
      <c r="E358" s="38" t="s">
        <v>1089</v>
      </c>
      <c r="F358" s="3" t="s">
        <v>1076</v>
      </c>
      <c r="G358" s="3" t="s">
        <v>1064</v>
      </c>
      <c r="H358" s="85" t="s">
        <v>886</v>
      </c>
      <c r="I358" s="85">
        <v>4.3073388023300367</v>
      </c>
      <c r="J358" s="85">
        <v>3.9130434782608745</v>
      </c>
      <c r="K358" s="85">
        <v>11.981403998140379</v>
      </c>
      <c r="L358" s="85">
        <v>5.1678899996678922</v>
      </c>
      <c r="M358" s="85">
        <v>10.854255487130899</v>
      </c>
      <c r="N358" s="85">
        <v>7.1648339125975866</v>
      </c>
      <c r="O358" s="85">
        <v>6.5901055373899879</v>
      </c>
      <c r="P358" s="85">
        <v>6.8435754189944049</v>
      </c>
      <c r="Q358" s="85">
        <v>12.64822595704949</v>
      </c>
      <c r="R358" s="85">
        <v>12.678595480588911</v>
      </c>
      <c r="S358" s="85">
        <v>6.4393033819445549</v>
      </c>
      <c r="T358" s="85">
        <v>3.7570082154858824</v>
      </c>
      <c r="U358" s="85">
        <v>4.7841073718215625</v>
      </c>
      <c r="V358" s="85">
        <v>4.2295712424117227</v>
      </c>
      <c r="W358" s="85">
        <v>3.8825995807127924</v>
      </c>
      <c r="X358" s="85">
        <v>2.765139284351406</v>
      </c>
      <c r="Y358" s="98">
        <v>0.96689422719873619</v>
      </c>
      <c r="Z358" s="98">
        <v>5.870287856284051E-2</v>
      </c>
      <c r="AA358" s="98">
        <v>0.18095325609832003</v>
      </c>
      <c r="AB358" s="98">
        <v>0.18203755053659165</v>
      </c>
      <c r="AC358" s="130">
        <v>0.56765760245658381</v>
      </c>
      <c r="AD358" s="98">
        <v>0.38027074156294915</v>
      </c>
      <c r="AE358" s="98">
        <v>4.7887481163141343</v>
      </c>
      <c r="AF358" s="130">
        <v>4.7887481163141343</v>
      </c>
      <c r="AG358" s="130">
        <v>5.6400372618932826</v>
      </c>
      <c r="AH358" s="130" t="s">
        <v>886</v>
      </c>
      <c r="AI358" s="130" t="s">
        <v>886</v>
      </c>
      <c r="AJ358" s="130" t="s">
        <v>886</v>
      </c>
    </row>
    <row r="359" spans="1:36" x14ac:dyDescent="0.2">
      <c r="A359" s="5" t="s">
        <v>1695</v>
      </c>
      <c r="B359" s="5" t="s">
        <v>719</v>
      </c>
      <c r="D359" s="3" t="s">
        <v>720</v>
      </c>
      <c r="E359" s="38" t="s">
        <v>1089</v>
      </c>
      <c r="F359" s="3" t="s">
        <v>1076</v>
      </c>
      <c r="G359" s="3" t="s">
        <v>1059</v>
      </c>
      <c r="H359" s="85" t="s">
        <v>886</v>
      </c>
      <c r="I359" s="85">
        <v>-2.1619544906833426</v>
      </c>
      <c r="J359" s="85">
        <v>12.249888442659525</v>
      </c>
      <c r="K359" s="85">
        <v>4.2981172878768632</v>
      </c>
      <c r="L359" s="85">
        <v>11.419249592169649</v>
      </c>
      <c r="M359" s="85">
        <v>10.666247040954559</v>
      </c>
      <c r="N359" s="85">
        <v>4.4413670310104294</v>
      </c>
      <c r="O359" s="85">
        <v>4.9758488421650924</v>
      </c>
      <c r="P359" s="85">
        <v>4.6170675869224453</v>
      </c>
      <c r="Q359" s="85">
        <v>14.123861370128822</v>
      </c>
      <c r="R359" s="85">
        <v>9.5015443906032857</v>
      </c>
      <c r="S359" s="85">
        <v>7.1787174576885207</v>
      </c>
      <c r="T359" s="85">
        <v>4.4636533384843347</v>
      </c>
      <c r="U359" s="85">
        <v>4.3931152441561352</v>
      </c>
      <c r="V359" s="85">
        <v>5.7831965519277162</v>
      </c>
      <c r="W359" s="85">
        <v>2.9867719699718407</v>
      </c>
      <c r="X359" s="85" t="s">
        <v>886</v>
      </c>
      <c r="Y359" s="98" t="s">
        <v>886</v>
      </c>
      <c r="Z359" s="98" t="s">
        <v>886</v>
      </c>
      <c r="AA359" s="98" t="s">
        <v>886</v>
      </c>
      <c r="AB359" s="98" t="s">
        <v>886</v>
      </c>
      <c r="AC359" s="130" t="s">
        <v>886</v>
      </c>
      <c r="AD359" s="98" t="s">
        <v>886</v>
      </c>
      <c r="AE359" s="98" t="s">
        <v>886</v>
      </c>
      <c r="AF359" s="130" t="s">
        <v>886</v>
      </c>
      <c r="AG359" s="130" t="s">
        <v>886</v>
      </c>
      <c r="AH359" s="130" t="s">
        <v>886</v>
      </c>
      <c r="AI359" s="130" t="s">
        <v>886</v>
      </c>
      <c r="AJ359" s="130" t="s">
        <v>886</v>
      </c>
    </row>
    <row r="360" spans="1:36" x14ac:dyDescent="0.2">
      <c r="A360" s="5" t="s">
        <v>1600</v>
      </c>
      <c r="B360" s="5" t="s">
        <v>721</v>
      </c>
      <c r="D360" s="3" t="s">
        <v>722</v>
      </c>
      <c r="E360" s="38" t="s">
        <v>1088</v>
      </c>
      <c r="F360" s="3" t="s">
        <v>1076</v>
      </c>
      <c r="G360" s="3" t="s">
        <v>1064</v>
      </c>
      <c r="H360" s="85" t="s">
        <v>886</v>
      </c>
      <c r="I360" s="85">
        <v>5.488708220415532</v>
      </c>
      <c r="J360" s="85">
        <v>-1.9267657737891284</v>
      </c>
      <c r="K360" s="85">
        <v>2.7941253514485851</v>
      </c>
      <c r="L360" s="85">
        <v>6.6646280345888016</v>
      </c>
      <c r="M360" s="85">
        <v>15.546459401777454</v>
      </c>
      <c r="N360" s="85">
        <v>7.9010848139826351</v>
      </c>
      <c r="O360" s="85">
        <v>5.8176522438968306</v>
      </c>
      <c r="P360" s="85">
        <v>7.017734477804737</v>
      </c>
      <c r="Q360" s="85">
        <v>10.147101956095028</v>
      </c>
      <c r="R360" s="85">
        <v>18.384694953964015</v>
      </c>
      <c r="S360" s="85">
        <v>5.6889750155720122</v>
      </c>
      <c r="T360" s="85">
        <v>3.4632637024425463</v>
      </c>
      <c r="U360" s="85">
        <v>4.6115871169866836</v>
      </c>
      <c r="V360" s="85">
        <v>4.6026560183924943</v>
      </c>
      <c r="W360" s="85">
        <v>4.6784851858813852</v>
      </c>
      <c r="X360" s="85">
        <v>3.4527057360914455</v>
      </c>
      <c r="Y360" s="98">
        <v>2.7553009667254287</v>
      </c>
      <c r="Z360" s="98">
        <v>5.7825626498427596E-2</v>
      </c>
      <c r="AA360" s="98">
        <v>0.46948051948052694</v>
      </c>
      <c r="AB360" s="98">
        <v>0.46857933209672353</v>
      </c>
      <c r="AC360" s="130">
        <v>1.84370336060935</v>
      </c>
      <c r="AD360" s="98">
        <v>1.8690703285874744</v>
      </c>
      <c r="AE360" s="98">
        <v>3.8915379511759385</v>
      </c>
      <c r="AF360" s="130">
        <v>3.8915379511759385</v>
      </c>
      <c r="AG360" s="130">
        <v>4.9141805125155757</v>
      </c>
      <c r="AH360" s="147">
        <v>4.7940838269835417</v>
      </c>
      <c r="AI360" s="130">
        <v>4.056808844789761</v>
      </c>
      <c r="AJ360" s="130">
        <v>4.9236612609010599</v>
      </c>
    </row>
    <row r="361" spans="1:36" x14ac:dyDescent="0.2">
      <c r="A361" s="5" t="s">
        <v>1601</v>
      </c>
      <c r="B361" s="5" t="s">
        <v>723</v>
      </c>
      <c r="D361" s="3" t="s">
        <v>724</v>
      </c>
      <c r="E361" s="38" t="s">
        <v>1088</v>
      </c>
      <c r="F361" s="3" t="s">
        <v>1082</v>
      </c>
      <c r="G361" s="3" t="s">
        <v>1065</v>
      </c>
      <c r="H361" s="85" t="s">
        <v>886</v>
      </c>
      <c r="I361" s="85" t="s">
        <v>886</v>
      </c>
      <c r="J361" s="85" t="s">
        <v>886</v>
      </c>
      <c r="K361" s="85" t="s">
        <v>886</v>
      </c>
      <c r="L361" s="85" t="s">
        <v>886</v>
      </c>
      <c r="M361" s="85" t="s">
        <v>886</v>
      </c>
      <c r="N361" s="85">
        <v>9.5260142369350262</v>
      </c>
      <c r="O361" s="85">
        <v>5.4795244385733071</v>
      </c>
      <c r="P361" s="85">
        <v>12.700380723374408</v>
      </c>
      <c r="Q361" s="85">
        <v>9.9645512229272271</v>
      </c>
      <c r="R361" s="85">
        <v>5.7864101216702295</v>
      </c>
      <c r="S361" s="85">
        <v>9.2738006534074771</v>
      </c>
      <c r="T361" s="85">
        <v>4.5388582918087081</v>
      </c>
      <c r="U361" s="85">
        <v>4.7440250204880243</v>
      </c>
      <c r="V361" s="85">
        <v>3.4393836573390502</v>
      </c>
      <c r="W361" s="85">
        <v>4.322993447203288</v>
      </c>
      <c r="X361" s="85">
        <v>2.8905625758337976</v>
      </c>
      <c r="Y361" s="98">
        <v>2.0284602828770915</v>
      </c>
      <c r="Z361" s="98">
        <v>-2.2552363769634098E-2</v>
      </c>
      <c r="AA361" s="98">
        <v>2.295925560411689</v>
      </c>
      <c r="AB361" s="98">
        <v>1.7957923606469279</v>
      </c>
      <c r="AC361" s="130">
        <v>0.56660100322900586</v>
      </c>
      <c r="AD361" s="98">
        <v>0.42003231017770926</v>
      </c>
      <c r="AE361" s="98">
        <v>3.3710049335049286</v>
      </c>
      <c r="AF361" s="130">
        <v>3.3710049335049286</v>
      </c>
      <c r="AG361" s="130">
        <v>3.2205064932612215</v>
      </c>
      <c r="AH361" s="147">
        <v>3.91771816091675</v>
      </c>
      <c r="AI361" s="130">
        <v>4.0611043621660015</v>
      </c>
      <c r="AJ361" s="130">
        <v>4.9837297044276569</v>
      </c>
    </row>
    <row r="362" spans="1:36" x14ac:dyDescent="0.2">
      <c r="A362" s="5" t="s">
        <v>1602</v>
      </c>
      <c r="B362" s="5" t="s">
        <v>725</v>
      </c>
      <c r="D362" s="3" t="s">
        <v>726</v>
      </c>
      <c r="E362" s="38" t="s">
        <v>1088</v>
      </c>
      <c r="F362" s="3" t="s">
        <v>1076</v>
      </c>
      <c r="G362" s="3" t="s">
        <v>1061</v>
      </c>
      <c r="H362" s="85" t="s">
        <v>886</v>
      </c>
      <c r="I362" s="85">
        <v>1.0602636534840002</v>
      </c>
      <c r="J362" s="85">
        <v>5.2401095727037301</v>
      </c>
      <c r="K362" s="85">
        <v>5.6750774679061351</v>
      </c>
      <c r="L362" s="85">
        <v>6.3287533512064442</v>
      </c>
      <c r="M362" s="85">
        <v>13.821958176402902</v>
      </c>
      <c r="N362" s="85">
        <v>6.5237857894445455</v>
      </c>
      <c r="O362" s="85">
        <v>7.2809981804003172</v>
      </c>
      <c r="P362" s="85">
        <v>7.2326815439412826</v>
      </c>
      <c r="Q362" s="85">
        <v>9.6382411424439596</v>
      </c>
      <c r="R362" s="85">
        <v>15.240666508661121</v>
      </c>
      <c r="S362" s="85">
        <v>6.275428540770605</v>
      </c>
      <c r="T362" s="85">
        <v>3.1964392390472227</v>
      </c>
      <c r="U362" s="85">
        <v>4.8275580921320937</v>
      </c>
      <c r="V362" s="85">
        <v>4.5406818022726725</v>
      </c>
      <c r="W362" s="85">
        <v>4.3702430640805403</v>
      </c>
      <c r="X362" s="85">
        <v>2.3980097374592901</v>
      </c>
      <c r="Y362" s="98">
        <v>1.8364462884710377</v>
      </c>
      <c r="Z362" s="98">
        <v>-4.4433810711950628E-2</v>
      </c>
      <c r="AA362" s="98">
        <v>0.34742169333878792</v>
      </c>
      <c r="AB362" s="98">
        <v>0.3618941170056047</v>
      </c>
      <c r="AC362" s="130">
        <v>0.20575991959743689</v>
      </c>
      <c r="AD362" s="98">
        <v>0.20601509873816592</v>
      </c>
      <c r="AE362" s="98">
        <v>3.7831550187331864</v>
      </c>
      <c r="AF362" s="130">
        <v>3.7831550187331864</v>
      </c>
      <c r="AG362" s="130">
        <v>4.9175251216583504</v>
      </c>
      <c r="AH362" s="147">
        <v>4.9918378902602978</v>
      </c>
      <c r="AI362" s="130">
        <v>3.7613741982122528</v>
      </c>
      <c r="AJ362" s="130">
        <v>1.9794972740442414</v>
      </c>
    </row>
    <row r="363" spans="1:36" x14ac:dyDescent="0.2">
      <c r="A363" s="5" t="s">
        <v>1603</v>
      </c>
      <c r="B363" s="5" t="s">
        <v>727</v>
      </c>
      <c r="D363" s="3" t="s">
        <v>728</v>
      </c>
      <c r="E363" s="38" t="s">
        <v>1088</v>
      </c>
      <c r="F363" s="3" t="s">
        <v>1076</v>
      </c>
      <c r="G363" s="3" t="s">
        <v>1057</v>
      </c>
      <c r="H363" s="85" t="s">
        <v>886</v>
      </c>
      <c r="I363" s="85">
        <v>10.884828300103507</v>
      </c>
      <c r="J363" s="85">
        <v>11.872146118721474</v>
      </c>
      <c r="K363" s="85">
        <v>4.056235827664409</v>
      </c>
      <c r="L363" s="85">
        <v>11.037115810393814</v>
      </c>
      <c r="M363" s="85">
        <v>9.3920743578471502</v>
      </c>
      <c r="N363" s="85">
        <v>8.442173551109434</v>
      </c>
      <c r="O363" s="85">
        <v>5.1604108211128334</v>
      </c>
      <c r="P363" s="85">
        <v>5.3426467811969189</v>
      </c>
      <c r="Q363" s="85">
        <v>9.2401433691756267</v>
      </c>
      <c r="R363" s="85">
        <v>15.093947546864399</v>
      </c>
      <c r="S363" s="85">
        <v>6.2916330118306689</v>
      </c>
      <c r="T363" s="85">
        <v>3.5259619510799638</v>
      </c>
      <c r="U363" s="85">
        <v>4.6459412780656351</v>
      </c>
      <c r="V363" s="85">
        <v>4.8415580128734206</v>
      </c>
      <c r="W363" s="85">
        <v>4.8548962195093139</v>
      </c>
      <c r="X363" s="85">
        <v>2.5425064744960935</v>
      </c>
      <c r="Y363" s="98">
        <v>2.3132897029326074</v>
      </c>
      <c r="Z363" s="98">
        <v>-3.4344099254440152E-2</v>
      </c>
      <c r="AA363" s="98">
        <v>9.3047225045381765E-3</v>
      </c>
      <c r="AB363" s="98">
        <v>0.73357332512684081</v>
      </c>
      <c r="AC363" s="130">
        <v>0.27779356598840454</v>
      </c>
      <c r="AD363" s="98">
        <v>0.26001997973685853</v>
      </c>
      <c r="AE363" s="98">
        <v>3.8209313829411284</v>
      </c>
      <c r="AF363" s="130">
        <v>3.8209313829411284</v>
      </c>
      <c r="AG363" s="130">
        <v>5.7641431978418867</v>
      </c>
      <c r="AH363" s="147">
        <v>3.9454877026960267</v>
      </c>
      <c r="AI363" s="130">
        <v>3.9948789682069386</v>
      </c>
      <c r="AJ363" s="130">
        <v>4.7510486959693665</v>
      </c>
    </row>
    <row r="364" spans="1:36" x14ac:dyDescent="0.2">
      <c r="A364" s="5" t="s">
        <v>1604</v>
      </c>
      <c r="B364" s="5" t="s">
        <v>729</v>
      </c>
      <c r="D364" s="3" t="s">
        <v>730</v>
      </c>
      <c r="E364" s="38" t="s">
        <v>1088</v>
      </c>
      <c r="F364" s="3" t="s">
        <v>1076</v>
      </c>
      <c r="G364" s="3" t="s">
        <v>1064</v>
      </c>
      <c r="H364" s="85" t="s">
        <v>886</v>
      </c>
      <c r="I364" s="85">
        <v>6.7011414817815762</v>
      </c>
      <c r="J364" s="85">
        <v>13.065326633165824</v>
      </c>
      <c r="K364" s="85">
        <v>2.6469135802469168</v>
      </c>
      <c r="L364" s="85">
        <v>10.052920234773396</v>
      </c>
      <c r="M364" s="85">
        <v>13.353966671912445</v>
      </c>
      <c r="N364" s="85">
        <v>11.981303797858871</v>
      </c>
      <c r="O364" s="85">
        <v>9.7667819211218756</v>
      </c>
      <c r="P364" s="85">
        <v>6.8973306727909289</v>
      </c>
      <c r="Q364" s="85">
        <v>10.515502647366134</v>
      </c>
      <c r="R364" s="85">
        <v>15.668819580181847</v>
      </c>
      <c r="S364" s="85">
        <v>5.6306595889278839</v>
      </c>
      <c r="T364" s="85">
        <v>3.9750645556743791</v>
      </c>
      <c r="U364" s="85">
        <v>3.764560285645004</v>
      </c>
      <c r="V364" s="85">
        <v>3.8254184429168845</v>
      </c>
      <c r="W364" s="85">
        <v>5.0877846598053225</v>
      </c>
      <c r="X364" s="85">
        <v>3.0983876566735375</v>
      </c>
      <c r="Y364" s="98">
        <v>2.5288706765624482</v>
      </c>
      <c r="Z364" s="98">
        <v>0.17887337721320762</v>
      </c>
      <c r="AA364" s="98">
        <v>0.15693221923083911</v>
      </c>
      <c r="AB364" s="98">
        <v>0.45613131010662755</v>
      </c>
      <c r="AC364" s="130">
        <v>0.39236346999043104</v>
      </c>
      <c r="AD364" s="98">
        <v>0.22786907885650187</v>
      </c>
      <c r="AE364" s="98">
        <v>3.4922493971753399</v>
      </c>
      <c r="AF364" s="130">
        <v>3.4922493971753399</v>
      </c>
      <c r="AG364" s="130">
        <v>4.5935420957073481</v>
      </c>
      <c r="AH364" s="147">
        <v>5.714864044261514</v>
      </c>
      <c r="AI364" s="130">
        <v>3.7221203611297993</v>
      </c>
      <c r="AJ364" s="130">
        <v>4.7190973523603947</v>
      </c>
    </row>
    <row r="365" spans="1:36" x14ac:dyDescent="0.2">
      <c r="A365" s="5" t="s">
        <v>886</v>
      </c>
      <c r="B365" s="5" t="s">
        <v>938</v>
      </c>
      <c r="D365" s="3" t="s">
        <v>882</v>
      </c>
      <c r="E365" s="38" t="s">
        <v>1089</v>
      </c>
      <c r="F365" s="3" t="s">
        <v>1076</v>
      </c>
      <c r="G365" s="3" t="s">
        <v>1064</v>
      </c>
      <c r="H365" s="85" t="s">
        <v>886</v>
      </c>
      <c r="I365" s="85">
        <v>6.3017163504968323</v>
      </c>
      <c r="J365" s="85">
        <v>3.4416533532750861</v>
      </c>
      <c r="K365" s="85">
        <v>1.8237681349916954</v>
      </c>
      <c r="L365" s="85" t="s">
        <v>886</v>
      </c>
      <c r="M365" s="85" t="s">
        <v>886</v>
      </c>
      <c r="N365" s="85" t="s">
        <v>886</v>
      </c>
      <c r="O365" s="85" t="s">
        <v>886</v>
      </c>
      <c r="P365" s="85" t="s">
        <v>886</v>
      </c>
      <c r="Q365" s="85" t="s">
        <v>886</v>
      </c>
      <c r="R365" s="85" t="s">
        <v>886</v>
      </c>
      <c r="S365" s="85" t="s">
        <v>886</v>
      </c>
      <c r="T365" s="85" t="s">
        <v>886</v>
      </c>
      <c r="U365" s="85" t="s">
        <v>886</v>
      </c>
      <c r="V365" s="85" t="s">
        <v>886</v>
      </c>
      <c r="W365" s="85" t="s">
        <v>886</v>
      </c>
      <c r="X365" s="85" t="s">
        <v>886</v>
      </c>
      <c r="Y365" s="98" t="s">
        <v>886</v>
      </c>
      <c r="Z365" s="98" t="s">
        <v>886</v>
      </c>
      <c r="AA365" s="98" t="s">
        <v>886</v>
      </c>
      <c r="AB365" s="98" t="s">
        <v>886</v>
      </c>
      <c r="AC365" s="130" t="s">
        <v>886</v>
      </c>
      <c r="AD365" s="98" t="s">
        <v>886</v>
      </c>
      <c r="AE365" s="98" t="s">
        <v>886</v>
      </c>
      <c r="AF365" s="130" t="s">
        <v>886</v>
      </c>
      <c r="AG365" s="130" t="s">
        <v>886</v>
      </c>
      <c r="AH365" s="130" t="s">
        <v>886</v>
      </c>
      <c r="AI365" s="130" t="s">
        <v>886</v>
      </c>
      <c r="AJ365" s="130" t="s">
        <v>886</v>
      </c>
    </row>
    <row r="366" spans="1:36" x14ac:dyDescent="0.2">
      <c r="A366" s="5" t="s">
        <v>1606</v>
      </c>
      <c r="B366" s="5" t="s">
        <v>733</v>
      </c>
      <c r="D366" s="3" t="s">
        <v>734</v>
      </c>
      <c r="E366" s="38" t="s">
        <v>1088</v>
      </c>
      <c r="F366" s="3" t="s">
        <v>1076</v>
      </c>
      <c r="G366" s="3" t="s">
        <v>1057</v>
      </c>
      <c r="H366" s="85" t="s">
        <v>886</v>
      </c>
      <c r="I366" s="85">
        <v>10.426477541371156</v>
      </c>
      <c r="J366" s="85">
        <v>4.8160580941289339</v>
      </c>
      <c r="K366" s="85">
        <v>4.5049019607843235</v>
      </c>
      <c r="L366" s="85">
        <v>2.1608268055099558</v>
      </c>
      <c r="M366" s="85">
        <v>9.7920078360550491</v>
      </c>
      <c r="N366" s="85">
        <v>8.1910311275910601</v>
      </c>
      <c r="O366" s="85">
        <v>8.3620012111373114</v>
      </c>
      <c r="P366" s="85">
        <v>6.0449686693696947</v>
      </c>
      <c r="Q366" s="85">
        <v>10.310919752878789</v>
      </c>
      <c r="R366" s="85">
        <v>12.482847646442991</v>
      </c>
      <c r="S366" s="85">
        <v>6.779079013952142</v>
      </c>
      <c r="T366" s="85">
        <v>3.9249868828596988</v>
      </c>
      <c r="U366" s="85">
        <v>4.6781863782938728</v>
      </c>
      <c r="V366" s="85">
        <v>4.826953146271066</v>
      </c>
      <c r="W366" s="85">
        <v>4.0703801000341571</v>
      </c>
      <c r="X366" s="85">
        <v>3.0733248240503599</v>
      </c>
      <c r="Y366" s="98">
        <v>2.429625939992647</v>
      </c>
      <c r="Z366" s="98">
        <v>-2.7015892098518179E-2</v>
      </c>
      <c r="AA366" s="98">
        <v>9.3230014660079519E-2</v>
      </c>
      <c r="AB366" s="98">
        <v>0.26660547114924782</v>
      </c>
      <c r="AC366" s="130">
        <v>1.7899215100233068</v>
      </c>
      <c r="AD366" s="98">
        <v>1.7848994464761514</v>
      </c>
      <c r="AE366" s="98">
        <v>4.0068350745880776</v>
      </c>
      <c r="AF366" s="130">
        <v>4.0068350745880776</v>
      </c>
      <c r="AG366" s="130">
        <v>5.244664785478359</v>
      </c>
      <c r="AH366" s="130">
        <v>5.5155381765795486</v>
      </c>
      <c r="AI366" s="130">
        <v>4.0515354441627016</v>
      </c>
      <c r="AJ366" s="130">
        <v>4.6362926321270486</v>
      </c>
    </row>
    <row r="367" spans="1:36" x14ac:dyDescent="0.2">
      <c r="A367" s="5" t="s">
        <v>886</v>
      </c>
      <c r="B367" s="5" t="s">
        <v>939</v>
      </c>
      <c r="D367" s="3" t="s">
        <v>883</v>
      </c>
      <c r="E367" s="38" t="s">
        <v>1089</v>
      </c>
      <c r="F367" s="3" t="s">
        <v>1076</v>
      </c>
      <c r="G367" s="3" t="s">
        <v>1065</v>
      </c>
      <c r="H367" s="85" t="s">
        <v>886</v>
      </c>
      <c r="I367" s="85">
        <v>-0.34903743232551676</v>
      </c>
      <c r="J367" s="85">
        <v>9.2811108689560626</v>
      </c>
      <c r="K367" s="85">
        <v>-4.2122507122507216</v>
      </c>
      <c r="L367" s="85">
        <v>3.7252948262272696</v>
      </c>
      <c r="M367" s="85" t="s">
        <v>886</v>
      </c>
      <c r="N367" s="85" t="s">
        <v>886</v>
      </c>
      <c r="O367" s="85" t="s">
        <v>886</v>
      </c>
      <c r="P367" s="85" t="s">
        <v>886</v>
      </c>
      <c r="Q367" s="85" t="s">
        <v>886</v>
      </c>
      <c r="R367" s="85" t="s">
        <v>886</v>
      </c>
      <c r="S367" s="85" t="s">
        <v>886</v>
      </c>
      <c r="T367" s="85" t="s">
        <v>886</v>
      </c>
      <c r="U367" s="85" t="s">
        <v>886</v>
      </c>
      <c r="V367" s="85" t="s">
        <v>886</v>
      </c>
      <c r="W367" s="85" t="s">
        <v>886</v>
      </c>
      <c r="X367" s="85" t="s">
        <v>886</v>
      </c>
      <c r="Y367" s="98" t="s">
        <v>886</v>
      </c>
      <c r="Z367" s="98" t="s">
        <v>886</v>
      </c>
      <c r="AA367" s="98" t="s">
        <v>886</v>
      </c>
      <c r="AB367" s="98" t="s">
        <v>886</v>
      </c>
      <c r="AC367" s="130" t="s">
        <v>886</v>
      </c>
      <c r="AD367" s="98" t="s">
        <v>886</v>
      </c>
      <c r="AE367" s="98" t="s">
        <v>886</v>
      </c>
      <c r="AF367" s="130" t="s">
        <v>886</v>
      </c>
      <c r="AG367" s="130" t="s">
        <v>886</v>
      </c>
      <c r="AH367" s="130" t="s">
        <v>886</v>
      </c>
      <c r="AI367" s="130" t="s">
        <v>886</v>
      </c>
      <c r="AJ367" s="130" t="s">
        <v>886</v>
      </c>
    </row>
    <row r="368" spans="1:36" x14ac:dyDescent="0.2">
      <c r="A368" s="5" t="s">
        <v>1608</v>
      </c>
      <c r="B368" s="5" t="s">
        <v>736</v>
      </c>
      <c r="D368" s="3" t="s">
        <v>737</v>
      </c>
      <c r="E368" s="38" t="s">
        <v>1088</v>
      </c>
      <c r="F368" s="3" t="s">
        <v>1076</v>
      </c>
      <c r="G368" s="3" t="s">
        <v>1061</v>
      </c>
      <c r="H368" s="85" t="s">
        <v>886</v>
      </c>
      <c r="I368" s="85">
        <v>-1.968503937007867</v>
      </c>
      <c r="J368" s="85">
        <v>1.6064257028112365</v>
      </c>
      <c r="K368" s="85">
        <v>7.140974967061922</v>
      </c>
      <c r="L368" s="85">
        <v>5.2336448598130971</v>
      </c>
      <c r="M368" s="85">
        <v>10.225608426038463</v>
      </c>
      <c r="N368" s="85">
        <v>8.4740971093363271</v>
      </c>
      <c r="O368" s="85">
        <v>6.262705238467575</v>
      </c>
      <c r="P368" s="85">
        <v>6.0235940450788661</v>
      </c>
      <c r="Q368" s="85">
        <v>9.6116033218441146</v>
      </c>
      <c r="R368" s="85">
        <v>17.910054026675695</v>
      </c>
      <c r="S368" s="85">
        <v>5.7114219489712781</v>
      </c>
      <c r="T368" s="85">
        <v>4.541029266103962</v>
      </c>
      <c r="U368" s="85">
        <v>4.6595997959299638</v>
      </c>
      <c r="V368" s="85">
        <v>4.6958782429724124</v>
      </c>
      <c r="W368" s="85">
        <v>3.9531446308476887</v>
      </c>
      <c r="X368" s="85">
        <v>3.4253051706609767</v>
      </c>
      <c r="Y368" s="98">
        <v>0.32032554974325933</v>
      </c>
      <c r="Z368" s="98">
        <v>-3.1519154738489874E-2</v>
      </c>
      <c r="AA368" s="98">
        <v>-4.249573329130385E-2</v>
      </c>
      <c r="AB368" s="98">
        <v>0.1919978057393763</v>
      </c>
      <c r="AC368" s="130">
        <v>0.12935016938711019</v>
      </c>
      <c r="AD368" s="98">
        <v>1.5666010498687655</v>
      </c>
      <c r="AE368" s="98">
        <v>3.4489488276938651</v>
      </c>
      <c r="AF368" s="130">
        <v>3.4489488276938651</v>
      </c>
      <c r="AG368" s="130">
        <v>5.8149790680629421</v>
      </c>
      <c r="AH368" s="147">
        <v>4.0173749706504003</v>
      </c>
      <c r="AI368" s="130">
        <v>4.045619737703432</v>
      </c>
      <c r="AJ368" s="130">
        <v>4.2489952433382285</v>
      </c>
    </row>
    <row r="369" spans="1:36" x14ac:dyDescent="0.2">
      <c r="A369" s="5" t="s">
        <v>886</v>
      </c>
      <c r="B369" s="5" t="s">
        <v>1012</v>
      </c>
      <c r="D369" s="3" t="s">
        <v>1013</v>
      </c>
      <c r="E369" s="38" t="s">
        <v>1089</v>
      </c>
      <c r="F369" s="3" t="s">
        <v>1076</v>
      </c>
      <c r="G369" s="3" t="s">
        <v>1061</v>
      </c>
      <c r="H369" s="85" t="s">
        <v>886</v>
      </c>
      <c r="I369" s="85">
        <v>0.81967213114752724</v>
      </c>
      <c r="J369" s="85">
        <v>1.8301716350496804</v>
      </c>
      <c r="K369" s="85">
        <v>7.4002448414740059</v>
      </c>
      <c r="L369" s="85">
        <v>6.0362771335117316</v>
      </c>
      <c r="M369" s="85" t="s">
        <v>886</v>
      </c>
      <c r="N369" s="85" t="s">
        <v>886</v>
      </c>
      <c r="O369" s="85" t="s">
        <v>886</v>
      </c>
      <c r="P369" s="85" t="s">
        <v>886</v>
      </c>
      <c r="Q369" s="85" t="s">
        <v>886</v>
      </c>
      <c r="R369" s="85" t="s">
        <v>886</v>
      </c>
      <c r="S369" s="85" t="s">
        <v>886</v>
      </c>
      <c r="T369" s="85" t="s">
        <v>886</v>
      </c>
      <c r="U369" s="85" t="s">
        <v>886</v>
      </c>
      <c r="V369" s="85" t="s">
        <v>886</v>
      </c>
      <c r="W369" s="85" t="s">
        <v>886</v>
      </c>
      <c r="X369" s="85" t="s">
        <v>886</v>
      </c>
      <c r="Y369" s="98" t="s">
        <v>886</v>
      </c>
      <c r="Z369" s="98" t="s">
        <v>886</v>
      </c>
      <c r="AA369" s="98" t="s">
        <v>886</v>
      </c>
      <c r="AB369" s="98" t="s">
        <v>886</v>
      </c>
      <c r="AC369" s="130" t="s">
        <v>886</v>
      </c>
      <c r="AD369" s="98" t="s">
        <v>886</v>
      </c>
      <c r="AE369" s="98" t="s">
        <v>886</v>
      </c>
      <c r="AF369" s="130" t="s">
        <v>886</v>
      </c>
      <c r="AG369" s="130" t="s">
        <v>886</v>
      </c>
      <c r="AH369" s="130" t="s">
        <v>886</v>
      </c>
      <c r="AI369" s="130" t="s">
        <v>886</v>
      </c>
      <c r="AJ369" s="130" t="s">
        <v>886</v>
      </c>
    </row>
    <row r="370" spans="1:36" x14ac:dyDescent="0.2">
      <c r="A370" s="5" t="s">
        <v>1609</v>
      </c>
      <c r="B370" s="5" t="s">
        <v>738</v>
      </c>
      <c r="D370" s="3" t="s">
        <v>739</v>
      </c>
      <c r="E370" s="38" t="s">
        <v>1088</v>
      </c>
      <c r="F370" s="3" t="s">
        <v>1082</v>
      </c>
      <c r="G370" s="3" t="s">
        <v>1061</v>
      </c>
      <c r="H370" s="85" t="s">
        <v>886</v>
      </c>
      <c r="I370" s="85">
        <v>0.81967213114752724</v>
      </c>
      <c r="J370" s="85">
        <v>1.8301716350496804</v>
      </c>
      <c r="K370" s="85">
        <v>7.4002448414740059</v>
      </c>
      <c r="L370" s="85">
        <v>6.0362771335117316</v>
      </c>
      <c r="M370" s="85">
        <v>-1.8087492989343872</v>
      </c>
      <c r="N370" s="85">
        <v>6.6971298015136398</v>
      </c>
      <c r="O370" s="85">
        <v>6.5310492505353182</v>
      </c>
      <c r="P370" s="85">
        <v>7.3994974874371735</v>
      </c>
      <c r="Q370" s="85">
        <v>9.6736460404725904</v>
      </c>
      <c r="R370" s="85">
        <v>19.635238907849811</v>
      </c>
      <c r="S370" s="85">
        <v>4.9745921369350015</v>
      </c>
      <c r="T370" s="85">
        <v>3.7027600849256999</v>
      </c>
      <c r="U370" s="85">
        <v>4.045532716403244</v>
      </c>
      <c r="V370" s="85">
        <v>3.9118457300275367</v>
      </c>
      <c r="W370" s="85">
        <v>2.8101802757157799</v>
      </c>
      <c r="X370" s="85">
        <v>3.6616812790098123</v>
      </c>
      <c r="Y370" s="98">
        <v>2.9850746268656536</v>
      </c>
      <c r="Z370" s="98">
        <v>-0.21394064872325202</v>
      </c>
      <c r="AA370" s="98">
        <v>0.35272148834637562</v>
      </c>
      <c r="AB370" s="98">
        <v>2.0399724328049587</v>
      </c>
      <c r="AC370" s="130">
        <v>0.20937457787384428</v>
      </c>
      <c r="AD370" s="98">
        <v>0.2156770236570571</v>
      </c>
      <c r="AE370" s="98">
        <v>3.8133028448449791</v>
      </c>
      <c r="AF370" s="130">
        <v>3.8133028448449791</v>
      </c>
      <c r="AG370" s="130">
        <v>5.1297936930797539</v>
      </c>
      <c r="AH370" s="147">
        <v>1.7031056632683228</v>
      </c>
      <c r="AI370" s="130">
        <v>3.354965812956312</v>
      </c>
      <c r="AJ370" s="130">
        <v>4.7597690194539348</v>
      </c>
    </row>
    <row r="371" spans="1:36" x14ac:dyDescent="0.2">
      <c r="A371" s="5" t="s">
        <v>1610</v>
      </c>
      <c r="B371" s="5" t="s">
        <v>740</v>
      </c>
      <c r="D371" s="3" t="s">
        <v>741</v>
      </c>
      <c r="E371" s="38" t="s">
        <v>1088</v>
      </c>
      <c r="F371" s="3" t="s">
        <v>1076</v>
      </c>
      <c r="G371" s="3" t="s">
        <v>1057</v>
      </c>
      <c r="H371" s="85" t="s">
        <v>886</v>
      </c>
      <c r="I371" s="85">
        <v>2.7669030732860449</v>
      </c>
      <c r="J371" s="85">
        <v>4.7609407780926745</v>
      </c>
      <c r="K371" s="85">
        <v>7.4431269213878011</v>
      </c>
      <c r="L371" s="85">
        <v>5.45600209280272</v>
      </c>
      <c r="M371" s="85">
        <v>10.801717856090789</v>
      </c>
      <c r="N371" s="85">
        <v>7.9114543978955112</v>
      </c>
      <c r="O371" s="85">
        <v>7.4429460580912803</v>
      </c>
      <c r="P371" s="85">
        <v>6.2068549360366774</v>
      </c>
      <c r="Q371" s="85">
        <v>10.680317716441493</v>
      </c>
      <c r="R371" s="85">
        <v>13.026426562082932</v>
      </c>
      <c r="S371" s="85">
        <v>6.0450540466890743</v>
      </c>
      <c r="T371" s="85">
        <v>3.9110882693048836</v>
      </c>
      <c r="U371" s="85">
        <v>4.7011400450083016</v>
      </c>
      <c r="V371" s="85">
        <v>4.8719038846111431</v>
      </c>
      <c r="W371" s="85">
        <v>4.134322307472857</v>
      </c>
      <c r="X371" s="85">
        <v>3.0646893856923612</v>
      </c>
      <c r="Y371" s="98">
        <v>2.3587017347509942</v>
      </c>
      <c r="Z371" s="98">
        <v>0.18792881939700123</v>
      </c>
      <c r="AA371" s="98">
        <v>0.3192207739057551</v>
      </c>
      <c r="AB371" s="98">
        <v>0.57793642699301984</v>
      </c>
      <c r="AC371" s="130">
        <v>2.0043941186412173</v>
      </c>
      <c r="AD371" s="98">
        <v>1.9855523891576521</v>
      </c>
      <c r="AE371" s="98">
        <v>3.7800709616209405</v>
      </c>
      <c r="AF371" s="130">
        <v>3.7800709616209405</v>
      </c>
      <c r="AG371" s="130">
        <v>4.8201473491597424</v>
      </c>
      <c r="AH371" s="147">
        <v>5.5075110253583137</v>
      </c>
      <c r="AI371" s="130">
        <v>3.9072577353253202</v>
      </c>
      <c r="AJ371" s="130">
        <v>4.8634463685219478</v>
      </c>
    </row>
    <row r="372" spans="1:36" x14ac:dyDescent="0.2">
      <c r="A372" s="5" t="s">
        <v>886</v>
      </c>
      <c r="B372" s="5" t="s">
        <v>1014</v>
      </c>
      <c r="D372" s="3" t="s">
        <v>1015</v>
      </c>
      <c r="E372" s="38" t="s">
        <v>1089</v>
      </c>
      <c r="F372" s="3" t="s">
        <v>1076</v>
      </c>
      <c r="G372" s="3" t="s">
        <v>1064</v>
      </c>
      <c r="H372" s="85" t="s">
        <v>886</v>
      </c>
      <c r="I372" s="85">
        <v>2.9349831354937237</v>
      </c>
      <c r="J372" s="85">
        <v>1.8320721242622824</v>
      </c>
      <c r="K372" s="85">
        <v>0.95288888888889289</v>
      </c>
      <c r="L372" s="85">
        <v>5.7707885746486767</v>
      </c>
      <c r="M372" s="85" t="s">
        <v>886</v>
      </c>
      <c r="N372" s="85" t="s">
        <v>886</v>
      </c>
      <c r="O372" s="85" t="s">
        <v>886</v>
      </c>
      <c r="P372" s="85" t="s">
        <v>886</v>
      </c>
      <c r="Q372" s="85" t="s">
        <v>886</v>
      </c>
      <c r="R372" s="85" t="s">
        <v>886</v>
      </c>
      <c r="S372" s="85" t="s">
        <v>886</v>
      </c>
      <c r="T372" s="85" t="s">
        <v>886</v>
      </c>
      <c r="U372" s="85" t="s">
        <v>886</v>
      </c>
      <c r="V372" s="85" t="s">
        <v>886</v>
      </c>
      <c r="W372" s="85" t="s">
        <v>886</v>
      </c>
      <c r="X372" s="85" t="s">
        <v>886</v>
      </c>
      <c r="Y372" s="98" t="s">
        <v>886</v>
      </c>
      <c r="Z372" s="98" t="s">
        <v>886</v>
      </c>
      <c r="AA372" s="98" t="s">
        <v>886</v>
      </c>
      <c r="AB372" s="98" t="s">
        <v>886</v>
      </c>
      <c r="AC372" s="130" t="s">
        <v>886</v>
      </c>
      <c r="AD372" s="98" t="s">
        <v>886</v>
      </c>
      <c r="AE372" s="98" t="s">
        <v>886</v>
      </c>
      <c r="AF372" s="130" t="s">
        <v>886</v>
      </c>
      <c r="AG372" s="130" t="s">
        <v>886</v>
      </c>
      <c r="AH372" s="130" t="s">
        <v>886</v>
      </c>
      <c r="AI372" s="130" t="s">
        <v>886</v>
      </c>
      <c r="AJ372" s="130" t="s">
        <v>886</v>
      </c>
    </row>
    <row r="373" spans="1:36" x14ac:dyDescent="0.2">
      <c r="A373" s="5" t="s">
        <v>1611</v>
      </c>
      <c r="B373" s="5" t="s">
        <v>742</v>
      </c>
      <c r="D373" s="3" t="s">
        <v>743</v>
      </c>
      <c r="E373" s="38" t="s">
        <v>1088</v>
      </c>
      <c r="F373" s="3" t="s">
        <v>1082</v>
      </c>
      <c r="G373" s="3" t="s">
        <v>1064</v>
      </c>
      <c r="H373" s="85" t="s">
        <v>886</v>
      </c>
      <c r="I373" s="85">
        <v>2.9349831354937237</v>
      </c>
      <c r="J373" s="85">
        <v>1.8320721242622824</v>
      </c>
      <c r="K373" s="85">
        <v>0.95288888888889289</v>
      </c>
      <c r="L373" s="85">
        <v>5.7707885746486767</v>
      </c>
      <c r="M373" s="85">
        <v>7.4305312754940616</v>
      </c>
      <c r="N373" s="85">
        <v>16.535969996590524</v>
      </c>
      <c r="O373" s="85">
        <v>5.2635778498856212</v>
      </c>
      <c r="P373" s="85">
        <v>7.2390529853197734</v>
      </c>
      <c r="Q373" s="85">
        <v>11.561660619197966</v>
      </c>
      <c r="R373" s="85">
        <v>12.02982111554627</v>
      </c>
      <c r="S373" s="85">
        <v>8.8622867376755465</v>
      </c>
      <c r="T373" s="85">
        <v>4.9293457555501448</v>
      </c>
      <c r="U373" s="85">
        <v>4.8628130544209398</v>
      </c>
      <c r="V373" s="85">
        <v>4.8450557925053772</v>
      </c>
      <c r="W373" s="85">
        <v>4.5536082861110287</v>
      </c>
      <c r="X373" s="85">
        <v>4.0588074830224912</v>
      </c>
      <c r="Y373" s="98">
        <v>3.0229862854935305</v>
      </c>
      <c r="Z373" s="98">
        <v>-1.3392438629296066E-3</v>
      </c>
      <c r="AA373" s="98">
        <v>0.36160068570205794</v>
      </c>
      <c r="AB373" s="98">
        <v>0.29691211401426187</v>
      </c>
      <c r="AC373" s="130">
        <v>0.37719280739219041</v>
      </c>
      <c r="AD373" s="98">
        <v>0.36053231535972952</v>
      </c>
      <c r="AE373" s="98">
        <v>3.659068096571394</v>
      </c>
      <c r="AF373" s="130">
        <v>3.659068096571394</v>
      </c>
      <c r="AG373" s="130">
        <v>5.9376790568959059</v>
      </c>
      <c r="AH373" s="147">
        <v>4.0754912396789189</v>
      </c>
      <c r="AI373" s="130">
        <v>3.968420703457598</v>
      </c>
      <c r="AJ373" s="130">
        <v>5.0415833581486211</v>
      </c>
    </row>
    <row r="374" spans="1:36" x14ac:dyDescent="0.2">
      <c r="A374" s="5" t="s">
        <v>1612</v>
      </c>
      <c r="B374" s="5" t="s">
        <v>744</v>
      </c>
      <c r="D374" s="3" t="s">
        <v>745</v>
      </c>
      <c r="E374" s="38" t="s">
        <v>1088</v>
      </c>
      <c r="F374" s="3" t="s">
        <v>1076</v>
      </c>
      <c r="G374" s="3" t="s">
        <v>1064</v>
      </c>
      <c r="H374" s="85" t="s">
        <v>886</v>
      </c>
      <c r="I374" s="85">
        <v>2.1459227467811104</v>
      </c>
      <c r="J374" s="85">
        <v>-1.6806722689075713</v>
      </c>
      <c r="K374" s="85">
        <v>3.7530864197530889</v>
      </c>
      <c r="L374" s="85">
        <v>12.259729798996815</v>
      </c>
      <c r="M374" s="85">
        <v>16.519087454951631</v>
      </c>
      <c r="N374" s="85">
        <v>8.1997956698809134</v>
      </c>
      <c r="O374" s="85">
        <v>5.7158009105960303</v>
      </c>
      <c r="P374" s="85">
        <v>6.8737688270056765</v>
      </c>
      <c r="Q374" s="85">
        <v>9.8226653997183604</v>
      </c>
      <c r="R374" s="85">
        <v>18.138414869330433</v>
      </c>
      <c r="S374" s="85">
        <v>6.1475879960116231</v>
      </c>
      <c r="T374" s="85">
        <v>4.0433597127086358</v>
      </c>
      <c r="U374" s="85">
        <v>5.2173218280600935</v>
      </c>
      <c r="V374" s="85">
        <v>5.1780697091654559</v>
      </c>
      <c r="W374" s="85">
        <v>4.4314809867950942</v>
      </c>
      <c r="X374" s="85">
        <v>2.8047591723298808</v>
      </c>
      <c r="Y374" s="98">
        <v>2.4310038734667501</v>
      </c>
      <c r="Z374" s="98">
        <v>5.5147420873296937E-2</v>
      </c>
      <c r="AA374" s="98">
        <v>0.52689251523921143</v>
      </c>
      <c r="AB374" s="98">
        <v>0.47909350808717477</v>
      </c>
      <c r="AC374" s="130">
        <v>2.1553852150188346</v>
      </c>
      <c r="AD374" s="98">
        <v>1.8708110239224807</v>
      </c>
      <c r="AE374" s="98">
        <v>3.6061173533083579</v>
      </c>
      <c r="AF374" s="130">
        <v>3.6061173533083579</v>
      </c>
      <c r="AG374" s="130">
        <v>5.0541932729968098</v>
      </c>
      <c r="AH374" s="147">
        <v>4.8500189432416407</v>
      </c>
      <c r="AI374" s="130">
        <v>3.9108485724460129</v>
      </c>
      <c r="AJ374" s="130">
        <v>4.7937749465790489</v>
      </c>
    </row>
    <row r="375" spans="1:36" x14ac:dyDescent="0.2">
      <c r="A375" s="5" t="s">
        <v>1613</v>
      </c>
      <c r="B375" s="5" t="s">
        <v>746</v>
      </c>
      <c r="D375" s="3" t="s">
        <v>747</v>
      </c>
      <c r="E375" s="38" t="s">
        <v>1088</v>
      </c>
      <c r="F375" s="3" t="s">
        <v>1083</v>
      </c>
      <c r="G375" s="3" t="s">
        <v>1062</v>
      </c>
      <c r="H375" s="85" t="s">
        <v>886</v>
      </c>
      <c r="I375" s="85">
        <v>0</v>
      </c>
      <c r="J375" s="85">
        <v>5.2751992498828031</v>
      </c>
      <c r="K375" s="85">
        <v>15.057536784352848</v>
      </c>
      <c r="L375" s="85">
        <v>0</v>
      </c>
      <c r="M375" s="85">
        <v>1.992537660045528</v>
      </c>
      <c r="N375" s="85">
        <v>2.3133671331855936</v>
      </c>
      <c r="O375" s="85">
        <v>7.7890863772588403</v>
      </c>
      <c r="P375" s="85">
        <v>7.4381985354842186</v>
      </c>
      <c r="Q375" s="85">
        <v>4.559546991903261</v>
      </c>
      <c r="R375" s="85">
        <v>17.211296942963926</v>
      </c>
      <c r="S375" s="85">
        <v>5.3730844013296917</v>
      </c>
      <c r="T375" s="85">
        <v>4.3530882323763507</v>
      </c>
      <c r="U375" s="85">
        <v>3.2312957505466358</v>
      </c>
      <c r="V375" s="85">
        <v>5.0060319185184454</v>
      </c>
      <c r="W375" s="85">
        <v>3.0879193159394731</v>
      </c>
      <c r="X375" s="85">
        <v>1.6912527861432807</v>
      </c>
      <c r="Y375" s="98">
        <v>0</v>
      </c>
      <c r="Z375" s="98">
        <v>0</v>
      </c>
      <c r="AA375" s="98">
        <v>-0.25934043870363155</v>
      </c>
      <c r="AB375" s="98">
        <v>-0.31201771455411631</v>
      </c>
      <c r="AC375" s="130">
        <v>-0.3365530239289205</v>
      </c>
      <c r="AD375" s="98">
        <v>-0.33768952824773102</v>
      </c>
      <c r="AE375" s="98">
        <v>1.3832887202249733</v>
      </c>
      <c r="AF375" s="130">
        <v>1.3832887202249733</v>
      </c>
      <c r="AG375" s="130">
        <v>2.6908455109799334</v>
      </c>
      <c r="AH375" s="147">
        <v>4.6713059506236387</v>
      </c>
      <c r="AI375" s="130">
        <v>3.8979838529152877</v>
      </c>
      <c r="AJ375" s="130">
        <v>6.0685712644173622</v>
      </c>
    </row>
    <row r="376" spans="1:36" x14ac:dyDescent="0.2">
      <c r="A376" s="5" t="s">
        <v>1614</v>
      </c>
      <c r="B376" s="5" t="s">
        <v>748</v>
      </c>
      <c r="D376" s="3" t="s">
        <v>749</v>
      </c>
      <c r="E376" s="38" t="s">
        <v>1088</v>
      </c>
      <c r="F376" s="3" t="s">
        <v>1081</v>
      </c>
      <c r="G376" s="3" t="s">
        <v>1058</v>
      </c>
      <c r="H376" s="85" t="s">
        <v>886</v>
      </c>
      <c r="I376" s="85">
        <v>6.1403508771929864</v>
      </c>
      <c r="J376" s="85">
        <v>3.3057851239669276</v>
      </c>
      <c r="K376" s="85">
        <v>5.1839999999999833</v>
      </c>
      <c r="L376" s="85">
        <v>4.8524490416793356</v>
      </c>
      <c r="M376" s="85">
        <v>5.9045408385318439</v>
      </c>
      <c r="N376" s="85">
        <v>4.9041095890410986</v>
      </c>
      <c r="O376" s="85">
        <v>4.89683990598067</v>
      </c>
      <c r="P376" s="85">
        <v>6.6821583191557039</v>
      </c>
      <c r="Q376" s="85">
        <v>5.9122497666217271</v>
      </c>
      <c r="R376" s="85">
        <v>12.900303594163162</v>
      </c>
      <c r="S376" s="85">
        <v>7.381866284995553</v>
      </c>
      <c r="T376" s="85">
        <v>5.6122139871155383</v>
      </c>
      <c r="U376" s="85">
        <v>5.0252409362092578</v>
      </c>
      <c r="V376" s="85">
        <v>4.8439662078508547</v>
      </c>
      <c r="W376" s="85">
        <v>5.1324575189503889</v>
      </c>
      <c r="X376" s="85">
        <v>5.018995705318801</v>
      </c>
      <c r="Y376" s="98">
        <v>2.4969132647042755</v>
      </c>
      <c r="Z376" s="98">
        <v>-7.6727127643039239E-4</v>
      </c>
      <c r="AA376" s="98">
        <v>0</v>
      </c>
      <c r="AB376" s="98">
        <v>0.7434915714603676</v>
      </c>
      <c r="AC376" s="130">
        <v>0.22619954303122469</v>
      </c>
      <c r="AD376" s="98">
        <v>2.279687226902638E-3</v>
      </c>
      <c r="AE376" s="98">
        <v>2.1504559270516754</v>
      </c>
      <c r="AF376" s="130">
        <v>2.1504559270516754</v>
      </c>
      <c r="AG376" s="130">
        <v>5.6014783752087904</v>
      </c>
      <c r="AH376" s="147">
        <v>5.5580982123626832</v>
      </c>
      <c r="AI376" s="130">
        <v>4.8331356721119212</v>
      </c>
      <c r="AJ376" s="130">
        <v>4.6942474485141066</v>
      </c>
    </row>
    <row r="377" spans="1:36" x14ac:dyDescent="0.2">
      <c r="A377" s="5" t="s">
        <v>1615</v>
      </c>
      <c r="B377" s="5" t="s">
        <v>750</v>
      </c>
      <c r="D377" s="3" t="s">
        <v>751</v>
      </c>
      <c r="E377" s="38" t="s">
        <v>1088</v>
      </c>
      <c r="F377" s="3" t="s">
        <v>1076</v>
      </c>
      <c r="G377" s="3" t="s">
        <v>1057</v>
      </c>
      <c r="H377" s="85" t="s">
        <v>886</v>
      </c>
      <c r="I377" s="85">
        <v>4.5543065383799615</v>
      </c>
      <c r="J377" s="85">
        <v>4.9792531120332058</v>
      </c>
      <c r="K377" s="85">
        <v>5.1102327624066675</v>
      </c>
      <c r="L377" s="85">
        <v>5.8378179630310427</v>
      </c>
      <c r="M377" s="85">
        <v>10.741074107410739</v>
      </c>
      <c r="N377" s="85">
        <v>8.1136191874973349</v>
      </c>
      <c r="O377" s="85">
        <v>7.4875690789907594</v>
      </c>
      <c r="P377" s="85">
        <v>6.1070481986845948</v>
      </c>
      <c r="Q377" s="85">
        <v>9.5000751679715165</v>
      </c>
      <c r="R377" s="85">
        <v>13.41141432916524</v>
      </c>
      <c r="S377" s="85">
        <v>6.5352416959222381</v>
      </c>
      <c r="T377" s="85">
        <v>3.8704602071587715</v>
      </c>
      <c r="U377" s="85">
        <v>4.7007144480068774</v>
      </c>
      <c r="V377" s="85">
        <v>4.9606571343605168</v>
      </c>
      <c r="W377" s="85">
        <v>4.1335160922268699</v>
      </c>
      <c r="X377" s="85">
        <v>2.9995073130914847</v>
      </c>
      <c r="Y377" s="98">
        <v>2.462375417654286</v>
      </c>
      <c r="Z377" s="98">
        <v>-7.3858845990386612E-2</v>
      </c>
      <c r="AA377" s="98">
        <v>0.46649141279260675</v>
      </c>
      <c r="AB377" s="98">
        <v>0.70655191560244646</v>
      </c>
      <c r="AC377" s="130">
        <v>2.0124329763332449</v>
      </c>
      <c r="AD377" s="98">
        <v>2.1855450012836286</v>
      </c>
      <c r="AE377" s="98">
        <v>3.7275293713182611</v>
      </c>
      <c r="AF377" s="130">
        <v>3.7275293713182611</v>
      </c>
      <c r="AG377" s="130">
        <v>4.8686955454657177</v>
      </c>
      <c r="AH377" s="147">
        <v>5.5811368223970925</v>
      </c>
      <c r="AI377" s="130">
        <v>3.9433872344198484</v>
      </c>
      <c r="AJ377" s="130">
        <v>4.9064349309591071</v>
      </c>
    </row>
    <row r="378" spans="1:36" x14ac:dyDescent="0.2">
      <c r="A378" s="5" t="s">
        <v>1696</v>
      </c>
      <c r="B378" s="5" t="s">
        <v>754</v>
      </c>
      <c r="D378" s="3" t="s">
        <v>755</v>
      </c>
      <c r="E378" s="38" t="s">
        <v>1089</v>
      </c>
      <c r="F378" s="3" t="s">
        <v>1076</v>
      </c>
      <c r="G378" s="3" t="s">
        <v>1059</v>
      </c>
      <c r="H378" s="85" t="s">
        <v>886</v>
      </c>
      <c r="I378" s="85">
        <v>-8.0797280691955393</v>
      </c>
      <c r="J378" s="85">
        <v>11.524305555555543</v>
      </c>
      <c r="K378" s="85">
        <v>5.6913353466795371</v>
      </c>
      <c r="L378" s="85">
        <v>7.9403187321412645</v>
      </c>
      <c r="M378" s="85">
        <v>13.727229310227202</v>
      </c>
      <c r="N378" s="85">
        <v>8.4012238286640013</v>
      </c>
      <c r="O378" s="85">
        <v>6.0798919720632654</v>
      </c>
      <c r="P378" s="85">
        <v>5.7825542570951711</v>
      </c>
      <c r="Q378" s="85">
        <v>6.8631512497287588</v>
      </c>
      <c r="R378" s="85">
        <v>11.990031382684123</v>
      </c>
      <c r="S378" s="85">
        <v>4.5166075991098609</v>
      </c>
      <c r="T378" s="85">
        <v>4.7661856320479643</v>
      </c>
      <c r="U378" s="85">
        <v>2.0097249612356336</v>
      </c>
      <c r="V378" s="85">
        <v>1.8712552758182994</v>
      </c>
      <c r="W378" s="85">
        <v>1.3544835578733938</v>
      </c>
      <c r="X378" s="85" t="s">
        <v>886</v>
      </c>
      <c r="Y378" s="98" t="s">
        <v>886</v>
      </c>
      <c r="Z378" s="98" t="s">
        <v>886</v>
      </c>
      <c r="AA378" s="98" t="s">
        <v>886</v>
      </c>
      <c r="AB378" s="98" t="s">
        <v>886</v>
      </c>
      <c r="AC378" s="130" t="s">
        <v>886</v>
      </c>
      <c r="AD378" s="98" t="s">
        <v>886</v>
      </c>
      <c r="AE378" s="98" t="s">
        <v>886</v>
      </c>
      <c r="AF378" s="130" t="s">
        <v>886</v>
      </c>
      <c r="AG378" s="130" t="s">
        <v>886</v>
      </c>
      <c r="AH378" s="130" t="s">
        <v>886</v>
      </c>
      <c r="AI378" s="130" t="s">
        <v>886</v>
      </c>
      <c r="AJ378" s="130" t="s">
        <v>886</v>
      </c>
    </row>
    <row r="379" spans="1:36" x14ac:dyDescent="0.2">
      <c r="A379" s="5" t="s">
        <v>1617</v>
      </c>
      <c r="B379" s="5" t="s">
        <v>756</v>
      </c>
      <c r="D379" s="3" t="s">
        <v>757</v>
      </c>
      <c r="E379" s="38" t="s">
        <v>1088</v>
      </c>
      <c r="F379" s="3" t="s">
        <v>1076</v>
      </c>
      <c r="G379" s="3" t="s">
        <v>1061</v>
      </c>
      <c r="H379" s="85" t="s">
        <v>886</v>
      </c>
      <c r="I379" s="85">
        <v>3.6179669030732811</v>
      </c>
      <c r="J379" s="85">
        <v>2.2577936774476228</v>
      </c>
      <c r="K379" s="85">
        <v>5.6331994645247647</v>
      </c>
      <c r="L379" s="85">
        <v>8.0245349014041807</v>
      </c>
      <c r="M379" s="85">
        <v>14.88346629125607</v>
      </c>
      <c r="N379" s="85">
        <v>6.6267274831506455</v>
      </c>
      <c r="O379" s="85">
        <v>7.4190417815915879</v>
      </c>
      <c r="P379" s="85">
        <v>7.0885143006585736</v>
      </c>
      <c r="Q379" s="85">
        <v>9.3001054559582457</v>
      </c>
      <c r="R379" s="85">
        <v>15.6353147882961</v>
      </c>
      <c r="S379" s="85">
        <v>5.9337068980660206</v>
      </c>
      <c r="T379" s="85">
        <v>3.636393785132725</v>
      </c>
      <c r="U379" s="85">
        <v>4.799199999999999</v>
      </c>
      <c r="V379" s="85">
        <v>4.0832372766204372</v>
      </c>
      <c r="W379" s="85">
        <v>4.3293631003021602</v>
      </c>
      <c r="X379" s="85">
        <v>2.5553423174529399</v>
      </c>
      <c r="Y379" s="98">
        <v>2.4690511769464081</v>
      </c>
      <c r="Z379" s="98">
        <v>6.4888151557298102E-2</v>
      </c>
      <c r="AA379" s="98">
        <v>0.63977003041750891</v>
      </c>
      <c r="AB379" s="98">
        <v>0.54934835461199327</v>
      </c>
      <c r="AC379" s="130">
        <v>1.189147051243733E-2</v>
      </c>
      <c r="AD379" s="98">
        <v>-4.0954639434021001E-2</v>
      </c>
      <c r="AE379" s="98">
        <v>3.6814802577234351</v>
      </c>
      <c r="AF379" s="130">
        <v>3.6814802577234351</v>
      </c>
      <c r="AG379" s="130">
        <v>5.0073081306049483</v>
      </c>
      <c r="AH379" s="147">
        <v>4.9230605901539048</v>
      </c>
      <c r="AI379" s="130">
        <v>3.862369024598622</v>
      </c>
      <c r="AJ379" s="130">
        <v>2.0052282063355569</v>
      </c>
    </row>
    <row r="380" spans="1:36" x14ac:dyDescent="0.2">
      <c r="A380" s="5" t="s">
        <v>1618</v>
      </c>
      <c r="B380" s="5" t="s">
        <v>758</v>
      </c>
      <c r="D380" s="3" t="s">
        <v>759</v>
      </c>
      <c r="E380" s="38" t="s">
        <v>1088</v>
      </c>
      <c r="F380" s="3" t="s">
        <v>1076</v>
      </c>
      <c r="G380" s="3" t="s">
        <v>1057</v>
      </c>
      <c r="H380" s="85" t="s">
        <v>886</v>
      </c>
      <c r="I380" s="85">
        <v>-4.1840430739109138</v>
      </c>
      <c r="J380" s="85">
        <v>5.7460460174097818</v>
      </c>
      <c r="K380" s="85">
        <v>11.638647342995185</v>
      </c>
      <c r="L380" s="85">
        <v>6.3091755664410556</v>
      </c>
      <c r="M380" s="85">
        <v>9.7088801328600596</v>
      </c>
      <c r="N380" s="85">
        <v>11.087695344384912</v>
      </c>
      <c r="O380" s="85">
        <v>8.3190829904344525</v>
      </c>
      <c r="P380" s="85">
        <v>7.3385216887233469</v>
      </c>
      <c r="Q380" s="85">
        <v>9.6036953199508162</v>
      </c>
      <c r="R380" s="85">
        <v>14.99470577751687</v>
      </c>
      <c r="S380" s="85">
        <v>6.9696417175676686</v>
      </c>
      <c r="T380" s="85">
        <v>4.521242595985882</v>
      </c>
      <c r="U380" s="85">
        <v>4.5890410958903942</v>
      </c>
      <c r="V380" s="85">
        <v>4.1686157108554056</v>
      </c>
      <c r="W380" s="85">
        <v>4.1851588519252942</v>
      </c>
      <c r="X380" s="85">
        <v>3.9365836488107533</v>
      </c>
      <c r="Y380" s="98">
        <v>3.1281317602825425</v>
      </c>
      <c r="Z380" s="98">
        <v>7.1039386648607206E-2</v>
      </c>
      <c r="AA380" s="98">
        <v>-1.0045607056042627E-2</v>
      </c>
      <c r="AB380" s="98">
        <v>1.8191073246530749</v>
      </c>
      <c r="AC380" s="130">
        <v>1.8346270227601602</v>
      </c>
      <c r="AD380" s="98">
        <v>1.8338727076591121</v>
      </c>
      <c r="AE380" s="98">
        <v>3.7152390134984392</v>
      </c>
      <c r="AF380" s="130">
        <v>3.7152390134984392</v>
      </c>
      <c r="AG380" s="130">
        <v>5.8150814613964208</v>
      </c>
      <c r="AH380" s="147">
        <v>3.9983432279442122</v>
      </c>
      <c r="AI380" s="130">
        <v>4.1297825452035308</v>
      </c>
      <c r="AJ380" s="130">
        <v>3.4580707015074528</v>
      </c>
    </row>
    <row r="381" spans="1:36" x14ac:dyDescent="0.2">
      <c r="A381" s="5" t="s">
        <v>1697</v>
      </c>
      <c r="B381" s="5" t="s">
        <v>760</v>
      </c>
      <c r="D381" s="3" t="s">
        <v>761</v>
      </c>
      <c r="E381" s="38" t="s">
        <v>1089</v>
      </c>
      <c r="F381" s="3" t="s">
        <v>1076</v>
      </c>
      <c r="G381" s="3" t="s">
        <v>1058</v>
      </c>
      <c r="H381" s="85" t="s">
        <v>886</v>
      </c>
      <c r="I381" s="85">
        <v>1.7888945426790599</v>
      </c>
      <c r="J381" s="85">
        <v>3.6898754940402796</v>
      </c>
      <c r="K381" s="85">
        <v>4.0512241054613867</v>
      </c>
      <c r="L381" s="85">
        <v>4.0759295725703737</v>
      </c>
      <c r="M381" s="85">
        <v>15.987979799385087</v>
      </c>
      <c r="N381" s="85">
        <v>4.5795300524162883</v>
      </c>
      <c r="O381" s="85">
        <v>6.0317241853903454</v>
      </c>
      <c r="P381" s="85">
        <v>5.9503721010730288</v>
      </c>
      <c r="Q381" s="85">
        <v>5.8918416727072156</v>
      </c>
      <c r="R381" s="85">
        <v>9.8399537215580324</v>
      </c>
      <c r="S381" s="85">
        <v>5.1112125414742877</v>
      </c>
      <c r="T381" s="85">
        <v>3.2776891665066188</v>
      </c>
      <c r="U381" s="85">
        <v>4.8975532448210686</v>
      </c>
      <c r="V381" s="85">
        <v>4.6195589334854503</v>
      </c>
      <c r="W381" s="85">
        <v>4.6145118033656445</v>
      </c>
      <c r="X381" s="85" t="s">
        <v>886</v>
      </c>
      <c r="Y381" s="98" t="s">
        <v>886</v>
      </c>
      <c r="Z381" s="98" t="s">
        <v>886</v>
      </c>
      <c r="AA381" s="98" t="s">
        <v>886</v>
      </c>
      <c r="AB381" s="98" t="s">
        <v>886</v>
      </c>
      <c r="AC381" s="130" t="s">
        <v>886</v>
      </c>
      <c r="AD381" s="98" t="s">
        <v>886</v>
      </c>
      <c r="AE381" s="98" t="s">
        <v>886</v>
      </c>
      <c r="AF381" s="130" t="s">
        <v>886</v>
      </c>
      <c r="AG381" s="130" t="s">
        <v>886</v>
      </c>
      <c r="AH381" s="130" t="s">
        <v>886</v>
      </c>
      <c r="AI381" s="130" t="s">
        <v>886</v>
      </c>
      <c r="AJ381" s="130" t="s">
        <v>886</v>
      </c>
    </row>
    <row r="382" spans="1:36" x14ac:dyDescent="0.2">
      <c r="A382" s="5" t="s">
        <v>1619</v>
      </c>
      <c r="B382" s="5" t="s">
        <v>762</v>
      </c>
      <c r="D382" s="3" t="s">
        <v>763</v>
      </c>
      <c r="E382" s="38" t="s">
        <v>1088</v>
      </c>
      <c r="F382" s="3" t="s">
        <v>1081</v>
      </c>
      <c r="G382" s="3" t="s">
        <v>1063</v>
      </c>
      <c r="H382" s="85" t="s">
        <v>886</v>
      </c>
      <c r="I382" s="85">
        <v>-14.236111111111114</v>
      </c>
      <c r="J382" s="85">
        <v>0.80971659919029548</v>
      </c>
      <c r="K382" s="85">
        <v>5.7742079428826401</v>
      </c>
      <c r="L382" s="85">
        <v>9.6473169085386417</v>
      </c>
      <c r="M382" s="85">
        <v>11.627191159948921</v>
      </c>
      <c r="N382" s="85">
        <v>4.1788451993602678</v>
      </c>
      <c r="O382" s="85">
        <v>5.4881357278032965</v>
      </c>
      <c r="P382" s="85">
        <v>4.5565173754861235</v>
      </c>
      <c r="Q382" s="85">
        <v>6.9256797293081576</v>
      </c>
      <c r="R382" s="85">
        <v>12.833000426420085</v>
      </c>
      <c r="S382" s="85">
        <v>4.1929388363998186</v>
      </c>
      <c r="T382" s="85">
        <v>4.0165702613443273</v>
      </c>
      <c r="U382" s="85">
        <v>3.6898709783985169</v>
      </c>
      <c r="V382" s="85">
        <v>3.6983937342360207</v>
      </c>
      <c r="W382" s="85">
        <v>4.9609981736562787</v>
      </c>
      <c r="X382" s="85">
        <v>3.6280257262962863</v>
      </c>
      <c r="Y382" s="98">
        <v>2.4323454872144907</v>
      </c>
      <c r="Z382" s="98">
        <v>2.5277865016207102E-2</v>
      </c>
      <c r="AA382" s="98">
        <v>0.13095219861850182</v>
      </c>
      <c r="AB382" s="98">
        <v>2.5934395386721434</v>
      </c>
      <c r="AC382" s="130">
        <v>1.8949785305343303</v>
      </c>
      <c r="AD382" s="98">
        <v>1.9394817318525659</v>
      </c>
      <c r="AE382" s="98">
        <v>3.7750202745860939</v>
      </c>
      <c r="AF382" s="130">
        <v>3.7750202745860939</v>
      </c>
      <c r="AG382" s="130">
        <v>5.1155933704871481</v>
      </c>
      <c r="AH382" s="130">
        <v>4.9622329419311662</v>
      </c>
      <c r="AI382" s="130">
        <v>3.9438915220113779</v>
      </c>
      <c r="AJ382" s="130">
        <v>4.247923307949943</v>
      </c>
    </row>
    <row r="383" spans="1:36" x14ac:dyDescent="0.2">
      <c r="A383" s="5" t="s">
        <v>1620</v>
      </c>
      <c r="B383" s="5" t="s">
        <v>764</v>
      </c>
      <c r="D383" s="3" t="s">
        <v>765</v>
      </c>
      <c r="E383" s="38" t="s">
        <v>1088</v>
      </c>
      <c r="F383" s="3" t="s">
        <v>1081</v>
      </c>
      <c r="G383" s="3" t="s">
        <v>1065</v>
      </c>
      <c r="H383" s="85" t="s">
        <v>886</v>
      </c>
      <c r="I383" s="85">
        <v>-6.4638783269961948</v>
      </c>
      <c r="J383" s="85">
        <v>-2.2348690153568214</v>
      </c>
      <c r="K383" s="85">
        <v>8.6356328423853768</v>
      </c>
      <c r="L383" s="85">
        <v>12.640764807947463</v>
      </c>
      <c r="M383" s="85">
        <v>11.931981213283606</v>
      </c>
      <c r="N383" s="85">
        <v>8.329960333522223</v>
      </c>
      <c r="O383" s="85">
        <v>6.8400338763513275</v>
      </c>
      <c r="P383" s="85">
        <v>7.6599365849109375</v>
      </c>
      <c r="Q383" s="85">
        <v>7.9995668886362381</v>
      </c>
      <c r="R383" s="85">
        <v>19.298597395305947</v>
      </c>
      <c r="S383" s="85">
        <v>3.6254538120209787</v>
      </c>
      <c r="T383" s="85">
        <v>3.9552008823577012</v>
      </c>
      <c r="U383" s="85">
        <v>3.8281207336386274</v>
      </c>
      <c r="V383" s="85">
        <v>3.8973626869035911</v>
      </c>
      <c r="W383" s="85">
        <v>2.9397513686296577</v>
      </c>
      <c r="X383" s="85">
        <v>3.8021104101389653</v>
      </c>
      <c r="Y383" s="98">
        <v>3.680441815450024</v>
      </c>
      <c r="Z383" s="98">
        <v>0</v>
      </c>
      <c r="AA383" s="98">
        <v>0</v>
      </c>
      <c r="AB383" s="98">
        <v>2.1926732466447447</v>
      </c>
      <c r="AC383" s="130">
        <v>0.19737976761566856</v>
      </c>
      <c r="AD383" s="98">
        <v>1.9896723192655896</v>
      </c>
      <c r="AE383" s="98">
        <v>3.9679711965795894</v>
      </c>
      <c r="AF383" s="130">
        <v>3.9679711965795894</v>
      </c>
      <c r="AG383" s="130">
        <v>5.2785486571408802</v>
      </c>
      <c r="AH383" s="147">
        <v>4.9855672349000679</v>
      </c>
      <c r="AI383" s="130">
        <v>4.1304392936440504</v>
      </c>
      <c r="AJ383" s="130">
        <v>5.2409752598069037</v>
      </c>
    </row>
    <row r="384" spans="1:36" x14ac:dyDescent="0.2">
      <c r="A384" s="5" t="s">
        <v>1621</v>
      </c>
      <c r="B384" s="5" t="s">
        <v>766</v>
      </c>
      <c r="D384" s="3" t="s">
        <v>767</v>
      </c>
      <c r="E384" s="38" t="s">
        <v>1088</v>
      </c>
      <c r="F384" s="3" t="s">
        <v>1080</v>
      </c>
      <c r="G384" s="3" t="s">
        <v>1062</v>
      </c>
      <c r="H384" s="85" t="s">
        <v>886</v>
      </c>
      <c r="I384" s="85">
        <v>-0.3816793893129784</v>
      </c>
      <c r="J384" s="85">
        <v>14.368667518092806</v>
      </c>
      <c r="K384" s="85">
        <v>9.8566174828402637</v>
      </c>
      <c r="L384" s="85">
        <v>12.038003334101347</v>
      </c>
      <c r="M384" s="85">
        <v>-1.5714026492469628</v>
      </c>
      <c r="N384" s="85">
        <v>3.2728658161885704</v>
      </c>
      <c r="O384" s="85">
        <v>4.4389436980090409</v>
      </c>
      <c r="P384" s="85">
        <v>5.7555350448386946</v>
      </c>
      <c r="Q384" s="85">
        <v>5.4810903997414044</v>
      </c>
      <c r="R384" s="85">
        <v>19.568526103966406</v>
      </c>
      <c r="S384" s="85">
        <v>6.3355374442565022</v>
      </c>
      <c r="T384" s="85">
        <v>4.8140114083714707</v>
      </c>
      <c r="U384" s="85">
        <v>4.6174364949180529</v>
      </c>
      <c r="V384" s="85">
        <v>3.0904268569670137</v>
      </c>
      <c r="W384" s="85">
        <v>2.3815954059586204</v>
      </c>
      <c r="X384" s="85">
        <v>1.491097150393955</v>
      </c>
      <c r="Y384" s="98">
        <v>0</v>
      </c>
      <c r="Z384" s="98">
        <v>0</v>
      </c>
      <c r="AA384" s="98">
        <v>-0.21203395279165704</v>
      </c>
      <c r="AB384" s="98">
        <v>-0.25498139047110158</v>
      </c>
      <c r="AC384" s="130">
        <v>-0.27487441675084767</v>
      </c>
      <c r="AD384" s="98">
        <v>-0.27563205876475205</v>
      </c>
      <c r="AE384" s="98">
        <v>1.8635857961180502</v>
      </c>
      <c r="AF384" s="130">
        <v>1.8635857961180502</v>
      </c>
      <c r="AG384" s="130">
        <v>5.0052341042529536</v>
      </c>
      <c r="AH384" s="147">
        <v>4.8904933218573809</v>
      </c>
      <c r="AI384" s="130">
        <v>3.9174709997343404</v>
      </c>
      <c r="AJ384" s="130">
        <v>5.8432889661480161</v>
      </c>
    </row>
    <row r="385" spans="1:36" x14ac:dyDescent="0.2">
      <c r="A385" s="5" t="s">
        <v>1622</v>
      </c>
      <c r="B385" s="5" t="s">
        <v>768</v>
      </c>
      <c r="D385" s="3" t="s">
        <v>769</v>
      </c>
      <c r="E385" s="38" t="s">
        <v>1088</v>
      </c>
      <c r="F385" s="3" t="s">
        <v>1083</v>
      </c>
      <c r="G385" s="3" t="s">
        <v>1062</v>
      </c>
      <c r="H385" s="85" t="s">
        <v>886</v>
      </c>
      <c r="I385" s="85">
        <v>-23.309124933166999</v>
      </c>
      <c r="J385" s="85">
        <v>26.472040668119106</v>
      </c>
      <c r="K385" s="85">
        <v>-0.24346547843263977</v>
      </c>
      <c r="L385" s="85">
        <v>-2.6961687235218221</v>
      </c>
      <c r="M385" s="85">
        <v>-23.79972078275479</v>
      </c>
      <c r="N385" s="85">
        <v>15.94571934291838</v>
      </c>
      <c r="O385" s="85">
        <v>7.432106700948097</v>
      </c>
      <c r="P385" s="85">
        <v>13.628998080422818</v>
      </c>
      <c r="Q385" s="85">
        <v>-11.680561649846425</v>
      </c>
      <c r="R385" s="85">
        <v>45.07899443561206</v>
      </c>
      <c r="S385" s="85">
        <v>2.8988236905638445</v>
      </c>
      <c r="T385" s="85">
        <v>2.2114616613418576</v>
      </c>
      <c r="U385" s="85">
        <v>5.5335775335775281</v>
      </c>
      <c r="V385" s="85">
        <v>5.0737381216833199</v>
      </c>
      <c r="W385" s="85">
        <v>0.87208021963502347</v>
      </c>
      <c r="X385" s="85">
        <v>0</v>
      </c>
      <c r="Y385" s="98">
        <v>-2.7653659743549497E-2</v>
      </c>
      <c r="Z385" s="98">
        <v>0</v>
      </c>
      <c r="AA385" s="98">
        <v>-0.46005124621476057</v>
      </c>
      <c r="AB385" s="98">
        <v>1.1437430527116277</v>
      </c>
      <c r="AC385" s="130">
        <v>-0.59577175579141883</v>
      </c>
      <c r="AD385" s="98">
        <v>-0.58188589217654796</v>
      </c>
      <c r="AE385" s="98">
        <v>-0.51359339791049452</v>
      </c>
      <c r="AF385" s="130">
        <v>-0.51359339791049452</v>
      </c>
      <c r="AG385" s="130">
        <v>3.229815439117778</v>
      </c>
      <c r="AH385" s="147">
        <v>6.5951705528263904</v>
      </c>
      <c r="AI385" s="130">
        <v>3.8309252119276715</v>
      </c>
      <c r="AJ385" s="130">
        <v>5.7037833512540468</v>
      </c>
    </row>
    <row r="386" spans="1:36" x14ac:dyDescent="0.2">
      <c r="A386" s="5" t="s">
        <v>1698</v>
      </c>
      <c r="B386" s="5" t="s">
        <v>770</v>
      </c>
      <c r="D386" s="3" t="s">
        <v>771</v>
      </c>
      <c r="E386" s="38" t="s">
        <v>1089</v>
      </c>
      <c r="F386" s="3" t="s">
        <v>1076</v>
      </c>
      <c r="G386" s="3" t="s">
        <v>1059</v>
      </c>
      <c r="H386" s="85" t="s">
        <v>886</v>
      </c>
      <c r="I386" s="85">
        <v>-14.472162802798167</v>
      </c>
      <c r="J386" s="85">
        <v>7.035065483734698</v>
      </c>
      <c r="K386" s="85">
        <v>9.081436104708061</v>
      </c>
      <c r="L386" s="85">
        <v>10.687509046171655</v>
      </c>
      <c r="M386" s="85">
        <v>8.7951460627141245</v>
      </c>
      <c r="N386" s="85">
        <v>8.4110576923076934</v>
      </c>
      <c r="O386" s="85">
        <v>6.098804851548806</v>
      </c>
      <c r="P386" s="85">
        <v>6.1923322082780459</v>
      </c>
      <c r="Q386" s="85">
        <v>5.9729397293972966</v>
      </c>
      <c r="R386" s="85">
        <v>10.820372347834152</v>
      </c>
      <c r="S386" s="85">
        <v>4.6209404430740335</v>
      </c>
      <c r="T386" s="85">
        <v>4.5834234320815312</v>
      </c>
      <c r="U386" s="85">
        <v>1.8003461320509189</v>
      </c>
      <c r="V386" s="85">
        <v>2.0032045254519062</v>
      </c>
      <c r="W386" s="85">
        <v>1.0892330383480981</v>
      </c>
      <c r="X386" s="85" t="s">
        <v>886</v>
      </c>
      <c r="Y386" s="98" t="s">
        <v>886</v>
      </c>
      <c r="Z386" s="98" t="s">
        <v>886</v>
      </c>
      <c r="AA386" s="98" t="s">
        <v>886</v>
      </c>
      <c r="AB386" s="98" t="s">
        <v>886</v>
      </c>
      <c r="AC386" s="130" t="s">
        <v>886</v>
      </c>
      <c r="AD386" s="98" t="s">
        <v>886</v>
      </c>
      <c r="AE386" s="98" t="s">
        <v>886</v>
      </c>
      <c r="AF386" s="130" t="s">
        <v>886</v>
      </c>
      <c r="AG386" s="130" t="s">
        <v>886</v>
      </c>
      <c r="AH386" s="130" t="s">
        <v>886</v>
      </c>
      <c r="AI386" s="130" t="s">
        <v>886</v>
      </c>
      <c r="AJ386" s="130" t="s">
        <v>886</v>
      </c>
    </row>
    <row r="387" spans="1:36" x14ac:dyDescent="0.2">
      <c r="A387" s="5" t="s">
        <v>886</v>
      </c>
      <c r="B387" s="5" t="s">
        <v>940</v>
      </c>
      <c r="D387" s="3" t="s">
        <v>884</v>
      </c>
      <c r="E387" s="38" t="s">
        <v>1089</v>
      </c>
      <c r="F387" s="3" t="s">
        <v>1076</v>
      </c>
      <c r="G387" s="3" t="s">
        <v>1064</v>
      </c>
      <c r="H387" s="85" t="s">
        <v>886</v>
      </c>
      <c r="I387" s="85">
        <v>6.0227088402270823</v>
      </c>
      <c r="J387" s="85">
        <v>3.2694337775193816</v>
      </c>
      <c r="K387" s="85" t="s">
        <v>886</v>
      </c>
      <c r="L387" s="85" t="s">
        <v>886</v>
      </c>
      <c r="M387" s="85" t="s">
        <v>886</v>
      </c>
      <c r="N387" s="85" t="s">
        <v>886</v>
      </c>
      <c r="O387" s="85" t="s">
        <v>886</v>
      </c>
      <c r="P387" s="85" t="s">
        <v>886</v>
      </c>
      <c r="Q387" s="85" t="s">
        <v>886</v>
      </c>
      <c r="R387" s="85" t="s">
        <v>886</v>
      </c>
      <c r="S387" s="85" t="s">
        <v>886</v>
      </c>
      <c r="T387" s="85" t="s">
        <v>886</v>
      </c>
      <c r="U387" s="85" t="s">
        <v>886</v>
      </c>
      <c r="V387" s="85" t="s">
        <v>886</v>
      </c>
      <c r="W387" s="85" t="s">
        <v>886</v>
      </c>
      <c r="X387" s="85" t="s">
        <v>886</v>
      </c>
      <c r="Y387" s="98" t="s">
        <v>886</v>
      </c>
      <c r="Z387" s="98" t="s">
        <v>886</v>
      </c>
      <c r="AA387" s="98" t="s">
        <v>886</v>
      </c>
      <c r="AB387" s="98" t="s">
        <v>886</v>
      </c>
      <c r="AC387" s="130" t="s">
        <v>886</v>
      </c>
      <c r="AD387" s="98" t="s">
        <v>886</v>
      </c>
      <c r="AE387" s="98" t="s">
        <v>886</v>
      </c>
      <c r="AF387" s="130" t="s">
        <v>886</v>
      </c>
      <c r="AG387" s="130" t="s">
        <v>886</v>
      </c>
      <c r="AH387" s="130" t="s">
        <v>886</v>
      </c>
      <c r="AI387" s="130" t="s">
        <v>886</v>
      </c>
      <c r="AJ387" s="130" t="s">
        <v>886</v>
      </c>
    </row>
    <row r="388" spans="1:36" x14ac:dyDescent="0.2">
      <c r="A388" s="5" t="s">
        <v>886</v>
      </c>
      <c r="B388" s="5" t="s">
        <v>1016</v>
      </c>
      <c r="D388" s="3" t="s">
        <v>1017</v>
      </c>
      <c r="E388" s="38" t="s">
        <v>1089</v>
      </c>
      <c r="F388" s="3" t="s">
        <v>1076</v>
      </c>
      <c r="G388" s="3" t="s">
        <v>1058</v>
      </c>
      <c r="H388" s="85" t="s">
        <v>886</v>
      </c>
      <c r="I388" s="85">
        <v>4.0393162393162356</v>
      </c>
      <c r="J388" s="85">
        <v>6.0989435289091887</v>
      </c>
      <c r="K388" s="85">
        <v>7.1281455671699661</v>
      </c>
      <c r="L388" s="85">
        <v>4.2976090664662081</v>
      </c>
      <c r="M388" s="85" t="s">
        <v>886</v>
      </c>
      <c r="N388" s="85" t="s">
        <v>886</v>
      </c>
      <c r="O388" s="85" t="s">
        <v>886</v>
      </c>
      <c r="P388" s="85" t="s">
        <v>886</v>
      </c>
      <c r="Q388" s="85" t="s">
        <v>886</v>
      </c>
      <c r="R388" s="85" t="s">
        <v>886</v>
      </c>
      <c r="S388" s="85" t="s">
        <v>886</v>
      </c>
      <c r="T388" s="85" t="s">
        <v>886</v>
      </c>
      <c r="U388" s="85" t="s">
        <v>886</v>
      </c>
      <c r="V388" s="85" t="s">
        <v>886</v>
      </c>
      <c r="W388" s="85" t="s">
        <v>886</v>
      </c>
      <c r="X388" s="85" t="s">
        <v>886</v>
      </c>
      <c r="Y388" s="98" t="s">
        <v>886</v>
      </c>
      <c r="Z388" s="98" t="s">
        <v>886</v>
      </c>
      <c r="AA388" s="98" t="s">
        <v>886</v>
      </c>
      <c r="AB388" s="98" t="s">
        <v>886</v>
      </c>
      <c r="AC388" s="130" t="s">
        <v>886</v>
      </c>
      <c r="AD388" s="98" t="s">
        <v>886</v>
      </c>
      <c r="AE388" s="98" t="s">
        <v>886</v>
      </c>
      <c r="AF388" s="130" t="s">
        <v>886</v>
      </c>
      <c r="AG388" s="130" t="s">
        <v>886</v>
      </c>
      <c r="AH388" s="130" t="s">
        <v>886</v>
      </c>
      <c r="AI388" s="130" t="s">
        <v>886</v>
      </c>
      <c r="AJ388" s="130" t="s">
        <v>886</v>
      </c>
    </row>
    <row r="389" spans="1:36" x14ac:dyDescent="0.2">
      <c r="A389" s="5" t="s">
        <v>1759</v>
      </c>
      <c r="B389" s="5" t="s">
        <v>772</v>
      </c>
      <c r="D389" s="3" t="s">
        <v>773</v>
      </c>
      <c r="E389" s="38" t="s">
        <v>1088</v>
      </c>
      <c r="F389" s="3" t="s">
        <v>1082</v>
      </c>
      <c r="G389" s="3" t="s">
        <v>1058</v>
      </c>
      <c r="H389" s="85" t="s">
        <v>886</v>
      </c>
      <c r="I389" s="85">
        <v>4.0393162393162356</v>
      </c>
      <c r="J389" s="85">
        <v>6.0989435289091887</v>
      </c>
      <c r="K389" s="85">
        <v>7.1281455671699661</v>
      </c>
      <c r="L389" s="85">
        <v>4.2976090664662081</v>
      </c>
      <c r="M389" s="85">
        <v>-2.9355102493381935</v>
      </c>
      <c r="N389" s="85">
        <v>4.2794111347507453</v>
      </c>
      <c r="O389" s="85">
        <v>6.1591126934136753</v>
      </c>
      <c r="P389" s="85">
        <v>6.1590651119595634</v>
      </c>
      <c r="Q389" s="85">
        <v>8.3301945251084533</v>
      </c>
      <c r="R389" s="85">
        <v>11.549030383920851</v>
      </c>
      <c r="S389" s="85">
        <v>5.9141731016731285</v>
      </c>
      <c r="T389" s="85">
        <v>4.960223281247039</v>
      </c>
      <c r="U389" s="85">
        <v>4.8822843084937801</v>
      </c>
      <c r="V389" s="85">
        <v>4.9352799648157486</v>
      </c>
      <c r="W389" s="85">
        <v>5.7230202820420146</v>
      </c>
      <c r="X389" s="85">
        <v>3.878023754741605</v>
      </c>
      <c r="Y389" s="98">
        <v>2.4626413343610096</v>
      </c>
      <c r="Z389" s="98">
        <v>0</v>
      </c>
      <c r="AA389" s="98">
        <v>0.42869245150735935</v>
      </c>
      <c r="AB389" s="98">
        <v>1.9539686579645803</v>
      </c>
      <c r="AC389" s="130">
        <v>1.7945535727022399</v>
      </c>
      <c r="AD389" s="98">
        <v>1.9983463893832543</v>
      </c>
      <c r="AE389" s="98">
        <v>3.750085869341202</v>
      </c>
      <c r="AF389" s="130">
        <v>3.750085869341202</v>
      </c>
      <c r="AG389" s="130">
        <v>5.970857508019578</v>
      </c>
      <c r="AH389" s="147">
        <v>4.3209065724111539</v>
      </c>
      <c r="AI389" s="130">
        <v>3.9982830161682692</v>
      </c>
      <c r="AJ389" s="130">
        <v>5.0640852782715395</v>
      </c>
    </row>
    <row r="390" spans="1:36" x14ac:dyDescent="0.2">
      <c r="A390" s="5" t="s">
        <v>1623</v>
      </c>
      <c r="B390" s="5" t="s">
        <v>774</v>
      </c>
      <c r="D390" s="3" t="s">
        <v>775</v>
      </c>
      <c r="E390" s="38" t="s">
        <v>1088</v>
      </c>
      <c r="F390" s="3" t="s">
        <v>1076</v>
      </c>
      <c r="G390" s="3" t="s">
        <v>1065</v>
      </c>
      <c r="H390" s="85" t="s">
        <v>886</v>
      </c>
      <c r="I390" s="85">
        <v>3.8986017015230487</v>
      </c>
      <c r="J390" s="85">
        <v>2.6266197488451297</v>
      </c>
      <c r="K390" s="85">
        <v>6.308297312229854</v>
      </c>
      <c r="L390" s="85">
        <v>6.2106389483338518</v>
      </c>
      <c r="M390" s="85">
        <v>8.5632456859951418</v>
      </c>
      <c r="N390" s="85">
        <v>6.5462065674174426</v>
      </c>
      <c r="O390" s="85">
        <v>5.6786651901805385</v>
      </c>
      <c r="P390" s="85">
        <v>5.9716253605698597</v>
      </c>
      <c r="Q390" s="85">
        <v>12.835668336907119</v>
      </c>
      <c r="R390" s="85">
        <v>8.4866089011421622</v>
      </c>
      <c r="S390" s="85">
        <v>6.9350783724666343</v>
      </c>
      <c r="T390" s="85">
        <v>3.3967068409438212</v>
      </c>
      <c r="U390" s="85">
        <v>5.0007387828142811</v>
      </c>
      <c r="V390" s="85">
        <v>4.9275294338383588</v>
      </c>
      <c r="W390" s="85">
        <v>4.9218802387178897</v>
      </c>
      <c r="X390" s="85">
        <v>3.8551941089168622</v>
      </c>
      <c r="Y390" s="98">
        <v>2.3302245439378595</v>
      </c>
      <c r="Z390" s="98">
        <v>3.8086329012429587E-2</v>
      </c>
      <c r="AA390" s="98">
        <v>0.52031499428922245</v>
      </c>
      <c r="AB390" s="98">
        <v>8.2394216457572611E-2</v>
      </c>
      <c r="AC390" s="130">
        <v>1.8350816624618238</v>
      </c>
      <c r="AD390" s="98">
        <v>1.7374693579512934</v>
      </c>
      <c r="AE390" s="98">
        <v>3.6873033470256056</v>
      </c>
      <c r="AF390" s="130">
        <v>3.6873033470256056</v>
      </c>
      <c r="AG390" s="130">
        <v>4.9876979671786392</v>
      </c>
      <c r="AH390" s="147">
        <v>5.5601692794248203</v>
      </c>
      <c r="AI390" s="130">
        <v>3.9756653500665484</v>
      </c>
      <c r="AJ390" s="130">
        <v>3.4520644495924029</v>
      </c>
    </row>
    <row r="391" spans="1:36" x14ac:dyDescent="0.2">
      <c r="A391" s="5" t="s">
        <v>1625</v>
      </c>
      <c r="B391" s="5" t="s">
        <v>780</v>
      </c>
      <c r="D391" s="3" t="s">
        <v>781</v>
      </c>
      <c r="E391" s="38" t="s">
        <v>1088</v>
      </c>
      <c r="F391" s="3" t="s">
        <v>1076</v>
      </c>
      <c r="G391" s="3" t="s">
        <v>1061</v>
      </c>
      <c r="H391" s="85" t="s">
        <v>886</v>
      </c>
      <c r="I391" s="85">
        <v>6.9024159332374779</v>
      </c>
      <c r="J391" s="85">
        <v>2.5830258302583076</v>
      </c>
      <c r="K391" s="85">
        <v>6.549960031974436</v>
      </c>
      <c r="L391" s="85">
        <v>5.1405164523534523</v>
      </c>
      <c r="M391" s="85">
        <v>9.6428010788748679</v>
      </c>
      <c r="N391" s="85">
        <v>8.2272549785240159</v>
      </c>
      <c r="O391" s="85">
        <v>5.0799148536998899</v>
      </c>
      <c r="P391" s="85">
        <v>6.0360515021459236</v>
      </c>
      <c r="Q391" s="85">
        <v>9.7777633865449189</v>
      </c>
      <c r="R391" s="85">
        <v>15.420615880756671</v>
      </c>
      <c r="S391" s="85">
        <v>5.5463745400027022</v>
      </c>
      <c r="T391" s="85">
        <v>4.3485629887896238</v>
      </c>
      <c r="U391" s="85">
        <v>4.2323131540478443</v>
      </c>
      <c r="V391" s="85">
        <v>4.5687614552955864</v>
      </c>
      <c r="W391" s="85">
        <v>4.2286403633267042</v>
      </c>
      <c r="X391" s="85">
        <v>3.1563395720286707</v>
      </c>
      <c r="Y391" s="98">
        <v>8.8440088440094655E-2</v>
      </c>
      <c r="Z391" s="98">
        <v>0</v>
      </c>
      <c r="AA391" s="98">
        <v>0</v>
      </c>
      <c r="AB391" s="98">
        <v>0</v>
      </c>
      <c r="AC391" s="130">
        <v>0</v>
      </c>
      <c r="AD391" s="98">
        <v>1.4678632895700039</v>
      </c>
      <c r="AE391" s="98">
        <v>2.905605199025163</v>
      </c>
      <c r="AF391" s="130">
        <v>2.905605199025163</v>
      </c>
      <c r="AG391" s="130">
        <v>5.7028928945282553</v>
      </c>
      <c r="AH391" s="147">
        <v>3.9641197078286394</v>
      </c>
      <c r="AI391" s="130">
        <v>3.8333415924720615</v>
      </c>
      <c r="AJ391" s="130">
        <v>4.0343834679365109</v>
      </c>
    </row>
    <row r="392" spans="1:36" x14ac:dyDescent="0.2">
      <c r="A392" s="5" t="s">
        <v>1699</v>
      </c>
      <c r="B392" s="5" t="s">
        <v>782</v>
      </c>
      <c r="D392" s="3" t="s">
        <v>783</v>
      </c>
      <c r="E392" s="38" t="s">
        <v>1089</v>
      </c>
      <c r="F392" s="3" t="s">
        <v>1076</v>
      </c>
      <c r="G392" s="3" t="s">
        <v>1061</v>
      </c>
      <c r="H392" s="85" t="s">
        <v>886</v>
      </c>
      <c r="I392" s="85">
        <v>10.731608320649414</v>
      </c>
      <c r="J392" s="85">
        <v>5.360775617176472</v>
      </c>
      <c r="K392" s="85">
        <v>3.2876426384636801</v>
      </c>
      <c r="L392" s="85">
        <v>4.9226986425949093</v>
      </c>
      <c r="M392" s="85">
        <v>8.3578112710871437</v>
      </c>
      <c r="N392" s="85">
        <v>8.1175564377555105</v>
      </c>
      <c r="O392" s="85">
        <v>7.4491697265303856</v>
      </c>
      <c r="P392" s="85">
        <v>6.9174370417596407</v>
      </c>
      <c r="Q392" s="85">
        <v>12.050089445438289</v>
      </c>
      <c r="R392" s="85">
        <v>19.410562615748134</v>
      </c>
      <c r="S392" s="85">
        <v>4.5413624978830569</v>
      </c>
      <c r="T392" s="85">
        <v>2.9278856811554732</v>
      </c>
      <c r="U392" s="85">
        <v>4.6653412856196184</v>
      </c>
      <c r="V392" s="85">
        <v>4.2619032544003943</v>
      </c>
      <c r="W392" s="85">
        <v>4.135512422478115</v>
      </c>
      <c r="X392" s="85">
        <v>2.8057003316689162</v>
      </c>
      <c r="Y392" s="98">
        <v>2.5461945346512209</v>
      </c>
      <c r="Z392" s="98">
        <v>0.10924805531547577</v>
      </c>
      <c r="AA392" s="98">
        <v>0.42684569320982746</v>
      </c>
      <c r="AB392" s="98">
        <v>0.20357494102516682</v>
      </c>
      <c r="AC392" s="130">
        <v>1.2354406748249502E-2</v>
      </c>
      <c r="AD392" s="98">
        <v>0.26284184881446571</v>
      </c>
      <c r="AE392" s="98">
        <v>2.3744335993648225</v>
      </c>
      <c r="AF392" s="130">
        <v>2.3744335993648225</v>
      </c>
      <c r="AG392" s="130">
        <v>5.1721632090792502</v>
      </c>
      <c r="AH392" s="130" t="s">
        <v>886</v>
      </c>
      <c r="AI392" s="130" t="s">
        <v>886</v>
      </c>
      <c r="AJ392" s="130" t="s">
        <v>886</v>
      </c>
    </row>
    <row r="393" spans="1:36" x14ac:dyDescent="0.2">
      <c r="A393" s="5" t="s">
        <v>1626</v>
      </c>
      <c r="B393" s="5" t="s">
        <v>784</v>
      </c>
      <c r="D393" s="3" t="s">
        <v>785</v>
      </c>
      <c r="E393" s="38" t="s">
        <v>1088</v>
      </c>
      <c r="F393" s="3" t="s">
        <v>1076</v>
      </c>
      <c r="G393" s="3" t="s">
        <v>1057</v>
      </c>
      <c r="H393" s="85" t="s">
        <v>886</v>
      </c>
      <c r="I393" s="85">
        <v>2.5104602510460268</v>
      </c>
      <c r="J393" s="85">
        <v>2.2458049886621438</v>
      </c>
      <c r="K393" s="85">
        <v>7.0933058921633005</v>
      </c>
      <c r="L393" s="85">
        <v>6.0270704594025801</v>
      </c>
      <c r="M393" s="85">
        <v>13.090829544211616</v>
      </c>
      <c r="N393" s="85">
        <v>8.0840598532683003</v>
      </c>
      <c r="O393" s="85">
        <v>5.8623510763409428</v>
      </c>
      <c r="P393" s="85">
        <v>4.5487477962663263</v>
      </c>
      <c r="Q393" s="85">
        <v>11.153717328282184</v>
      </c>
      <c r="R393" s="85">
        <v>18.81689145659719</v>
      </c>
      <c r="S393" s="85">
        <v>5.1046376380665635</v>
      </c>
      <c r="T393" s="85">
        <v>3.8682353724289555</v>
      </c>
      <c r="U393" s="85">
        <v>4.8873294721748266</v>
      </c>
      <c r="V393" s="85">
        <v>4.2380130447401001</v>
      </c>
      <c r="W393" s="85">
        <v>5.3596418601584048</v>
      </c>
      <c r="X393" s="85">
        <v>3.0765379212506474</v>
      </c>
      <c r="Y393" s="98">
        <v>2.4827623429720234</v>
      </c>
      <c r="Z393" s="98">
        <v>2.3699490460970196E-2</v>
      </c>
      <c r="AA393" s="98">
        <v>2.6280456501994109</v>
      </c>
      <c r="AB393" s="98">
        <v>1.8854493333589915</v>
      </c>
      <c r="AC393" s="130">
        <v>1.7945377066928447</v>
      </c>
      <c r="AD393" s="98">
        <v>1.7969107480738433</v>
      </c>
      <c r="AE393" s="98">
        <v>3.680418883786496</v>
      </c>
      <c r="AF393" s="130">
        <v>3.680418883786496</v>
      </c>
      <c r="AG393" s="130">
        <v>5.6303652583740149</v>
      </c>
      <c r="AH393" s="147">
        <v>3.9046025549092978</v>
      </c>
      <c r="AI393" s="130">
        <v>3.8493783739571574</v>
      </c>
      <c r="AJ393" s="130">
        <v>2.9530485463656575</v>
      </c>
    </row>
    <row r="394" spans="1:36" x14ac:dyDescent="0.2">
      <c r="A394" s="5" t="s">
        <v>1627</v>
      </c>
      <c r="B394" s="5" t="s">
        <v>786</v>
      </c>
      <c r="D394" s="3" t="s">
        <v>787</v>
      </c>
      <c r="E394" s="38" t="s">
        <v>1088</v>
      </c>
      <c r="F394" s="3" t="s">
        <v>1076</v>
      </c>
      <c r="G394" s="3" t="s">
        <v>1057</v>
      </c>
      <c r="H394" s="85" t="s">
        <v>886</v>
      </c>
      <c r="I394" s="85">
        <v>8.8123861566484578</v>
      </c>
      <c r="J394" s="85">
        <v>0.18748535270682964</v>
      </c>
      <c r="K394" s="85">
        <v>8.180451127819552</v>
      </c>
      <c r="L394" s="85">
        <v>8.6708059185123432</v>
      </c>
      <c r="M394" s="85">
        <v>8.4494030699260776</v>
      </c>
      <c r="N394" s="85">
        <v>7.7124696939912241</v>
      </c>
      <c r="O394" s="85">
        <v>7.8050857768585047</v>
      </c>
      <c r="P394" s="85">
        <v>8.7737712318717911</v>
      </c>
      <c r="Q394" s="85">
        <v>6.4370869172745131</v>
      </c>
      <c r="R394" s="85">
        <v>18.38316290223527</v>
      </c>
      <c r="S394" s="85">
        <v>5.9238642633048073</v>
      </c>
      <c r="T394" s="85">
        <v>4.3782796284059771</v>
      </c>
      <c r="U394" s="85">
        <v>4.7658769466808621</v>
      </c>
      <c r="V394" s="85">
        <v>4.4936231925269681</v>
      </c>
      <c r="W394" s="85">
        <v>4.247314388347263</v>
      </c>
      <c r="X394" s="85">
        <v>3.5378189649546385</v>
      </c>
      <c r="Y394" s="98">
        <v>2.65992650534821</v>
      </c>
      <c r="Z394" s="98">
        <v>0.16516138539088843</v>
      </c>
      <c r="AA394" s="98">
        <v>6.6200809120985582E-2</v>
      </c>
      <c r="AB394" s="98">
        <v>0.13047633049100682</v>
      </c>
      <c r="AC394" s="130">
        <v>1.8157236282660749</v>
      </c>
      <c r="AD394" s="98">
        <v>2.0050592144398083</v>
      </c>
      <c r="AE394" s="98">
        <v>3.5654960357197618</v>
      </c>
      <c r="AF394" s="130">
        <v>3.5654960357197618</v>
      </c>
      <c r="AG394" s="130">
        <v>5.5295894938344858</v>
      </c>
      <c r="AH394" s="147">
        <v>3.9550796390660281</v>
      </c>
      <c r="AI394" s="130">
        <v>3.9686603596303272</v>
      </c>
      <c r="AJ394" s="130">
        <v>3.4116881999101012</v>
      </c>
    </row>
    <row r="395" spans="1:36" x14ac:dyDescent="0.2">
      <c r="A395" s="5" t="s">
        <v>1700</v>
      </c>
      <c r="B395" s="5" t="s">
        <v>788</v>
      </c>
      <c r="D395" s="3" t="s">
        <v>789</v>
      </c>
      <c r="E395" s="38" t="s">
        <v>1089</v>
      </c>
      <c r="F395" s="3" t="s">
        <v>1076</v>
      </c>
      <c r="G395" s="3" t="s">
        <v>1059</v>
      </c>
      <c r="H395" s="85" t="s">
        <v>886</v>
      </c>
      <c r="I395" s="85">
        <v>-5.5463681465462429</v>
      </c>
      <c r="J395" s="85">
        <v>13.069023569023571</v>
      </c>
      <c r="K395" s="85">
        <v>6.4633801348956865</v>
      </c>
      <c r="L395" s="85">
        <v>10.631573058849852</v>
      </c>
      <c r="M395" s="85">
        <v>5.4344803175486049</v>
      </c>
      <c r="N395" s="85">
        <v>4.1796055392362632</v>
      </c>
      <c r="O395" s="85">
        <v>4.2973380442163318</v>
      </c>
      <c r="P395" s="85">
        <v>4.3199999999999932</v>
      </c>
      <c r="Q395" s="85">
        <v>13.723291728368949</v>
      </c>
      <c r="R395" s="85">
        <v>8.5328422344996824</v>
      </c>
      <c r="S395" s="85">
        <v>6.0657479775126717</v>
      </c>
      <c r="T395" s="85">
        <v>4.2321800817671971</v>
      </c>
      <c r="U395" s="85">
        <v>4.3897863632135454</v>
      </c>
      <c r="V395" s="85">
        <v>5.6739958564458846</v>
      </c>
      <c r="W395" s="85">
        <v>2.8670208280630902</v>
      </c>
      <c r="X395" s="85" t="s">
        <v>886</v>
      </c>
      <c r="Y395" s="98" t="s">
        <v>886</v>
      </c>
      <c r="Z395" s="98" t="s">
        <v>886</v>
      </c>
      <c r="AA395" s="98" t="s">
        <v>886</v>
      </c>
      <c r="AB395" s="98" t="s">
        <v>886</v>
      </c>
      <c r="AC395" s="130" t="s">
        <v>886</v>
      </c>
      <c r="AD395" s="98" t="s">
        <v>886</v>
      </c>
      <c r="AE395" s="98" t="s">
        <v>886</v>
      </c>
      <c r="AF395" s="130" t="s">
        <v>886</v>
      </c>
      <c r="AG395" s="130" t="s">
        <v>886</v>
      </c>
      <c r="AH395" s="130" t="s">
        <v>886</v>
      </c>
      <c r="AI395" s="130" t="s">
        <v>886</v>
      </c>
      <c r="AJ395" s="130" t="s">
        <v>886</v>
      </c>
    </row>
    <row r="396" spans="1:36" x14ac:dyDescent="0.2">
      <c r="A396" s="5" t="s">
        <v>1628</v>
      </c>
      <c r="B396" s="5" t="s">
        <v>790</v>
      </c>
      <c r="D396" s="3" t="s">
        <v>791</v>
      </c>
      <c r="E396" s="38" t="s">
        <v>1089</v>
      </c>
      <c r="F396" s="3" t="s">
        <v>1076</v>
      </c>
      <c r="G396" s="3" t="s">
        <v>1060</v>
      </c>
      <c r="H396" s="85" t="s">
        <v>886</v>
      </c>
      <c r="I396" s="85">
        <v>19.726809378185521</v>
      </c>
      <c r="J396" s="85">
        <v>7.2778667029935775</v>
      </c>
      <c r="K396" s="85">
        <v>58.571428571428555</v>
      </c>
      <c r="L396" s="85">
        <v>17.081081081081081</v>
      </c>
      <c r="M396" s="85">
        <v>7.4569953147976946</v>
      </c>
      <c r="N396" s="85">
        <v>8.5976162818452622</v>
      </c>
      <c r="O396" s="85">
        <v>9.3837001435981477</v>
      </c>
      <c r="P396" s="85">
        <v>7.924983255190881</v>
      </c>
      <c r="Q396" s="85">
        <v>17.80651887893157</v>
      </c>
      <c r="R396" s="85">
        <v>9.3033546864464114</v>
      </c>
      <c r="S396" s="85">
        <v>6.4612211062057696</v>
      </c>
      <c r="T396" s="85">
        <v>3.1336864502693516</v>
      </c>
      <c r="U396" s="85">
        <v>3.4563587519533883</v>
      </c>
      <c r="V396" s="85">
        <v>4.1351628862130099</v>
      </c>
      <c r="W396" s="85">
        <v>4.2423155904690333</v>
      </c>
      <c r="X396" s="85">
        <v>3.5208955457231639</v>
      </c>
      <c r="Y396" s="98">
        <v>3.4207783969915369</v>
      </c>
      <c r="Z396" s="98">
        <v>-5.8412920938053503E-3</v>
      </c>
      <c r="AA396" s="98">
        <v>-2.4826941612872133E-2</v>
      </c>
      <c r="AB396" s="98">
        <v>4.2362358852997772E-2</v>
      </c>
      <c r="AC396" s="130">
        <v>1.9931080804836077</v>
      </c>
      <c r="AD396" s="98">
        <v>1.7143634307311251</v>
      </c>
      <c r="AE396" s="98">
        <v>3.6524346045307077</v>
      </c>
      <c r="AF396" s="130">
        <v>3.6524346045307077</v>
      </c>
      <c r="AG396" s="130">
        <v>5.7285739369069999</v>
      </c>
      <c r="AH396" s="147">
        <v>5.5387435263436258</v>
      </c>
      <c r="AI396" s="130">
        <v>4.0632448845192348</v>
      </c>
      <c r="AJ396" s="130" t="s">
        <v>886</v>
      </c>
    </row>
    <row r="397" spans="1:36" x14ac:dyDescent="0.2">
      <c r="A397" s="5" t="s">
        <v>1629</v>
      </c>
      <c r="B397" s="5" t="s">
        <v>792</v>
      </c>
      <c r="D397" s="3" t="s">
        <v>793</v>
      </c>
      <c r="E397" s="38" t="s">
        <v>1088</v>
      </c>
      <c r="F397" s="3" t="s">
        <v>1076</v>
      </c>
      <c r="G397" s="3" t="s">
        <v>1061</v>
      </c>
      <c r="H397" s="85" t="s">
        <v>886</v>
      </c>
      <c r="I397" s="85">
        <v>-8.2712418300653496</v>
      </c>
      <c r="J397" s="85">
        <v>3.806690655171181</v>
      </c>
      <c r="K397" s="85">
        <v>5.0982410982411039</v>
      </c>
      <c r="L397" s="85">
        <v>5.8371158932828138</v>
      </c>
      <c r="M397" s="85">
        <v>10.822110118634384</v>
      </c>
      <c r="N397" s="85">
        <v>8.7226460270616286</v>
      </c>
      <c r="O397" s="85">
        <v>6.2546413664182694</v>
      </c>
      <c r="P397" s="85">
        <v>5.8985142251195981</v>
      </c>
      <c r="Q397" s="85">
        <v>8.9938781547984803</v>
      </c>
      <c r="R397" s="85">
        <v>18.025598730503404</v>
      </c>
      <c r="S397" s="85">
        <v>6.2422601988465516</v>
      </c>
      <c r="T397" s="85">
        <v>4.8897251663072723</v>
      </c>
      <c r="U397" s="85">
        <v>4.9062564493340517</v>
      </c>
      <c r="V397" s="85">
        <v>4.6109728138737722</v>
      </c>
      <c r="W397" s="85">
        <v>4.2609054152773496</v>
      </c>
      <c r="X397" s="85">
        <v>3.4971002025695981</v>
      </c>
      <c r="Y397" s="98">
        <v>0.42831576054534537</v>
      </c>
      <c r="Z397" s="98">
        <v>3.3371599434133259E-3</v>
      </c>
      <c r="AA397" s="98">
        <v>8.6095853383440613E-2</v>
      </c>
      <c r="AB397" s="98">
        <v>8.0020271802183629E-2</v>
      </c>
      <c r="AC397" s="130">
        <v>5.5969403392830408E-2</v>
      </c>
      <c r="AD397" s="98">
        <v>1.4910166082868104</v>
      </c>
      <c r="AE397" s="98">
        <v>2.9723434270529259</v>
      </c>
      <c r="AF397" s="130">
        <v>2.9723434270529259</v>
      </c>
      <c r="AG397" s="130">
        <v>5.5185618810673853</v>
      </c>
      <c r="AH397" s="147">
        <v>3.9920944048265739</v>
      </c>
      <c r="AI397" s="130">
        <v>3.7543762156154514</v>
      </c>
      <c r="AJ397" s="130">
        <v>4.1155613638554813</v>
      </c>
    </row>
    <row r="398" spans="1:36" x14ac:dyDescent="0.2">
      <c r="A398" s="5" t="s">
        <v>1630</v>
      </c>
      <c r="B398" s="5" t="s">
        <v>794</v>
      </c>
      <c r="D398" s="3" t="s">
        <v>795</v>
      </c>
      <c r="E398" s="38" t="s">
        <v>1088</v>
      </c>
      <c r="F398" s="3" t="s">
        <v>1082</v>
      </c>
      <c r="G398" s="3" t="s">
        <v>1057</v>
      </c>
      <c r="H398" s="85" t="s">
        <v>886</v>
      </c>
      <c r="I398" s="85">
        <v>4.2553191489361808</v>
      </c>
      <c r="J398" s="85">
        <v>1.4294784580498856</v>
      </c>
      <c r="K398" s="85">
        <v>9.2661813889435507</v>
      </c>
      <c r="L398" s="85">
        <v>6.2952172062722838</v>
      </c>
      <c r="M398" s="85">
        <v>27.178934400985526</v>
      </c>
      <c r="N398" s="85">
        <v>0.16951204746335691</v>
      </c>
      <c r="O398" s="85">
        <v>6.5357186026834313</v>
      </c>
      <c r="P398" s="85">
        <v>6.6192405005843113</v>
      </c>
      <c r="Q398" s="85">
        <v>8.7537644592480746</v>
      </c>
      <c r="R398" s="85">
        <v>10.925956730628101</v>
      </c>
      <c r="S398" s="85">
        <v>8.4427899755652049</v>
      </c>
      <c r="T398" s="85">
        <v>4.1241641856605895</v>
      </c>
      <c r="U398" s="85">
        <v>3.2444298615668288</v>
      </c>
      <c r="V398" s="85">
        <v>3.0879938255257144</v>
      </c>
      <c r="W398" s="85">
        <v>3.9614498157635865</v>
      </c>
      <c r="X398" s="85">
        <v>3.9587672538567489</v>
      </c>
      <c r="Y398" s="98">
        <v>1.9186101791608365</v>
      </c>
      <c r="Z398" s="98">
        <v>-2.9320236960828083E-2</v>
      </c>
      <c r="AA398" s="98">
        <v>0.18730461329261061</v>
      </c>
      <c r="AB398" s="98">
        <v>2.2993400042580419</v>
      </c>
      <c r="AC398" s="130">
        <v>0.30697190426638432</v>
      </c>
      <c r="AD398" s="98">
        <v>0.24249183048914436</v>
      </c>
      <c r="AE398" s="98">
        <v>3.730126903224984</v>
      </c>
      <c r="AF398" s="130">
        <v>3.730126903224984</v>
      </c>
      <c r="AG398" s="130">
        <v>5.8177780696151427</v>
      </c>
      <c r="AH398" s="147">
        <v>3.9668973920695905</v>
      </c>
      <c r="AI398" s="130">
        <v>4.0152144070233486</v>
      </c>
      <c r="AJ398" s="130">
        <v>2.5362677948241839</v>
      </c>
    </row>
    <row r="399" spans="1:36" x14ac:dyDescent="0.2">
      <c r="A399" s="5" t="s">
        <v>1631</v>
      </c>
      <c r="B399" s="5" t="s">
        <v>796</v>
      </c>
      <c r="D399" s="3" t="s">
        <v>797</v>
      </c>
      <c r="E399" s="38" t="s">
        <v>1088</v>
      </c>
      <c r="F399" s="3" t="s">
        <v>1076</v>
      </c>
      <c r="G399" s="3" t="s">
        <v>1064</v>
      </c>
      <c r="H399" s="85" t="s">
        <v>886</v>
      </c>
      <c r="I399" s="85">
        <v>8.7866108786610795</v>
      </c>
      <c r="J399" s="85">
        <v>2.1162393162393158</v>
      </c>
      <c r="K399" s="85">
        <v>0.97090629080315693</v>
      </c>
      <c r="L399" s="85">
        <v>6.0661825657349482</v>
      </c>
      <c r="M399" s="85">
        <v>16.283977054253882</v>
      </c>
      <c r="N399" s="85">
        <v>7.785469453592313</v>
      </c>
      <c r="O399" s="85">
        <v>9.1772980657712537</v>
      </c>
      <c r="P399" s="85">
        <v>3.5501336440271416</v>
      </c>
      <c r="Q399" s="85">
        <v>10.601848787698273</v>
      </c>
      <c r="R399" s="85">
        <v>17.397895576721695</v>
      </c>
      <c r="S399" s="85">
        <v>6.6205642729103147</v>
      </c>
      <c r="T399" s="85">
        <v>4.0134818568628532</v>
      </c>
      <c r="U399" s="85">
        <v>4.8514237124537516</v>
      </c>
      <c r="V399" s="85">
        <v>4.7387339996492983</v>
      </c>
      <c r="W399" s="85">
        <v>4.7517403981640456</v>
      </c>
      <c r="X399" s="85">
        <v>3.1464340414197238</v>
      </c>
      <c r="Y399" s="98">
        <v>2.3622453920397675</v>
      </c>
      <c r="Z399" s="98">
        <v>-8.8297993112746553E-2</v>
      </c>
      <c r="AA399" s="98">
        <v>1.0769250192533377</v>
      </c>
      <c r="AB399" s="98">
        <v>0.61079190607044609</v>
      </c>
      <c r="AC399" s="130">
        <v>2.0155433338713058</v>
      </c>
      <c r="AD399" s="98">
        <v>2.1217560619428477</v>
      </c>
      <c r="AE399" s="98">
        <v>3.4445159445159357</v>
      </c>
      <c r="AF399" s="130">
        <v>3.4445159445159357</v>
      </c>
      <c r="AG399" s="130">
        <v>4.8446044199689231</v>
      </c>
      <c r="AH399" s="147">
        <v>4.7731551552290696</v>
      </c>
      <c r="AI399" s="130">
        <v>4.0332403837442188</v>
      </c>
      <c r="AJ399" s="130">
        <v>4.8242027800490614</v>
      </c>
    </row>
    <row r="400" spans="1:36" x14ac:dyDescent="0.2">
      <c r="A400" s="5" t="s">
        <v>1701</v>
      </c>
      <c r="B400" s="5" t="s">
        <v>798</v>
      </c>
      <c r="D400" s="3" t="s">
        <v>799</v>
      </c>
      <c r="E400" s="38" t="s">
        <v>1089</v>
      </c>
      <c r="F400" s="3" t="s">
        <v>1076</v>
      </c>
      <c r="G400" s="3" t="s">
        <v>1064</v>
      </c>
      <c r="H400" s="85" t="s">
        <v>886</v>
      </c>
      <c r="I400" s="85">
        <v>6.25</v>
      </c>
      <c r="J400" s="85">
        <v>3.9925303454715078</v>
      </c>
      <c r="K400" s="85">
        <v>6.3640281568740278</v>
      </c>
      <c r="L400" s="85">
        <v>19.769719070772538</v>
      </c>
      <c r="M400" s="85">
        <v>8.5365509853119619</v>
      </c>
      <c r="N400" s="85">
        <v>7.9846229772201838</v>
      </c>
      <c r="O400" s="85">
        <v>6.0231400187621631</v>
      </c>
      <c r="P400" s="85">
        <v>5.9849808290037885</v>
      </c>
      <c r="Q400" s="85">
        <v>9.5451139890827505</v>
      </c>
      <c r="R400" s="85">
        <v>15.631961542971041</v>
      </c>
      <c r="S400" s="85">
        <v>5.9993071222760079</v>
      </c>
      <c r="T400" s="85">
        <v>4.1499597439556055</v>
      </c>
      <c r="U400" s="85">
        <v>4.749986605741924</v>
      </c>
      <c r="V400" s="85">
        <v>4.6485799253246114</v>
      </c>
      <c r="W400" s="85">
        <v>4.570558786770107</v>
      </c>
      <c r="X400" s="85">
        <v>3.6363150760848555</v>
      </c>
      <c r="Y400" s="98">
        <v>2.9804204544722381</v>
      </c>
      <c r="Z400" s="98">
        <v>4.9424733638232965E-2</v>
      </c>
      <c r="AA400" s="98">
        <v>0.27514100976748068</v>
      </c>
      <c r="AB400" s="98">
        <v>0.70592050287483232</v>
      </c>
      <c r="AC400" s="130">
        <v>2.1617437612236001</v>
      </c>
      <c r="AD400" s="98">
        <v>1.8565774240670185</v>
      </c>
      <c r="AE400" s="98">
        <v>3.7692509104758187</v>
      </c>
      <c r="AF400" s="130">
        <v>3.7692509104758187</v>
      </c>
      <c r="AG400" s="130">
        <v>5.6764173206739654</v>
      </c>
      <c r="AH400" s="130" t="s">
        <v>886</v>
      </c>
      <c r="AI400" s="130" t="s">
        <v>886</v>
      </c>
      <c r="AJ400" s="130" t="s">
        <v>886</v>
      </c>
    </row>
    <row r="401" spans="1:36" x14ac:dyDescent="0.2">
      <c r="A401" s="5" t="s">
        <v>1632</v>
      </c>
      <c r="B401" s="5" t="s">
        <v>800</v>
      </c>
      <c r="D401" s="3" t="s">
        <v>801</v>
      </c>
      <c r="E401" s="38" t="s">
        <v>1088</v>
      </c>
      <c r="F401" s="3" t="s">
        <v>1076</v>
      </c>
      <c r="G401" s="3" t="s">
        <v>1058</v>
      </c>
      <c r="H401" s="85" t="s">
        <v>886</v>
      </c>
      <c r="I401" s="85">
        <v>7.720588235294116</v>
      </c>
      <c r="J401" s="85">
        <v>2.0477815699658777</v>
      </c>
      <c r="K401" s="85">
        <v>6.1077666295057611</v>
      </c>
      <c r="L401" s="85">
        <v>5.2854981508461378</v>
      </c>
      <c r="M401" s="85">
        <v>11.341591601580674</v>
      </c>
      <c r="N401" s="85">
        <v>8.8741769338320609</v>
      </c>
      <c r="O401" s="85">
        <v>5.2762136828124966</v>
      </c>
      <c r="P401" s="85">
        <v>5.2724315532664718</v>
      </c>
      <c r="Q401" s="85">
        <v>7.5665290033771981</v>
      </c>
      <c r="R401" s="85">
        <v>9.5552015909990899</v>
      </c>
      <c r="S401" s="85">
        <v>4.6861474590088221</v>
      </c>
      <c r="T401" s="85">
        <v>3.0650664311804974</v>
      </c>
      <c r="U401" s="85">
        <v>4.6626110933690796</v>
      </c>
      <c r="V401" s="85">
        <v>5.4112183613779905</v>
      </c>
      <c r="W401" s="85">
        <v>3.5406664783959201</v>
      </c>
      <c r="X401" s="85">
        <v>2.9320514131806021</v>
      </c>
      <c r="Y401" s="98">
        <v>0.36633433804776416</v>
      </c>
      <c r="Z401" s="98">
        <v>2.6401246138902934E-3</v>
      </c>
      <c r="AA401" s="98">
        <v>0.24354506573736501</v>
      </c>
      <c r="AB401" s="98">
        <v>-1.2114747730130802</v>
      </c>
      <c r="AC401" s="130">
        <v>1.6575469371705065</v>
      </c>
      <c r="AD401" s="98">
        <v>1.7380415399139926</v>
      </c>
      <c r="AE401" s="98">
        <v>3.4605197868268212</v>
      </c>
      <c r="AF401" s="130">
        <v>3.4605197868268212</v>
      </c>
      <c r="AG401" s="130">
        <v>5.6176934468269657</v>
      </c>
      <c r="AH401" s="147">
        <v>4.7734397264177719</v>
      </c>
      <c r="AI401" s="130">
        <v>3.8144974840201185</v>
      </c>
      <c r="AJ401" s="130">
        <v>4.0490051719530396</v>
      </c>
    </row>
    <row r="402" spans="1:36" x14ac:dyDescent="0.2">
      <c r="A402" s="5" t="s">
        <v>1633</v>
      </c>
      <c r="B402" s="5" t="s">
        <v>802</v>
      </c>
      <c r="D402" s="3" t="s">
        <v>803</v>
      </c>
      <c r="E402" s="38" t="s">
        <v>1088</v>
      </c>
      <c r="F402" s="3" t="s">
        <v>1076</v>
      </c>
      <c r="G402" s="3" t="s">
        <v>1060</v>
      </c>
      <c r="H402" s="85" t="s">
        <v>886</v>
      </c>
      <c r="I402" s="85">
        <v>2.9723711028912163</v>
      </c>
      <c r="J402" s="85">
        <v>7.4226123930135799</v>
      </c>
      <c r="K402" s="85">
        <v>8.3855117465408711</v>
      </c>
      <c r="L402" s="85">
        <v>7.3699785921168797</v>
      </c>
      <c r="M402" s="85">
        <v>11.124468552998096</v>
      </c>
      <c r="N402" s="85">
        <v>6.2692947043457679</v>
      </c>
      <c r="O402" s="85">
        <v>5.2191185599006644</v>
      </c>
      <c r="P402" s="85">
        <v>6.0339335016636397</v>
      </c>
      <c r="Q402" s="85">
        <v>9.2658120799394794</v>
      </c>
      <c r="R402" s="85">
        <v>10.17974438617037</v>
      </c>
      <c r="S402" s="85">
        <v>6.5125564973056669</v>
      </c>
      <c r="T402" s="85">
        <v>5.4852174214878886</v>
      </c>
      <c r="U402" s="85">
        <v>4.7754981161256467</v>
      </c>
      <c r="V402" s="85">
        <v>4.3584086430124955</v>
      </c>
      <c r="W402" s="85">
        <v>5.8195524925891817</v>
      </c>
      <c r="X402" s="85">
        <v>2.3519541553797012</v>
      </c>
      <c r="Y402" s="98">
        <v>2.8765534152559411</v>
      </c>
      <c r="Z402" s="98">
        <v>0.18096125538495755</v>
      </c>
      <c r="AA402" s="98">
        <v>0.49876656376797257</v>
      </c>
      <c r="AB402" s="98">
        <v>0.44532077850657004</v>
      </c>
      <c r="AC402" s="130">
        <v>0.41864191760698777</v>
      </c>
      <c r="AD402" s="98">
        <v>1.7227737255397502</v>
      </c>
      <c r="AE402" s="98">
        <v>3.4316416973880104</v>
      </c>
      <c r="AF402" s="130">
        <v>3.4316416973880104</v>
      </c>
      <c r="AG402" s="130">
        <v>4.6758806039121747</v>
      </c>
      <c r="AH402" s="147">
        <v>5.4678741337546688</v>
      </c>
      <c r="AI402" s="130">
        <v>3.4268907933290516</v>
      </c>
      <c r="AJ402" s="130">
        <v>2.5518409253085874</v>
      </c>
    </row>
    <row r="403" spans="1:36" x14ac:dyDescent="0.2">
      <c r="A403" s="122" t="s">
        <v>1775</v>
      </c>
      <c r="B403" s="122" t="s">
        <v>1772</v>
      </c>
      <c r="D403" s="123" t="s">
        <v>1771</v>
      </c>
      <c r="E403" s="38" t="s">
        <v>1088</v>
      </c>
      <c r="F403" s="123" t="s">
        <v>1082</v>
      </c>
      <c r="G403" s="123" t="s">
        <v>1060</v>
      </c>
      <c r="H403" s="99" t="s">
        <v>886</v>
      </c>
      <c r="I403" s="98" t="s">
        <v>886</v>
      </c>
      <c r="J403" s="98" t="s">
        <v>886</v>
      </c>
      <c r="K403" s="98" t="s">
        <v>886</v>
      </c>
      <c r="L403" s="98" t="s">
        <v>886</v>
      </c>
      <c r="M403" s="98" t="s">
        <v>886</v>
      </c>
      <c r="N403" s="98" t="s">
        <v>886</v>
      </c>
      <c r="O403" s="98" t="s">
        <v>886</v>
      </c>
      <c r="P403" s="98" t="s">
        <v>886</v>
      </c>
      <c r="Q403" s="99" t="s">
        <v>886</v>
      </c>
      <c r="R403" s="98" t="s">
        <v>886</v>
      </c>
      <c r="S403" s="98" t="s">
        <v>886</v>
      </c>
      <c r="T403" s="98" t="s">
        <v>886</v>
      </c>
      <c r="U403" s="98" t="s">
        <v>886</v>
      </c>
      <c r="V403" s="98" t="s">
        <v>886</v>
      </c>
      <c r="W403" s="98" t="s">
        <v>886</v>
      </c>
      <c r="X403" s="98" t="s">
        <v>886</v>
      </c>
      <c r="Y403" s="98" t="s">
        <v>886</v>
      </c>
      <c r="Z403" s="99" t="s">
        <v>886</v>
      </c>
      <c r="AA403" s="98" t="s">
        <v>886</v>
      </c>
      <c r="AB403" s="98" t="s">
        <v>886</v>
      </c>
      <c r="AC403" s="98" t="s">
        <v>886</v>
      </c>
      <c r="AD403" s="98" t="s">
        <v>886</v>
      </c>
      <c r="AE403" s="98" t="s">
        <v>886</v>
      </c>
      <c r="AF403" s="98" t="s">
        <v>886</v>
      </c>
      <c r="AG403" s="98" t="s">
        <v>886</v>
      </c>
      <c r="AH403" s="130" t="s">
        <v>886</v>
      </c>
      <c r="AI403" s="130" t="s">
        <v>886</v>
      </c>
      <c r="AJ403" s="130" t="s">
        <v>886</v>
      </c>
    </row>
    <row r="404" spans="1:36" x14ac:dyDescent="0.2">
      <c r="A404" s="5" t="s">
        <v>1638</v>
      </c>
      <c r="B404" s="5" t="s">
        <v>810</v>
      </c>
      <c r="D404" s="3" t="s">
        <v>811</v>
      </c>
      <c r="E404" s="38" t="s">
        <v>1088</v>
      </c>
      <c r="F404" s="3" t="s">
        <v>1076</v>
      </c>
      <c r="G404" s="3" t="s">
        <v>1057</v>
      </c>
      <c r="H404" s="85" t="s">
        <v>886</v>
      </c>
      <c r="I404" s="85">
        <v>-1.1451701482822472</v>
      </c>
      <c r="J404" s="85">
        <v>7.6399176954732582</v>
      </c>
      <c r="K404" s="85">
        <v>5.7500047789268365</v>
      </c>
      <c r="L404" s="85">
        <v>7.1546067496972086</v>
      </c>
      <c r="M404" s="85">
        <v>10.739047554783326</v>
      </c>
      <c r="N404" s="85">
        <v>10.821844771117355</v>
      </c>
      <c r="O404" s="85">
        <v>8.3973662868218213</v>
      </c>
      <c r="P404" s="85">
        <v>6.6588044332851553</v>
      </c>
      <c r="Q404" s="85">
        <v>9.3069707165701629</v>
      </c>
      <c r="R404" s="85">
        <v>17.100840793151818</v>
      </c>
      <c r="S404" s="85">
        <v>7.2311650674815979</v>
      </c>
      <c r="T404" s="85">
        <v>4.4350507605419125</v>
      </c>
      <c r="U404" s="85">
        <v>4.2840317175939759</v>
      </c>
      <c r="V404" s="85">
        <v>4.151786779501947</v>
      </c>
      <c r="W404" s="85">
        <v>4.0038488266424395</v>
      </c>
      <c r="X404" s="85">
        <v>3.8945018796992485</v>
      </c>
      <c r="Y404" s="98">
        <v>2.7619155311810744</v>
      </c>
      <c r="Z404" s="98">
        <v>4.1264339357937274E-2</v>
      </c>
      <c r="AA404" s="98">
        <v>0.15605235659681682</v>
      </c>
      <c r="AB404" s="98">
        <v>2.3089964376659964</v>
      </c>
      <c r="AC404" s="130">
        <v>2.1421622890879233</v>
      </c>
      <c r="AD404" s="98">
        <v>1.9350007881876907</v>
      </c>
      <c r="AE404" s="98">
        <v>3.9569828730492196</v>
      </c>
      <c r="AF404" s="130">
        <v>3.9569828730492196</v>
      </c>
      <c r="AG404" s="130">
        <v>5.7348518930694148</v>
      </c>
      <c r="AH404" s="147">
        <v>3.977718060687474</v>
      </c>
      <c r="AI404" s="130">
        <v>4.2853681518373987</v>
      </c>
      <c r="AJ404" s="130">
        <v>3.513454905929255</v>
      </c>
    </row>
    <row r="405" spans="1:36" x14ac:dyDescent="0.2">
      <c r="A405" s="5" t="s">
        <v>1702</v>
      </c>
      <c r="B405" s="5" t="s">
        <v>812</v>
      </c>
      <c r="D405" s="3" t="s">
        <v>813</v>
      </c>
      <c r="E405" s="38" t="s">
        <v>1089</v>
      </c>
      <c r="F405" s="3" t="s">
        <v>1076</v>
      </c>
      <c r="G405" s="3" t="s">
        <v>1064</v>
      </c>
      <c r="H405" s="85" t="s">
        <v>886</v>
      </c>
      <c r="I405" s="85">
        <v>13.537117903930124</v>
      </c>
      <c r="J405" s="85">
        <v>3.6547008547008488</v>
      </c>
      <c r="K405" s="85">
        <v>4.9160592367822176</v>
      </c>
      <c r="L405" s="85">
        <v>3.9060657979534312</v>
      </c>
      <c r="M405" s="85">
        <v>10.049316228972543</v>
      </c>
      <c r="N405" s="85">
        <v>6.7452953386393943</v>
      </c>
      <c r="O405" s="85">
        <v>7.122620856620415</v>
      </c>
      <c r="P405" s="85">
        <v>6.5276191621085502</v>
      </c>
      <c r="Q405" s="85">
        <v>11.570275912655873</v>
      </c>
      <c r="R405" s="85">
        <v>12.549055306064645</v>
      </c>
      <c r="S405" s="85">
        <v>5.7614019321500649</v>
      </c>
      <c r="T405" s="85">
        <v>3.6937273762384706</v>
      </c>
      <c r="U405" s="85">
        <v>4.7142985913646243</v>
      </c>
      <c r="V405" s="85">
        <v>4.3901522858529063</v>
      </c>
      <c r="W405" s="85">
        <v>4.1792857357042124</v>
      </c>
      <c r="X405" s="85">
        <v>3.1956307431046724</v>
      </c>
      <c r="Y405" s="98">
        <v>0.99712715811787689</v>
      </c>
      <c r="Z405" s="98">
        <v>0.29066154844589676</v>
      </c>
      <c r="AA405" s="98">
        <v>0.43576134321885718</v>
      </c>
      <c r="AB405" s="98">
        <v>0.65114876350276063</v>
      </c>
      <c r="AC405" s="130">
        <v>0.42833989349386759</v>
      </c>
      <c r="AD405" s="98">
        <v>0.76080691642650411</v>
      </c>
      <c r="AE405" s="98">
        <v>4.597670208685245</v>
      </c>
      <c r="AF405" s="130">
        <v>4.597670208685245</v>
      </c>
      <c r="AG405" s="130">
        <v>5.5740251670032714</v>
      </c>
      <c r="AH405" s="130" t="s">
        <v>886</v>
      </c>
      <c r="AI405" s="130" t="s">
        <v>886</v>
      </c>
      <c r="AJ405" s="130" t="s">
        <v>886</v>
      </c>
    </row>
    <row r="406" spans="1:36" x14ac:dyDescent="0.2">
      <c r="A406" s="5" t="s">
        <v>1639</v>
      </c>
      <c r="B406" s="122" t="s">
        <v>1267</v>
      </c>
      <c r="C406" s="122"/>
      <c r="D406" s="123" t="s">
        <v>1266</v>
      </c>
      <c r="E406" s="38" t="s">
        <v>1088</v>
      </c>
      <c r="F406" s="123" t="s">
        <v>1076</v>
      </c>
      <c r="G406" s="123" t="s">
        <v>1061</v>
      </c>
      <c r="H406" s="85" t="s">
        <v>886</v>
      </c>
      <c r="I406" s="85" t="s">
        <v>886</v>
      </c>
      <c r="J406" s="85" t="s">
        <v>886</v>
      </c>
      <c r="K406" s="85" t="s">
        <v>886</v>
      </c>
      <c r="L406" s="85" t="s">
        <v>886</v>
      </c>
      <c r="M406" s="85" t="s">
        <v>886</v>
      </c>
      <c r="N406" s="85" t="s">
        <v>886</v>
      </c>
      <c r="O406" s="85" t="s">
        <v>886</v>
      </c>
      <c r="P406" s="85" t="s">
        <v>886</v>
      </c>
      <c r="Q406" s="85" t="s">
        <v>886</v>
      </c>
      <c r="R406" s="85" t="s">
        <v>886</v>
      </c>
      <c r="S406" s="85" t="s">
        <v>886</v>
      </c>
      <c r="T406" s="85" t="s">
        <v>886</v>
      </c>
      <c r="U406" s="85" t="s">
        <v>886</v>
      </c>
      <c r="V406" s="85" t="s">
        <v>886</v>
      </c>
      <c r="W406" s="85" t="s">
        <v>886</v>
      </c>
      <c r="X406" s="85" t="s">
        <v>886</v>
      </c>
      <c r="Y406" s="98" t="s">
        <v>886</v>
      </c>
      <c r="Z406" s="98" t="s">
        <v>886</v>
      </c>
      <c r="AA406" s="98" t="s">
        <v>886</v>
      </c>
      <c r="AB406" s="98" t="s">
        <v>886</v>
      </c>
      <c r="AC406" s="130" t="s">
        <v>886</v>
      </c>
      <c r="AD406" s="98" t="s">
        <v>886</v>
      </c>
      <c r="AE406" s="98" t="s">
        <v>886</v>
      </c>
      <c r="AF406" s="130" t="s">
        <v>886</v>
      </c>
      <c r="AG406" s="130" t="s">
        <v>886</v>
      </c>
      <c r="AH406" s="130" t="s">
        <v>886</v>
      </c>
      <c r="AI406" s="130">
        <v>4.1168970032420482</v>
      </c>
      <c r="AJ406" s="130">
        <v>4.1095288567678532</v>
      </c>
    </row>
    <row r="407" spans="1:36" x14ac:dyDescent="0.2">
      <c r="A407" s="5" t="s">
        <v>1703</v>
      </c>
      <c r="B407" s="5" t="s">
        <v>816</v>
      </c>
      <c r="D407" s="3" t="s">
        <v>817</v>
      </c>
      <c r="E407" s="38" t="s">
        <v>1089</v>
      </c>
      <c r="F407" s="3" t="s">
        <v>1076</v>
      </c>
      <c r="G407" s="3" t="s">
        <v>1064</v>
      </c>
      <c r="H407" s="85" t="s">
        <v>886</v>
      </c>
      <c r="I407" s="85">
        <v>6.5410220346929151</v>
      </c>
      <c r="J407" s="85">
        <v>4.3563973034340648</v>
      </c>
      <c r="K407" s="85">
        <v>0.35082984752395419</v>
      </c>
      <c r="L407" s="85">
        <v>9.4695441710366879</v>
      </c>
      <c r="M407" s="85">
        <v>13.465376938430836</v>
      </c>
      <c r="N407" s="85">
        <v>7.0622462787550973</v>
      </c>
      <c r="O407" s="85">
        <v>7.4267874973141801</v>
      </c>
      <c r="P407" s="85">
        <v>8.0663568445202571</v>
      </c>
      <c r="Q407" s="85">
        <v>10.006423446669061</v>
      </c>
      <c r="R407" s="85">
        <v>10.667841095781966</v>
      </c>
      <c r="S407" s="85">
        <v>6.7384480553742065</v>
      </c>
      <c r="T407" s="85">
        <v>4.1707161768155743</v>
      </c>
      <c r="U407" s="85">
        <v>5.8286550742355274</v>
      </c>
      <c r="V407" s="85">
        <v>4.0104574368639874</v>
      </c>
      <c r="W407" s="85">
        <v>4.3475719358751377</v>
      </c>
      <c r="X407" s="85" t="s">
        <v>886</v>
      </c>
      <c r="Y407" s="98" t="s">
        <v>886</v>
      </c>
      <c r="Z407" s="98" t="s">
        <v>886</v>
      </c>
      <c r="AA407" s="98" t="s">
        <v>886</v>
      </c>
      <c r="AB407" s="98" t="s">
        <v>886</v>
      </c>
      <c r="AC407" s="130" t="s">
        <v>886</v>
      </c>
      <c r="AD407" s="98" t="s">
        <v>886</v>
      </c>
      <c r="AE407" s="98" t="s">
        <v>886</v>
      </c>
      <c r="AF407" s="130" t="s">
        <v>886</v>
      </c>
      <c r="AG407" s="130" t="s">
        <v>886</v>
      </c>
      <c r="AH407" s="130" t="s">
        <v>886</v>
      </c>
      <c r="AI407" s="130" t="s">
        <v>886</v>
      </c>
      <c r="AJ407" s="130" t="s">
        <v>886</v>
      </c>
    </row>
    <row r="408" spans="1:36" x14ac:dyDescent="0.2">
      <c r="A408" s="5" t="s">
        <v>1704</v>
      </c>
      <c r="B408" s="122" t="s">
        <v>822</v>
      </c>
      <c r="C408" s="122"/>
      <c r="D408" s="3" t="s">
        <v>823</v>
      </c>
      <c r="E408" s="38" t="s">
        <v>1088</v>
      </c>
      <c r="F408" s="3" t="s">
        <v>1083</v>
      </c>
      <c r="G408" s="3" t="s">
        <v>1062</v>
      </c>
      <c r="H408" s="85" t="s">
        <v>886</v>
      </c>
      <c r="I408" s="85">
        <v>-16.793893129770993</v>
      </c>
      <c r="J408" s="85">
        <v>12.387359836901112</v>
      </c>
      <c r="K408" s="85">
        <v>7.0638174364183897</v>
      </c>
      <c r="L408" s="85">
        <v>3.0565909861064</v>
      </c>
      <c r="M408" s="85">
        <v>6.9150335393923399</v>
      </c>
      <c r="N408" s="85">
        <v>7.688759034291877</v>
      </c>
      <c r="O408" s="85">
        <v>7.1455090675425055</v>
      </c>
      <c r="P408" s="85">
        <v>9.3264386811312363</v>
      </c>
      <c r="Q408" s="85">
        <v>8.5332553149990247</v>
      </c>
      <c r="R408" s="85">
        <v>28.079791535627635</v>
      </c>
      <c r="S408" s="85">
        <v>6.1386277536130223</v>
      </c>
      <c r="T408" s="85">
        <v>2.1481922136294571</v>
      </c>
      <c r="U408" s="85">
        <v>6.6325870324834995</v>
      </c>
      <c r="V408" s="85">
        <v>3.4407427635172212</v>
      </c>
      <c r="W408" s="85">
        <v>0.87263874222689708</v>
      </c>
      <c r="X408" s="85">
        <v>7.2696607976325822E-3</v>
      </c>
      <c r="Y408" s="98">
        <v>7.2691323563560672E-3</v>
      </c>
      <c r="Z408" s="98">
        <v>0</v>
      </c>
      <c r="AA408" s="98">
        <v>-0.45937577228917803</v>
      </c>
      <c r="AB408" s="98">
        <v>-0.54327983292684223</v>
      </c>
      <c r="AC408" s="130">
        <v>-0.42143287176399369</v>
      </c>
      <c r="AD408" s="98">
        <v>-0.58689946028843698</v>
      </c>
      <c r="AE408" s="98">
        <v>-0.75501364661209047</v>
      </c>
      <c r="AF408" s="130">
        <v>-0.75501364661209047</v>
      </c>
      <c r="AG408" s="130">
        <v>3.480396430958832</v>
      </c>
      <c r="AH408" s="147">
        <v>6.0905222654439761</v>
      </c>
      <c r="AI408" s="130">
        <v>3.5117676647340668</v>
      </c>
      <c r="AJ408" s="130">
        <v>6.0461131216511683</v>
      </c>
    </row>
    <row r="409" spans="1:36" x14ac:dyDescent="0.2">
      <c r="A409" s="5" t="s">
        <v>1752</v>
      </c>
      <c r="B409" s="5" t="s">
        <v>824</v>
      </c>
      <c r="D409" s="3" t="s">
        <v>825</v>
      </c>
      <c r="E409" s="38" t="s">
        <v>1089</v>
      </c>
      <c r="F409" s="3" t="s">
        <v>1076</v>
      </c>
      <c r="G409" s="3" t="s">
        <v>1064</v>
      </c>
      <c r="H409" s="85" t="s">
        <v>886</v>
      </c>
      <c r="I409" s="85">
        <v>2.941176470588232</v>
      </c>
      <c r="J409" s="85">
        <v>3.2653061224489761</v>
      </c>
      <c r="K409" s="85">
        <v>2.3258673693456302</v>
      </c>
      <c r="L409" s="85">
        <v>21.308520317945366</v>
      </c>
      <c r="M409" s="85">
        <v>9.0474236141577364</v>
      </c>
      <c r="N409" s="85">
        <v>8.25524956523995</v>
      </c>
      <c r="O409" s="85">
        <v>6.081639992807041</v>
      </c>
      <c r="P409" s="85">
        <v>5.989512702287314</v>
      </c>
      <c r="Q409" s="85">
        <v>9.5715869834094036</v>
      </c>
      <c r="R409" s="85">
        <v>20.675327202841416</v>
      </c>
      <c r="S409" s="85">
        <v>6.0316743540947755</v>
      </c>
      <c r="T409" s="85">
        <v>3.9439661728469986</v>
      </c>
      <c r="U409" s="85">
        <v>4.7747259983318457</v>
      </c>
      <c r="V409" s="85">
        <v>4.8315689505879789</v>
      </c>
      <c r="W409" s="85">
        <v>4.4323654603225293</v>
      </c>
      <c r="X409" s="85">
        <v>3.92149358643168</v>
      </c>
      <c r="Y409" s="98">
        <v>2.9737609329446144</v>
      </c>
      <c r="Z409" s="98">
        <v>0</v>
      </c>
      <c r="AA409" s="98">
        <v>0</v>
      </c>
      <c r="AB409" s="98">
        <v>0.87739166716337991</v>
      </c>
      <c r="AC409" s="130">
        <v>1.9865045319719554</v>
      </c>
      <c r="AD409" s="98">
        <v>1.7612569812982315</v>
      </c>
      <c r="AE409" s="98">
        <v>3.4051832114959879</v>
      </c>
      <c r="AF409" s="130">
        <v>3.4051832114959879</v>
      </c>
      <c r="AG409" s="130">
        <v>5.2744033043689909</v>
      </c>
      <c r="AH409" s="130" t="s">
        <v>886</v>
      </c>
      <c r="AI409" s="130" t="s">
        <v>886</v>
      </c>
      <c r="AJ409" s="130" t="s">
        <v>886</v>
      </c>
    </row>
    <row r="410" spans="1:36" x14ac:dyDescent="0.2">
      <c r="A410" s="5" t="s">
        <v>1642</v>
      </c>
      <c r="B410" s="5" t="s">
        <v>826</v>
      </c>
      <c r="D410" s="3" t="s">
        <v>827</v>
      </c>
      <c r="E410" s="38" t="s">
        <v>1088</v>
      </c>
      <c r="F410" s="3" t="s">
        <v>1081</v>
      </c>
      <c r="G410" s="3" t="s">
        <v>1058</v>
      </c>
      <c r="H410" s="85" t="s">
        <v>886</v>
      </c>
      <c r="I410" s="85">
        <v>-8.6505190311418687</v>
      </c>
      <c r="J410" s="85">
        <v>4.3569023569023528</v>
      </c>
      <c r="K410" s="85">
        <v>12.92830870491062</v>
      </c>
      <c r="L410" s="85">
        <v>6.8626610668266466</v>
      </c>
      <c r="M410" s="85">
        <v>3.5010560650215297</v>
      </c>
      <c r="N410" s="85">
        <v>7.8437197287697842</v>
      </c>
      <c r="O410" s="85">
        <v>6.2588325468873478</v>
      </c>
      <c r="P410" s="85">
        <v>8.3168026689508991</v>
      </c>
      <c r="Q410" s="85">
        <v>4.9967222667346505</v>
      </c>
      <c r="R410" s="85">
        <v>8.8558545166245608</v>
      </c>
      <c r="S410" s="85">
        <v>3.4158465418195476</v>
      </c>
      <c r="T410" s="85">
        <v>4.9536503129594252</v>
      </c>
      <c r="U410" s="85">
        <v>3.3761113907062565</v>
      </c>
      <c r="V410" s="85">
        <v>3.6326017282648309</v>
      </c>
      <c r="W410" s="85">
        <v>2.5594650882385253</v>
      </c>
      <c r="X410" s="85">
        <v>2.578039712652</v>
      </c>
      <c r="Y410" s="98">
        <v>1.9476363419861826</v>
      </c>
      <c r="Z410" s="98">
        <v>-3.2120305142896655E-2</v>
      </c>
      <c r="AA410" s="98">
        <v>0</v>
      </c>
      <c r="AB410" s="98">
        <v>2.4492299603478926</v>
      </c>
      <c r="AC410" s="130">
        <v>-1.4255675540808532E-3</v>
      </c>
      <c r="AD410" s="98">
        <v>-3.563969691999791E-3</v>
      </c>
      <c r="AE410" s="98">
        <v>2.137032390510929</v>
      </c>
      <c r="AF410" s="130">
        <v>2.137032390510929</v>
      </c>
      <c r="AG410" s="130">
        <v>3.9009976144003478</v>
      </c>
      <c r="AH410" s="147">
        <v>2.1525295483601603</v>
      </c>
      <c r="AI410" s="130">
        <v>3.183745402533722</v>
      </c>
      <c r="AJ410" s="130">
        <v>3.868336695669393</v>
      </c>
    </row>
    <row r="411" spans="1:36" x14ac:dyDescent="0.2">
      <c r="A411" s="5" t="s">
        <v>1643</v>
      </c>
      <c r="B411" s="5" t="s">
        <v>1160</v>
      </c>
      <c r="D411" s="3" t="s">
        <v>1161</v>
      </c>
      <c r="E411" s="38" t="s">
        <v>1088</v>
      </c>
      <c r="F411" s="3" t="s">
        <v>1082</v>
      </c>
      <c r="G411" s="3" t="s">
        <v>1064</v>
      </c>
      <c r="H411" s="88" t="s">
        <v>886</v>
      </c>
      <c r="I411" s="85" t="s">
        <v>886</v>
      </c>
      <c r="J411" s="85" t="s">
        <v>886</v>
      </c>
      <c r="K411" s="85" t="s">
        <v>886</v>
      </c>
      <c r="L411" s="85" t="s">
        <v>886</v>
      </c>
      <c r="M411" s="85" t="s">
        <v>886</v>
      </c>
      <c r="N411" s="85" t="s">
        <v>886</v>
      </c>
      <c r="O411" s="85" t="s">
        <v>886</v>
      </c>
      <c r="P411" s="85" t="s">
        <v>886</v>
      </c>
      <c r="Q411" s="85" t="s">
        <v>886</v>
      </c>
      <c r="R411" s="85" t="s">
        <v>886</v>
      </c>
      <c r="S411" s="85" t="s">
        <v>886</v>
      </c>
      <c r="T411" s="85" t="s">
        <v>886</v>
      </c>
      <c r="U411" s="85" t="s">
        <v>886</v>
      </c>
      <c r="V411" s="85" t="s">
        <v>886</v>
      </c>
      <c r="W411" s="85" t="s">
        <v>886</v>
      </c>
      <c r="X411" s="85" t="s">
        <v>886</v>
      </c>
      <c r="Y411" s="98">
        <v>2.4988136397532372</v>
      </c>
      <c r="Z411" s="98">
        <v>0.10846847800205239</v>
      </c>
      <c r="AA411" s="98">
        <v>0.10901162790698038</v>
      </c>
      <c r="AB411" s="98">
        <v>9.041412308199881E-2</v>
      </c>
      <c r="AC411" s="130">
        <v>0.71672534979099201</v>
      </c>
      <c r="AD411" s="98">
        <v>0.45564946415361796</v>
      </c>
      <c r="AE411" s="98">
        <v>3.9277917169018295</v>
      </c>
      <c r="AF411" s="130">
        <v>3.9277917169018295</v>
      </c>
      <c r="AG411" s="130">
        <v>6.4099494864858553</v>
      </c>
      <c r="AH411" s="147">
        <v>4.3162311439081114</v>
      </c>
      <c r="AI411" s="130">
        <v>4.3198826751784658</v>
      </c>
      <c r="AJ411" s="130">
        <v>4.975191234236096</v>
      </c>
    </row>
    <row r="412" spans="1:36" x14ac:dyDescent="0.2">
      <c r="A412" s="5" t="s">
        <v>1645</v>
      </c>
      <c r="B412" s="5" t="s">
        <v>832</v>
      </c>
      <c r="D412" s="3" t="s">
        <v>833</v>
      </c>
      <c r="E412" s="38" t="s">
        <v>1088</v>
      </c>
      <c r="F412" s="3" t="s">
        <v>1076</v>
      </c>
      <c r="G412" s="3" t="s">
        <v>1057</v>
      </c>
      <c r="H412" s="85" t="s">
        <v>886</v>
      </c>
      <c r="I412" s="85">
        <v>7.615532453918064</v>
      </c>
      <c r="J412" s="85">
        <v>16.438356164383563</v>
      </c>
      <c r="K412" s="85">
        <v>4.5472766884531666</v>
      </c>
      <c r="L412" s="85">
        <v>9.7759402507335125</v>
      </c>
      <c r="M412" s="85">
        <v>8.8810594095492661</v>
      </c>
      <c r="N412" s="85">
        <v>8.0060254407498235</v>
      </c>
      <c r="O412" s="85">
        <v>5.3915491502660302</v>
      </c>
      <c r="P412" s="85">
        <v>5.7002119812280085</v>
      </c>
      <c r="Q412" s="85">
        <v>9.3458377288060888</v>
      </c>
      <c r="R412" s="85">
        <v>14.814736284124038</v>
      </c>
      <c r="S412" s="85">
        <v>5.9464999676820867</v>
      </c>
      <c r="T412" s="85">
        <v>3.5898866122242623</v>
      </c>
      <c r="U412" s="85">
        <v>4.9731612512409811</v>
      </c>
      <c r="V412" s="85">
        <v>4.7936586812429312</v>
      </c>
      <c r="W412" s="85">
        <v>4.9154875717017319</v>
      </c>
      <c r="X412" s="85">
        <v>2.4224177522470995</v>
      </c>
      <c r="Y412" s="98">
        <v>2.0548042704626255</v>
      </c>
      <c r="Z412" s="98">
        <v>0.13320593917160295</v>
      </c>
      <c r="AA412" s="98">
        <v>9.6115003691380707E-2</v>
      </c>
      <c r="AB412" s="98">
        <v>0.39800718082885567</v>
      </c>
      <c r="AC412" s="130">
        <v>0.27375803947657928</v>
      </c>
      <c r="AD412" s="98">
        <v>0.36770042092022504</v>
      </c>
      <c r="AE412" s="98">
        <v>3.6263471404469172</v>
      </c>
      <c r="AF412" s="130">
        <v>3.6263471404469172</v>
      </c>
      <c r="AG412" s="130">
        <v>5.8430410011191425</v>
      </c>
      <c r="AH412" s="147">
        <v>3.9314401062161775</v>
      </c>
      <c r="AI412" s="130">
        <v>3.9185650618218881</v>
      </c>
      <c r="AJ412" s="130">
        <v>4.8209994660021396</v>
      </c>
    </row>
    <row r="413" spans="1:36" x14ac:dyDescent="0.2">
      <c r="A413" s="5" t="s">
        <v>886</v>
      </c>
      <c r="B413" s="5" t="s">
        <v>1018</v>
      </c>
      <c r="D413" s="3" t="s">
        <v>1019</v>
      </c>
      <c r="E413" s="38" t="s">
        <v>1089</v>
      </c>
      <c r="F413" s="3" t="s">
        <v>1076</v>
      </c>
      <c r="G413" s="3" t="s">
        <v>1057</v>
      </c>
      <c r="H413" s="85" t="s">
        <v>886</v>
      </c>
      <c r="I413" s="85">
        <v>6.3063063063063112</v>
      </c>
      <c r="J413" s="85">
        <v>1.6949152542372872</v>
      </c>
      <c r="K413" s="85">
        <v>9.4796296296296418</v>
      </c>
      <c r="L413" s="85">
        <v>6.1824455758723786</v>
      </c>
      <c r="M413" s="85" t="s">
        <v>886</v>
      </c>
      <c r="N413" s="85" t="s">
        <v>886</v>
      </c>
      <c r="O413" s="85" t="s">
        <v>886</v>
      </c>
      <c r="P413" s="85" t="s">
        <v>886</v>
      </c>
      <c r="Q413" s="85" t="s">
        <v>886</v>
      </c>
      <c r="R413" s="85" t="s">
        <v>886</v>
      </c>
      <c r="S413" s="85" t="s">
        <v>886</v>
      </c>
      <c r="T413" s="85" t="s">
        <v>886</v>
      </c>
      <c r="U413" s="85" t="s">
        <v>886</v>
      </c>
      <c r="V413" s="85" t="s">
        <v>886</v>
      </c>
      <c r="W413" s="85" t="s">
        <v>886</v>
      </c>
      <c r="X413" s="85" t="s">
        <v>886</v>
      </c>
      <c r="Y413" s="98" t="s">
        <v>886</v>
      </c>
      <c r="Z413" s="98" t="s">
        <v>886</v>
      </c>
      <c r="AA413" s="98" t="s">
        <v>886</v>
      </c>
      <c r="AB413" s="98" t="s">
        <v>886</v>
      </c>
      <c r="AC413" s="130" t="s">
        <v>886</v>
      </c>
      <c r="AD413" s="98" t="s">
        <v>886</v>
      </c>
      <c r="AE413" s="98" t="s">
        <v>886</v>
      </c>
      <c r="AF413" s="130" t="s">
        <v>886</v>
      </c>
      <c r="AG413" s="130" t="s">
        <v>886</v>
      </c>
      <c r="AH413" s="130" t="s">
        <v>886</v>
      </c>
      <c r="AI413" s="130" t="s">
        <v>886</v>
      </c>
      <c r="AJ413" s="130" t="s">
        <v>886</v>
      </c>
    </row>
    <row r="414" spans="1:36" ht="14.25" x14ac:dyDescent="0.2">
      <c r="A414" s="5" t="s">
        <v>1646</v>
      </c>
      <c r="B414" s="5" t="s">
        <v>834</v>
      </c>
      <c r="C414" s="261" t="s">
        <v>1783</v>
      </c>
      <c r="D414" s="3" t="s">
        <v>835</v>
      </c>
      <c r="E414" s="38" t="s">
        <v>1088</v>
      </c>
      <c r="F414" s="3" t="s">
        <v>1082</v>
      </c>
      <c r="G414" s="3" t="s">
        <v>1057</v>
      </c>
      <c r="H414" s="85" t="s">
        <v>886</v>
      </c>
      <c r="I414" s="85">
        <v>6.3063063063063112</v>
      </c>
      <c r="J414" s="85">
        <v>1.6949152542372872</v>
      </c>
      <c r="K414" s="85">
        <v>9.4796296296296418</v>
      </c>
      <c r="L414" s="85">
        <v>6.1824455758723786</v>
      </c>
      <c r="M414" s="85">
        <v>12.914582470449545</v>
      </c>
      <c r="N414" s="85">
        <v>4.9025832028329148</v>
      </c>
      <c r="O414" s="85">
        <v>4.5699069342084044</v>
      </c>
      <c r="P414" s="85">
        <v>10.480489749723489</v>
      </c>
      <c r="Q414" s="85">
        <v>3.42712128796434</v>
      </c>
      <c r="R414" s="85">
        <v>9.2563620606210577</v>
      </c>
      <c r="S414" s="85">
        <v>9.3519176685106657</v>
      </c>
      <c r="T414" s="85">
        <v>4.7555794213793803</v>
      </c>
      <c r="U414" s="85">
        <v>5.0001348957255942</v>
      </c>
      <c r="V414" s="85">
        <v>4.0305934547821636</v>
      </c>
      <c r="W414" s="85">
        <v>2.7489852877007763</v>
      </c>
      <c r="X414" s="85">
        <v>2.3525264018204837</v>
      </c>
      <c r="Y414" s="98">
        <v>-4.2649798806932955</v>
      </c>
      <c r="Z414" s="98">
        <v>-0.42194782893123567</v>
      </c>
      <c r="AA414" s="98">
        <v>7.3907402236938174E-2</v>
      </c>
      <c r="AB414" s="98">
        <v>-1.7732882557605301</v>
      </c>
      <c r="AC414" s="98">
        <v>-1.3048962849719632</v>
      </c>
      <c r="AD414" s="98">
        <v>-1.394096884231556</v>
      </c>
      <c r="AE414" s="98">
        <v>1.8996686524627775</v>
      </c>
      <c r="AF414" s="98">
        <v>3.5305415855846816</v>
      </c>
      <c r="AG414" s="98">
        <v>5.0082181972041822</v>
      </c>
      <c r="AH414" s="98">
        <v>4.2835114255383431</v>
      </c>
      <c r="AI414" s="98">
        <v>4.1722085584146251</v>
      </c>
      <c r="AJ414" s="130">
        <v>5.0607720619704049</v>
      </c>
    </row>
    <row r="415" spans="1:36" x14ac:dyDescent="0.2">
      <c r="A415" s="5" t="s">
        <v>1647</v>
      </c>
      <c r="B415" s="5" t="s">
        <v>836</v>
      </c>
      <c r="D415" s="3" t="s">
        <v>837</v>
      </c>
      <c r="E415" s="38" t="s">
        <v>1088</v>
      </c>
      <c r="F415" s="3" t="s">
        <v>1081</v>
      </c>
      <c r="G415" s="3" t="s">
        <v>1058</v>
      </c>
      <c r="H415" s="85" t="s">
        <v>886</v>
      </c>
      <c r="I415" s="85">
        <v>-0.81637979786262349</v>
      </c>
      <c r="J415" s="85">
        <v>9.2105263157894655</v>
      </c>
      <c r="K415" s="85">
        <v>6.0481927710843308</v>
      </c>
      <c r="L415" s="85">
        <v>8.2998813400994749</v>
      </c>
      <c r="M415" s="85">
        <v>6.5343326378608992</v>
      </c>
      <c r="N415" s="85">
        <v>6.8939485114716774</v>
      </c>
      <c r="O415" s="85">
        <v>5.4984646878198475</v>
      </c>
      <c r="P415" s="85">
        <v>4.5133498913380947</v>
      </c>
      <c r="Q415" s="85">
        <v>0</v>
      </c>
      <c r="R415" s="85">
        <v>6.889829564442465</v>
      </c>
      <c r="S415" s="85">
        <v>2.0582564743890401</v>
      </c>
      <c r="T415" s="85">
        <v>3.9824364341876759</v>
      </c>
      <c r="U415" s="85">
        <v>4.4715047955743188</v>
      </c>
      <c r="V415" s="85">
        <v>4.1782860723797768</v>
      </c>
      <c r="W415" s="85">
        <v>3.6625712438155063</v>
      </c>
      <c r="X415" s="85">
        <v>4.4616109962644543</v>
      </c>
      <c r="Y415" s="98">
        <v>1.6692589712254033</v>
      </c>
      <c r="Z415" s="98">
        <v>0</v>
      </c>
      <c r="AA415" s="98">
        <v>0.47671083185356622</v>
      </c>
      <c r="AB415" s="98">
        <v>1.9990755719898203</v>
      </c>
      <c r="AC415" s="130">
        <v>0.29121878727700334</v>
      </c>
      <c r="AD415" s="98">
        <v>0.29568892196469854</v>
      </c>
      <c r="AE415" s="98">
        <v>3.6795834133866778</v>
      </c>
      <c r="AF415" s="130">
        <v>3.6795834133866778</v>
      </c>
      <c r="AG415" s="130">
        <v>5.9795831041017378</v>
      </c>
      <c r="AH415" s="147">
        <v>5.1628867406501522</v>
      </c>
      <c r="AI415" s="130">
        <v>3.9682322032875694</v>
      </c>
      <c r="AJ415" s="130">
        <v>5.0464765401618417</v>
      </c>
    </row>
    <row r="416" spans="1:36" x14ac:dyDescent="0.2">
      <c r="A416" s="5" t="s">
        <v>1648</v>
      </c>
      <c r="B416" s="5" t="s">
        <v>838</v>
      </c>
      <c r="D416" s="3" t="s">
        <v>839</v>
      </c>
      <c r="E416" s="38" t="s">
        <v>1088</v>
      </c>
      <c r="F416" s="3" t="s">
        <v>1076</v>
      </c>
      <c r="G416" s="3" t="s">
        <v>1057</v>
      </c>
      <c r="H416" s="85" t="s">
        <v>886</v>
      </c>
      <c r="I416" s="85">
        <v>-0.63197374589779542</v>
      </c>
      <c r="J416" s="85">
        <v>2.5477466596210547</v>
      </c>
      <c r="K416" s="85">
        <v>5.8743420810482405</v>
      </c>
      <c r="L416" s="85">
        <v>9.3412132800278158</v>
      </c>
      <c r="M416" s="85">
        <v>13.07230064860741</v>
      </c>
      <c r="N416" s="85">
        <v>11.144853571780061</v>
      </c>
      <c r="O416" s="85">
        <v>5.8226022718648238</v>
      </c>
      <c r="P416" s="85">
        <v>4.8388060771961534</v>
      </c>
      <c r="Q416" s="85">
        <v>10.677840487999561</v>
      </c>
      <c r="R416" s="85">
        <v>18.175543422272582</v>
      </c>
      <c r="S416" s="85">
        <v>4.8887222895399844</v>
      </c>
      <c r="T416" s="85">
        <v>3.8114709817903787</v>
      </c>
      <c r="U416" s="85">
        <v>5.0757763776249476</v>
      </c>
      <c r="V416" s="85">
        <v>4.4983885345950796</v>
      </c>
      <c r="W416" s="85">
        <v>4.7444058009055539</v>
      </c>
      <c r="X416" s="85">
        <v>3.2201478511464785</v>
      </c>
      <c r="Y416" s="98">
        <v>2.482398640446732</v>
      </c>
      <c r="Z416" s="98">
        <v>0</v>
      </c>
      <c r="AA416" s="98">
        <v>2.5170269469943776</v>
      </c>
      <c r="AB416" s="98">
        <v>1.9821554656909797</v>
      </c>
      <c r="AC416" s="130">
        <v>1.9820239428995912</v>
      </c>
      <c r="AD416" s="98">
        <v>1.9817684706869843</v>
      </c>
      <c r="AE416" s="98">
        <v>3.5010106634067117</v>
      </c>
      <c r="AF416" s="130">
        <v>3.5010106634067117</v>
      </c>
      <c r="AG416" s="130">
        <v>5.5243629510385084</v>
      </c>
      <c r="AH416" s="147">
        <v>3.8914166648948534</v>
      </c>
      <c r="AI416" s="130">
        <v>3.7328667249927117</v>
      </c>
      <c r="AJ416" s="130">
        <v>2.8419375681261125</v>
      </c>
    </row>
    <row r="417" spans="1:37" x14ac:dyDescent="0.2">
      <c r="A417" s="5" t="s">
        <v>886</v>
      </c>
      <c r="B417" s="5" t="s">
        <v>1020</v>
      </c>
      <c r="D417" s="3" t="s">
        <v>1021</v>
      </c>
      <c r="E417" s="38" t="s">
        <v>1089</v>
      </c>
      <c r="F417" s="3" t="s">
        <v>1076</v>
      </c>
      <c r="G417" s="3" t="s">
        <v>1057</v>
      </c>
      <c r="H417" s="85" t="s">
        <v>886</v>
      </c>
      <c r="I417" s="85">
        <v>2.0449711886281392</v>
      </c>
      <c r="J417" s="85">
        <v>0.80159606683530171</v>
      </c>
      <c r="K417" s="85">
        <v>10.226549798543871</v>
      </c>
      <c r="L417" s="85">
        <v>6.6372745490981941</v>
      </c>
      <c r="M417" s="85" t="s">
        <v>886</v>
      </c>
      <c r="N417" s="85" t="s">
        <v>886</v>
      </c>
      <c r="O417" s="85" t="s">
        <v>886</v>
      </c>
      <c r="P417" s="85" t="s">
        <v>886</v>
      </c>
      <c r="Q417" s="85" t="s">
        <v>886</v>
      </c>
      <c r="R417" s="85" t="s">
        <v>886</v>
      </c>
      <c r="S417" s="85" t="s">
        <v>886</v>
      </c>
      <c r="T417" s="85" t="s">
        <v>886</v>
      </c>
      <c r="U417" s="85" t="s">
        <v>886</v>
      </c>
      <c r="V417" s="85" t="s">
        <v>886</v>
      </c>
      <c r="W417" s="85" t="s">
        <v>886</v>
      </c>
      <c r="X417" s="85" t="s">
        <v>886</v>
      </c>
      <c r="Y417" s="98" t="s">
        <v>886</v>
      </c>
      <c r="Z417" s="98" t="s">
        <v>886</v>
      </c>
      <c r="AA417" s="98" t="s">
        <v>886</v>
      </c>
      <c r="AB417" s="98" t="s">
        <v>886</v>
      </c>
      <c r="AC417" s="130" t="s">
        <v>886</v>
      </c>
      <c r="AD417" s="98" t="s">
        <v>886</v>
      </c>
      <c r="AE417" s="98" t="s">
        <v>886</v>
      </c>
      <c r="AF417" s="130" t="s">
        <v>886</v>
      </c>
      <c r="AG417" s="130" t="s">
        <v>886</v>
      </c>
      <c r="AH417" s="130" t="s">
        <v>886</v>
      </c>
      <c r="AI417" s="130" t="s">
        <v>886</v>
      </c>
      <c r="AJ417" s="130" t="s">
        <v>886</v>
      </c>
    </row>
    <row r="418" spans="1:37" x14ac:dyDescent="0.2">
      <c r="A418" s="5" t="s">
        <v>1649</v>
      </c>
      <c r="B418" s="5" t="s">
        <v>840</v>
      </c>
      <c r="D418" s="3" t="s">
        <v>841</v>
      </c>
      <c r="E418" s="38" t="s">
        <v>1088</v>
      </c>
      <c r="F418" s="3" t="s">
        <v>1082</v>
      </c>
      <c r="G418" s="3" t="s">
        <v>1057</v>
      </c>
      <c r="H418" s="85" t="s">
        <v>886</v>
      </c>
      <c r="I418" s="85">
        <v>2.0449711886281392</v>
      </c>
      <c r="J418" s="85">
        <v>0.80159606683530171</v>
      </c>
      <c r="K418" s="85">
        <v>10.226549798543871</v>
      </c>
      <c r="L418" s="85">
        <v>6.6372745490981941</v>
      </c>
      <c r="M418" s="85">
        <v>23.582650529955657</v>
      </c>
      <c r="N418" s="85">
        <v>0.38199048673372715</v>
      </c>
      <c r="O418" s="85">
        <v>7.6810276919347871</v>
      </c>
      <c r="P418" s="85">
        <v>6.698704601983053</v>
      </c>
      <c r="Q418" s="85">
        <v>7.2928643004060945</v>
      </c>
      <c r="R418" s="85">
        <v>11.926975294684354</v>
      </c>
      <c r="S418" s="85">
        <v>4.9924901845394487</v>
      </c>
      <c r="T418" s="85">
        <v>2.4469820554649147</v>
      </c>
      <c r="U418" s="85">
        <v>3.2018618324350996</v>
      </c>
      <c r="V418" s="85">
        <v>3.4752059249412639</v>
      </c>
      <c r="W418" s="85">
        <v>4.7953323698316979</v>
      </c>
      <c r="X418" s="85">
        <v>4.6780596012959279</v>
      </c>
      <c r="Y418" s="98">
        <v>1.880032065804599</v>
      </c>
      <c r="Z418" s="98">
        <v>2.0526575072494779E-3</v>
      </c>
      <c r="AA418" s="98">
        <v>2.4631384489069319E-2</v>
      </c>
      <c r="AB418" s="98">
        <v>2.1937054948663075</v>
      </c>
      <c r="AC418" s="130">
        <v>1.8594626434088823</v>
      </c>
      <c r="AD418" s="98">
        <v>0.22605404268742912</v>
      </c>
      <c r="AE418" s="98">
        <v>3.600183582480998</v>
      </c>
      <c r="AF418" s="130">
        <v>3.600183582480998</v>
      </c>
      <c r="AG418" s="130">
        <v>5.4945920562305073</v>
      </c>
      <c r="AH418" s="147">
        <v>4.4720653865814919</v>
      </c>
      <c r="AI418" s="130">
        <v>4.0695149239371231</v>
      </c>
      <c r="AJ418" s="130">
        <v>5.0668019081731348</v>
      </c>
    </row>
    <row r="419" spans="1:37" x14ac:dyDescent="0.2">
      <c r="A419" s="5" t="s">
        <v>1650</v>
      </c>
      <c r="B419" s="5" t="s">
        <v>842</v>
      </c>
      <c r="D419" s="3" t="s">
        <v>843</v>
      </c>
      <c r="E419" s="38" t="s">
        <v>1088</v>
      </c>
      <c r="F419" s="3" t="s">
        <v>1081</v>
      </c>
      <c r="G419" s="3" t="s">
        <v>1065</v>
      </c>
      <c r="H419" s="85" t="s">
        <v>886</v>
      </c>
      <c r="I419" s="85">
        <v>-0.20373942989019156</v>
      </c>
      <c r="J419" s="85">
        <v>13.61878952122855</v>
      </c>
      <c r="K419" s="85">
        <v>15.290675486579318</v>
      </c>
      <c r="L419" s="85">
        <v>19.612711022840131</v>
      </c>
      <c r="M419" s="85">
        <v>5.354919053549196</v>
      </c>
      <c r="N419" s="85">
        <v>4.4917257683215297</v>
      </c>
      <c r="O419" s="85">
        <v>4.4871794871794748</v>
      </c>
      <c r="P419" s="85">
        <v>4.5110068567304324</v>
      </c>
      <c r="Q419" s="85">
        <v>4.4889502762431022</v>
      </c>
      <c r="R419" s="85">
        <v>3.8995373430271059</v>
      </c>
      <c r="S419" s="85">
        <v>3.6895674300254484</v>
      </c>
      <c r="T419" s="85">
        <v>4.50920245398774</v>
      </c>
      <c r="U419" s="85">
        <v>4.8723216906369089</v>
      </c>
      <c r="V419" s="85">
        <v>4.8138818919675401</v>
      </c>
      <c r="W419" s="85">
        <v>4.7530040053404434</v>
      </c>
      <c r="X419" s="85">
        <v>3.4922253377517052</v>
      </c>
      <c r="Y419" s="98">
        <v>0.16420361247948279</v>
      </c>
      <c r="Z419" s="98">
        <v>0</v>
      </c>
      <c r="AA419" s="98">
        <v>0</v>
      </c>
      <c r="AB419" s="98">
        <v>0.54439890710382599</v>
      </c>
      <c r="AC419" s="130">
        <v>1.9898503366237108</v>
      </c>
      <c r="AD419" s="98">
        <v>1.989662017238869</v>
      </c>
      <c r="AE419" s="98">
        <v>3.9670047611894299</v>
      </c>
      <c r="AF419" s="130">
        <v>3.9670047611894299</v>
      </c>
      <c r="AG419" s="130">
        <v>4.3986922970008724</v>
      </c>
      <c r="AH419" s="147">
        <v>5.9394535772169466</v>
      </c>
      <c r="AI419" s="130">
        <v>4.1377765393042276</v>
      </c>
      <c r="AJ419" s="130">
        <v>5.2541003389403711</v>
      </c>
    </row>
    <row r="420" spans="1:37" x14ac:dyDescent="0.2">
      <c r="A420" s="5" t="s">
        <v>886</v>
      </c>
      <c r="B420" s="5" t="s">
        <v>941</v>
      </c>
      <c r="D420" s="3" t="s">
        <v>885</v>
      </c>
      <c r="E420" s="38" t="s">
        <v>1089</v>
      </c>
      <c r="F420" s="3" t="s">
        <v>1076</v>
      </c>
      <c r="G420" s="3" t="s">
        <v>1064</v>
      </c>
      <c r="H420" s="85" t="s">
        <v>886</v>
      </c>
      <c r="I420" s="85">
        <v>6.1904841318813197</v>
      </c>
      <c r="J420" s="85">
        <v>4.9469964664310879</v>
      </c>
      <c r="K420" s="85" t="s">
        <v>886</v>
      </c>
      <c r="L420" s="85" t="s">
        <v>886</v>
      </c>
      <c r="M420" s="85" t="s">
        <v>886</v>
      </c>
      <c r="N420" s="85" t="s">
        <v>886</v>
      </c>
      <c r="O420" s="85" t="s">
        <v>886</v>
      </c>
      <c r="P420" s="85" t="s">
        <v>886</v>
      </c>
      <c r="Q420" s="85" t="s">
        <v>886</v>
      </c>
      <c r="R420" s="85" t="s">
        <v>886</v>
      </c>
      <c r="S420" s="85" t="s">
        <v>886</v>
      </c>
      <c r="T420" s="85" t="s">
        <v>886</v>
      </c>
      <c r="U420" s="85" t="s">
        <v>886</v>
      </c>
      <c r="V420" s="85" t="s">
        <v>886</v>
      </c>
      <c r="W420" s="85" t="s">
        <v>886</v>
      </c>
      <c r="X420" s="85" t="s">
        <v>886</v>
      </c>
      <c r="Y420" s="98" t="s">
        <v>886</v>
      </c>
      <c r="Z420" s="98" t="s">
        <v>886</v>
      </c>
      <c r="AA420" s="98" t="s">
        <v>886</v>
      </c>
      <c r="AB420" s="98" t="s">
        <v>886</v>
      </c>
      <c r="AC420" s="130" t="s">
        <v>886</v>
      </c>
      <c r="AD420" s="98" t="s">
        <v>886</v>
      </c>
      <c r="AE420" s="98" t="s">
        <v>886</v>
      </c>
      <c r="AF420" s="130" t="s">
        <v>886</v>
      </c>
      <c r="AG420" s="130" t="s">
        <v>886</v>
      </c>
      <c r="AH420" s="130" t="s">
        <v>886</v>
      </c>
      <c r="AI420" s="130" t="s">
        <v>886</v>
      </c>
      <c r="AJ420" s="130" t="s">
        <v>886</v>
      </c>
    </row>
    <row r="421" spans="1:37" x14ac:dyDescent="0.2">
      <c r="A421" s="5" t="s">
        <v>1651</v>
      </c>
      <c r="B421" s="5" t="s">
        <v>844</v>
      </c>
      <c r="D421" s="3" t="s">
        <v>845</v>
      </c>
      <c r="E421" s="38" t="s">
        <v>1088</v>
      </c>
      <c r="F421" s="3" t="s">
        <v>1076</v>
      </c>
      <c r="G421" s="3" t="s">
        <v>1065</v>
      </c>
      <c r="H421" s="85" t="s">
        <v>886</v>
      </c>
      <c r="I421" s="85">
        <v>1.4294784580498856</v>
      </c>
      <c r="J421" s="85">
        <v>0.20031119775364914</v>
      </c>
      <c r="K421" s="85">
        <v>4.135653726015164</v>
      </c>
      <c r="L421" s="85">
        <v>4.2953618319563986</v>
      </c>
      <c r="M421" s="85">
        <v>8.9074414935577124</v>
      </c>
      <c r="N421" s="85">
        <v>9.4676163457475724</v>
      </c>
      <c r="O421" s="85">
        <v>9.61098398169338</v>
      </c>
      <c r="P421" s="85">
        <v>9.0072188545413496</v>
      </c>
      <c r="Q421" s="85">
        <v>10.054686418385714</v>
      </c>
      <c r="R421" s="85">
        <v>12.708746108123421</v>
      </c>
      <c r="S421" s="85">
        <v>7.4250795245270211</v>
      </c>
      <c r="T421" s="85">
        <v>3.6191416227261186</v>
      </c>
      <c r="U421" s="85">
        <v>4.8681033114132362</v>
      </c>
      <c r="V421" s="85">
        <v>4.6835533811940877</v>
      </c>
      <c r="W421" s="85">
        <v>4.4382368835676402</v>
      </c>
      <c r="X421" s="85">
        <v>3.4894907150978156</v>
      </c>
      <c r="Y421" s="98">
        <v>2.5767605633802759</v>
      </c>
      <c r="Z421" s="98">
        <v>2.7461399570256617E-3</v>
      </c>
      <c r="AA421" s="98">
        <v>2.5401097052778709E-2</v>
      </c>
      <c r="AB421" s="98">
        <v>2.6080988332182642E-2</v>
      </c>
      <c r="AC421" s="130">
        <v>1.9596810715118984</v>
      </c>
      <c r="AD421" s="98">
        <v>1.722815187692639</v>
      </c>
      <c r="AE421" s="98">
        <v>3.4970956772563122</v>
      </c>
      <c r="AF421" s="130">
        <v>3.4970956772563122</v>
      </c>
      <c r="AG421" s="130">
        <v>4.5023814867459988</v>
      </c>
      <c r="AH421" s="130">
        <v>4.5344994213307954</v>
      </c>
      <c r="AI421" s="130">
        <v>3.7374377236384815</v>
      </c>
      <c r="AJ421" s="130">
        <v>2.9959950708564409</v>
      </c>
    </row>
    <row r="422" spans="1:37" x14ac:dyDescent="0.2">
      <c r="A422" s="5" t="s">
        <v>1652</v>
      </c>
      <c r="B422" s="5" t="s">
        <v>848</v>
      </c>
      <c r="D422" s="3" t="s">
        <v>849</v>
      </c>
      <c r="E422" s="38" t="s">
        <v>1088</v>
      </c>
      <c r="F422" s="3" t="s">
        <v>1076</v>
      </c>
      <c r="G422" s="3" t="s">
        <v>1057</v>
      </c>
      <c r="H422" s="85" t="s">
        <v>886</v>
      </c>
      <c r="I422" s="85">
        <v>6.0214478236767093</v>
      </c>
      <c r="J422" s="85">
        <v>3.2454068478084537</v>
      </c>
      <c r="K422" s="85">
        <v>6.5452386357682997</v>
      </c>
      <c r="L422" s="85">
        <v>7.2724590647588201</v>
      </c>
      <c r="M422" s="85">
        <v>8.3745874587458644</v>
      </c>
      <c r="N422" s="85">
        <v>6.6996574038827674</v>
      </c>
      <c r="O422" s="85">
        <v>5.5178974907837102</v>
      </c>
      <c r="P422" s="85">
        <v>6.3789022878395087</v>
      </c>
      <c r="Q422" s="85">
        <v>10.329484055514342</v>
      </c>
      <c r="R422" s="85">
        <v>18.599961590167084</v>
      </c>
      <c r="S422" s="85">
        <v>6.6067524896769498</v>
      </c>
      <c r="T422" s="85">
        <v>4.8150679729626944</v>
      </c>
      <c r="U422" s="85">
        <v>4.9344250416636584</v>
      </c>
      <c r="V422" s="85">
        <v>4.8888275100124048</v>
      </c>
      <c r="W422" s="85">
        <v>4.5819618169848724</v>
      </c>
      <c r="X422" s="85">
        <v>3.4558730958076325</v>
      </c>
      <c r="Y422" s="98">
        <v>2.5190142987526514</v>
      </c>
      <c r="Z422" s="98">
        <v>0</v>
      </c>
      <c r="AA422" s="98">
        <v>0</v>
      </c>
      <c r="AB422" s="98">
        <v>0</v>
      </c>
      <c r="AC422" s="130">
        <v>0.17805210991748144</v>
      </c>
      <c r="AD422" s="98">
        <v>0.18366016944133534</v>
      </c>
      <c r="AE422" s="98">
        <v>3.6224456271765515</v>
      </c>
      <c r="AF422" s="130">
        <v>3.6224456271765515</v>
      </c>
      <c r="AG422" s="130">
        <v>4.9475565129058596</v>
      </c>
      <c r="AH422" s="147">
        <v>5.6134438101679951</v>
      </c>
      <c r="AI422" s="130">
        <v>3.8619524529885263</v>
      </c>
      <c r="AJ422" s="130">
        <v>4.8729275306850415</v>
      </c>
    </row>
    <row r="423" spans="1:37" x14ac:dyDescent="0.2">
      <c r="A423" s="5" t="s">
        <v>1653</v>
      </c>
      <c r="B423" s="5" t="s">
        <v>850</v>
      </c>
      <c r="D423" s="3" t="s">
        <v>851</v>
      </c>
      <c r="E423" s="38" t="s">
        <v>1088</v>
      </c>
      <c r="F423" s="3" t="s">
        <v>1076</v>
      </c>
      <c r="G423" s="3" t="s">
        <v>1065</v>
      </c>
      <c r="H423" s="85" t="s">
        <v>886</v>
      </c>
      <c r="I423" s="85">
        <v>6.5217391304347956</v>
      </c>
      <c r="J423" s="85">
        <v>-11.631746031746033</v>
      </c>
      <c r="K423" s="85">
        <v>18.818385235973963</v>
      </c>
      <c r="L423" s="85">
        <v>4.8168624740843029</v>
      </c>
      <c r="M423" s="85">
        <v>9.9838465088679413</v>
      </c>
      <c r="N423" s="85">
        <v>9.1494941925814857</v>
      </c>
      <c r="O423" s="85">
        <v>9.4796100508032453</v>
      </c>
      <c r="P423" s="85">
        <v>8.4154814759073986</v>
      </c>
      <c r="Q423" s="85">
        <v>9.7959372541761098</v>
      </c>
      <c r="R423" s="85">
        <v>11.992161159811189</v>
      </c>
      <c r="S423" s="85">
        <v>7.4689069938096253</v>
      </c>
      <c r="T423" s="85">
        <v>3.9673299309306458</v>
      </c>
      <c r="U423" s="85">
        <v>4.8238117290447633</v>
      </c>
      <c r="V423" s="85">
        <v>4.808263852073182</v>
      </c>
      <c r="W423" s="85">
        <v>4.3332311465358515</v>
      </c>
      <c r="X423" s="85">
        <v>3.2416589536780123</v>
      </c>
      <c r="Y423" s="98">
        <v>2.493116181775477</v>
      </c>
      <c r="Z423" s="98">
        <v>-4.8593900771152221E-3</v>
      </c>
      <c r="AA423" s="98">
        <v>3.5405848213045488E-2</v>
      </c>
      <c r="AB423" s="98">
        <v>-1.1103785696946034E-2</v>
      </c>
      <c r="AC423" s="130">
        <v>1.9114513565474445</v>
      </c>
      <c r="AD423" s="98">
        <v>1.9743518146465799</v>
      </c>
      <c r="AE423" s="98">
        <v>3.5984291934923585</v>
      </c>
      <c r="AF423" s="130">
        <v>3.5984291934923585</v>
      </c>
      <c r="AG423" s="130">
        <v>4.3307309523959336</v>
      </c>
      <c r="AH423" s="147">
        <v>4.3457287401788447</v>
      </c>
      <c r="AI423" s="130">
        <v>3.6261615274374659</v>
      </c>
      <c r="AJ423" s="130">
        <v>2.8261851519325498</v>
      </c>
    </row>
    <row r="424" spans="1:37" x14ac:dyDescent="0.2">
      <c r="A424" s="5" t="s">
        <v>1750</v>
      </c>
      <c r="B424" s="5" t="s">
        <v>852</v>
      </c>
      <c r="D424" s="3" t="s">
        <v>853</v>
      </c>
      <c r="E424" s="38" t="s">
        <v>1089</v>
      </c>
      <c r="F424" s="3" t="s">
        <v>1076</v>
      </c>
      <c r="G424" s="3" t="s">
        <v>1057</v>
      </c>
      <c r="H424" s="85" t="s">
        <v>886</v>
      </c>
      <c r="I424" s="85">
        <v>-9.8484848484848442</v>
      </c>
      <c r="J424" s="85">
        <v>5.2530345471521969</v>
      </c>
      <c r="K424" s="85">
        <v>7.0773379699448355</v>
      </c>
      <c r="L424" s="85">
        <v>6.874668610816542</v>
      </c>
      <c r="M424" s="85">
        <v>9.1890048216306752</v>
      </c>
      <c r="N424" s="85">
        <v>9.1568694269324737</v>
      </c>
      <c r="O424" s="85">
        <v>6.7341337461139119</v>
      </c>
      <c r="P424" s="85">
        <v>6.0082384771004627</v>
      </c>
      <c r="Q424" s="85">
        <v>8.7165455715993829</v>
      </c>
      <c r="R424" s="85">
        <v>15.626123553920038</v>
      </c>
      <c r="S424" s="85">
        <v>6.3534016809489344</v>
      </c>
      <c r="T424" s="85">
        <v>3.8025625591194228</v>
      </c>
      <c r="U424" s="85">
        <v>4.7824574193120952</v>
      </c>
      <c r="V424" s="85">
        <v>4.3649444598173659</v>
      </c>
      <c r="W424" s="85">
        <v>4.3210157114070569</v>
      </c>
      <c r="X424" s="85">
        <v>3.760801684699743</v>
      </c>
      <c r="Y424" s="98">
        <v>1.9714603643387534</v>
      </c>
      <c r="Z424" s="98">
        <v>-6.8631353546777518E-4</v>
      </c>
      <c r="AA424" s="98">
        <v>1.9216910881581839E-2</v>
      </c>
      <c r="AB424" s="98">
        <v>0.25183040217385155</v>
      </c>
      <c r="AC424" s="130">
        <v>1.3107460643394964</v>
      </c>
      <c r="AD424" s="98">
        <v>1.6741546464885237</v>
      </c>
      <c r="AE424" s="98">
        <v>3.6865502049929333</v>
      </c>
      <c r="AF424" s="130">
        <v>3.6865502049929333</v>
      </c>
      <c r="AG424" s="130">
        <v>5.6841457788712857</v>
      </c>
      <c r="AH424" s="147">
        <v>3.6806816594496583</v>
      </c>
      <c r="AI424" s="130" t="s">
        <v>886</v>
      </c>
      <c r="AJ424" s="130" t="s">
        <v>886</v>
      </c>
    </row>
    <row r="425" spans="1:37" x14ac:dyDescent="0.2">
      <c r="A425" s="5" t="s">
        <v>1654</v>
      </c>
      <c r="B425" s="5" t="s">
        <v>854</v>
      </c>
      <c r="D425" s="3" t="s">
        <v>855</v>
      </c>
      <c r="E425" s="38" t="s">
        <v>1088</v>
      </c>
      <c r="F425" s="3" t="s">
        <v>1076</v>
      </c>
      <c r="G425" s="3" t="s">
        <v>1058</v>
      </c>
      <c r="H425" s="85" t="s">
        <v>886</v>
      </c>
      <c r="I425" s="85">
        <v>7.8504020735030338</v>
      </c>
      <c r="J425" s="85">
        <v>0.51915640934790019</v>
      </c>
      <c r="K425" s="85">
        <v>6.5486590038314176</v>
      </c>
      <c r="L425" s="85">
        <v>6.2612372883793768</v>
      </c>
      <c r="M425" s="85">
        <v>12.347717797390231</v>
      </c>
      <c r="N425" s="85">
        <v>7.8845273380081267</v>
      </c>
      <c r="O425" s="85">
        <v>5.3226418887226288</v>
      </c>
      <c r="P425" s="85">
        <v>3.9487636255672811</v>
      </c>
      <c r="Q425" s="85">
        <v>8.1279582177248244</v>
      </c>
      <c r="R425" s="85">
        <v>9.3301886792452819</v>
      </c>
      <c r="S425" s="85">
        <v>5.5785658814392747</v>
      </c>
      <c r="T425" s="85">
        <v>3.2618201136038749</v>
      </c>
      <c r="U425" s="85">
        <v>4.8588795846326747</v>
      </c>
      <c r="V425" s="85">
        <v>5.4617503868362576</v>
      </c>
      <c r="W425" s="85">
        <v>3.619355716034093</v>
      </c>
      <c r="X425" s="85">
        <v>3.2539474229510148</v>
      </c>
      <c r="Y425" s="98">
        <v>0.81945828790077258</v>
      </c>
      <c r="Z425" s="98">
        <v>4.6445585678753787E-3</v>
      </c>
      <c r="AA425" s="98">
        <v>0.26141015518741995</v>
      </c>
      <c r="AB425" s="98">
        <v>-1.1123978427025776</v>
      </c>
      <c r="AC425" s="130">
        <v>1.807486917301282</v>
      </c>
      <c r="AD425" s="98">
        <v>1.7497617247839159</v>
      </c>
      <c r="AE425" s="98">
        <v>3.5549784556548225</v>
      </c>
      <c r="AF425" s="130">
        <v>3.5549784556548225</v>
      </c>
      <c r="AG425" s="130">
        <v>5.590649901749245</v>
      </c>
      <c r="AH425" s="147">
        <v>4.8157006913007727</v>
      </c>
      <c r="AI425" s="130">
        <v>3.9065861349686593</v>
      </c>
      <c r="AJ425" s="130">
        <v>4.08782615076578</v>
      </c>
    </row>
    <row r="426" spans="1:37" x14ac:dyDescent="0.2">
      <c r="A426" s="5" t="s">
        <v>1655</v>
      </c>
      <c r="B426" s="5" t="s">
        <v>856</v>
      </c>
      <c r="D426" s="3" t="s">
        <v>857</v>
      </c>
      <c r="E426" s="38" t="s">
        <v>1088</v>
      </c>
      <c r="F426" s="3" t="s">
        <v>1076</v>
      </c>
      <c r="G426" s="3" t="s">
        <v>1065</v>
      </c>
      <c r="H426" s="85" t="s">
        <v>886</v>
      </c>
      <c r="I426" s="85">
        <v>-1.421860885275521</v>
      </c>
      <c r="J426" s="85">
        <v>4.3289408573575514</v>
      </c>
      <c r="K426" s="85">
        <v>5.5529205094422451</v>
      </c>
      <c r="L426" s="85">
        <v>5.8166627833438724</v>
      </c>
      <c r="M426" s="85">
        <v>8.6786933203315471</v>
      </c>
      <c r="N426" s="85">
        <v>9.5109914759982104</v>
      </c>
      <c r="O426" s="85">
        <v>9.8505371939051827</v>
      </c>
      <c r="P426" s="85">
        <v>8.7169924812030075</v>
      </c>
      <c r="Q426" s="85">
        <v>9.9578404576689366</v>
      </c>
      <c r="R426" s="85">
        <v>11.840595753245424</v>
      </c>
      <c r="S426" s="85">
        <v>7.617693636625404</v>
      </c>
      <c r="T426" s="85">
        <v>3.988227621611685</v>
      </c>
      <c r="U426" s="85">
        <v>4.5830251181938024</v>
      </c>
      <c r="V426" s="85">
        <v>4.6466572359923788</v>
      </c>
      <c r="W426" s="85">
        <v>4.2243380645919757</v>
      </c>
      <c r="X426" s="85">
        <v>3.2312181918148042</v>
      </c>
      <c r="Y426" s="98">
        <v>2.5715261181290572</v>
      </c>
      <c r="Z426" s="98">
        <v>-1.9971241412406471E-3</v>
      </c>
      <c r="AA426" s="98">
        <v>0</v>
      </c>
      <c r="AB426" s="98">
        <v>0.10518397209295927</v>
      </c>
      <c r="AC426" s="130">
        <v>1.9458539213013104</v>
      </c>
      <c r="AD426" s="98">
        <v>1.9432865613808525</v>
      </c>
      <c r="AE426" s="98">
        <v>3.8700760193503658</v>
      </c>
      <c r="AF426" s="130">
        <v>3.8700760193503658</v>
      </c>
      <c r="AG426" s="130">
        <v>4.401697039822583</v>
      </c>
      <c r="AH426" s="147">
        <v>4.5797737243130854</v>
      </c>
      <c r="AI426" s="130">
        <v>3.7891750471921837</v>
      </c>
      <c r="AJ426" s="130">
        <v>3.1275426906120631</v>
      </c>
    </row>
    <row r="427" spans="1:37" x14ac:dyDescent="0.2">
      <c r="A427" s="5" t="s">
        <v>1656</v>
      </c>
      <c r="B427" s="5" t="s">
        <v>858</v>
      </c>
      <c r="D427" s="3" t="s">
        <v>859</v>
      </c>
      <c r="E427" s="38" t="s">
        <v>1088</v>
      </c>
      <c r="F427" s="3" t="s">
        <v>1082</v>
      </c>
      <c r="G427" s="3" t="s">
        <v>1063</v>
      </c>
      <c r="H427" s="85" t="s">
        <v>886</v>
      </c>
      <c r="I427" s="85">
        <v>6.535884426197768</v>
      </c>
      <c r="J427" s="85">
        <v>5.9295075709377727</v>
      </c>
      <c r="K427" s="85">
        <v>-0.25740025740024919</v>
      </c>
      <c r="L427" s="85">
        <v>4.0929032258064382</v>
      </c>
      <c r="M427" s="85">
        <v>11.126537088456971</v>
      </c>
      <c r="N427" s="85">
        <v>3.2988280088048043</v>
      </c>
      <c r="O427" s="85">
        <v>7.666945028364097</v>
      </c>
      <c r="P427" s="85">
        <v>6.529908129287648</v>
      </c>
      <c r="Q427" s="85">
        <v>9.6771358991740044</v>
      </c>
      <c r="R427" s="85">
        <v>13.117624841194456</v>
      </c>
      <c r="S427" s="85">
        <v>9.1225514003561585</v>
      </c>
      <c r="T427" s="85">
        <v>4.5091239522290465</v>
      </c>
      <c r="U427" s="85">
        <v>4.8770749971165088</v>
      </c>
      <c r="V427" s="85">
        <v>4.1909177043854839</v>
      </c>
      <c r="W427" s="85">
        <v>4.6727074909469053</v>
      </c>
      <c r="X427" s="85">
        <v>3.2548073566713356</v>
      </c>
      <c r="Y427" s="98">
        <v>2.6391111311442046</v>
      </c>
      <c r="Z427" s="98">
        <v>1.6102352407301623E-2</v>
      </c>
      <c r="AA427" s="98">
        <v>2.3256835079913429</v>
      </c>
      <c r="AB427" s="98">
        <v>1.5533591749746165</v>
      </c>
      <c r="AC427" s="130">
        <v>1.9197453485260363</v>
      </c>
      <c r="AD427" s="98">
        <v>0.39039827533788873</v>
      </c>
      <c r="AE427" s="98">
        <v>2.8150789116863528</v>
      </c>
      <c r="AF427" s="130">
        <v>2.8150789116863528</v>
      </c>
      <c r="AG427" s="130">
        <v>3.6990985390114917</v>
      </c>
      <c r="AH427" s="147">
        <v>4.1916466826538601</v>
      </c>
      <c r="AI427" s="130">
        <v>3.9061376168784578</v>
      </c>
      <c r="AJ427" s="130">
        <v>4.3805557318135442</v>
      </c>
    </row>
    <row r="428" spans="1:37" x14ac:dyDescent="0.2">
      <c r="B428" s="30"/>
      <c r="C428" s="30"/>
      <c r="D428" s="31"/>
      <c r="E428" s="31"/>
      <c r="F428" s="31"/>
      <c r="G428" s="31"/>
      <c r="H428" s="86"/>
      <c r="I428" s="86"/>
      <c r="J428" s="86"/>
      <c r="K428" s="86"/>
      <c r="L428" s="86"/>
      <c r="M428" s="86"/>
      <c r="N428" s="86"/>
      <c r="O428" s="86"/>
      <c r="P428" s="86"/>
      <c r="Q428" s="86"/>
      <c r="R428" s="86"/>
      <c r="S428" s="86"/>
      <c r="T428" s="86"/>
      <c r="U428" s="86"/>
      <c r="V428" s="86"/>
      <c r="W428" s="86"/>
      <c r="X428" s="86"/>
      <c r="AD428" s="98"/>
      <c r="AE428" s="98"/>
      <c r="AF428" s="127"/>
      <c r="AG428" s="138"/>
      <c r="AH428" s="147"/>
      <c r="AI428" s="130"/>
      <c r="AJ428" s="138"/>
    </row>
    <row r="429" spans="1:37" ht="14.25" x14ac:dyDescent="0.2">
      <c r="B429" s="30" t="s">
        <v>1129</v>
      </c>
      <c r="C429" s="263" t="s">
        <v>1761</v>
      </c>
      <c r="D429" s="49" t="s">
        <v>1098</v>
      </c>
      <c r="E429" s="38" t="s">
        <v>1088</v>
      </c>
      <c r="F429" s="50"/>
      <c r="G429" s="31"/>
      <c r="H429" s="85" t="s">
        <v>886</v>
      </c>
      <c r="I429" s="85">
        <v>2.1410335416850046</v>
      </c>
      <c r="J429" s="85">
        <v>4.9800899829342598</v>
      </c>
      <c r="K429" s="85">
        <v>6.0755336617405646</v>
      </c>
      <c r="L429" s="85">
        <v>6.5015479876161066</v>
      </c>
      <c r="M429" s="85">
        <v>8.5755813953488484</v>
      </c>
      <c r="N429" s="85">
        <v>6.8273092369477837</v>
      </c>
      <c r="O429" s="85">
        <v>6.1403508771929864</v>
      </c>
      <c r="P429" s="85">
        <v>6.4144037780401391</v>
      </c>
      <c r="Q429" s="85">
        <v>8.2356073802047831</v>
      </c>
      <c r="R429" s="85">
        <v>12.935134691869294</v>
      </c>
      <c r="S429" s="85">
        <v>5.8824597231676705</v>
      </c>
      <c r="T429" s="85">
        <v>4.0503703195720675</v>
      </c>
      <c r="U429" s="85">
        <v>4.4570402287013735</v>
      </c>
      <c r="V429" s="85">
        <v>4.2124441009219851</v>
      </c>
      <c r="W429" s="85">
        <v>3.9172948263857421</v>
      </c>
      <c r="X429" s="85">
        <v>2.9685087540420056</v>
      </c>
      <c r="Y429" s="85">
        <v>1.7951111865557721</v>
      </c>
      <c r="Z429" s="85">
        <v>7.6430288628444032E-3</v>
      </c>
      <c r="AA429" s="85">
        <v>0.33348849812067272</v>
      </c>
      <c r="AB429" s="85">
        <v>0.79424982515423892</v>
      </c>
      <c r="AC429" s="85">
        <v>0.84776037372905655</v>
      </c>
      <c r="AD429" s="98">
        <v>1.0654386419063355</v>
      </c>
      <c r="AE429" s="98">
        <v>3.0992598983539787</v>
      </c>
      <c r="AF429" s="147">
        <v>4</v>
      </c>
      <c r="AG429" s="130">
        <v>5.071216161388592</v>
      </c>
      <c r="AH429" s="147">
        <v>4.7072406157719682</v>
      </c>
      <c r="AI429" s="147">
        <v>3.8708193643818736</v>
      </c>
      <c r="AJ429" s="130">
        <v>4.4458197602640936</v>
      </c>
      <c r="AK429" s="127"/>
    </row>
    <row r="430" spans="1:37" x14ac:dyDescent="0.2">
      <c r="D430" s="51"/>
      <c r="E430" s="38"/>
      <c r="F430" s="23"/>
      <c r="G430" s="99"/>
      <c r="H430" s="98"/>
      <c r="I430" s="98"/>
      <c r="J430" s="98"/>
      <c r="K430" s="98"/>
      <c r="L430" s="98"/>
      <c r="M430" s="98"/>
      <c r="N430" s="98"/>
      <c r="O430" s="98"/>
      <c r="P430" s="98"/>
      <c r="Q430" s="98"/>
      <c r="R430" s="98"/>
      <c r="S430" s="98"/>
      <c r="T430" s="98"/>
      <c r="U430" s="98"/>
      <c r="V430" s="98"/>
      <c r="W430" s="98"/>
      <c r="X430" s="98"/>
      <c r="Y430" s="98"/>
      <c r="Z430" s="98"/>
      <c r="AA430" s="98"/>
      <c r="AB430" s="98"/>
      <c r="AC430" s="251"/>
      <c r="AD430" s="98"/>
      <c r="AE430" s="98"/>
      <c r="AF430" s="147"/>
      <c r="AG430" s="138"/>
      <c r="AH430" s="147"/>
      <c r="AI430" s="130"/>
      <c r="AJ430" s="138"/>
    </row>
    <row r="431" spans="1:37" x14ac:dyDescent="0.2">
      <c r="D431" s="50" t="s">
        <v>1276</v>
      </c>
      <c r="E431" s="38"/>
      <c r="F431" s="23"/>
      <c r="G431" s="1"/>
      <c r="H431" s="87"/>
      <c r="I431" s="87"/>
      <c r="J431" s="87"/>
      <c r="K431" s="87"/>
      <c r="L431" s="87"/>
      <c r="M431" s="87"/>
      <c r="N431" s="87"/>
      <c r="O431" s="87"/>
      <c r="P431" s="87"/>
      <c r="Q431" s="87"/>
      <c r="R431" s="87"/>
      <c r="S431" s="87"/>
      <c r="T431" s="87"/>
      <c r="U431" s="87"/>
      <c r="V431" s="87"/>
      <c r="W431" s="87"/>
      <c r="X431" s="87"/>
      <c r="AD431" s="98"/>
      <c r="AE431" s="98"/>
      <c r="AF431" s="147"/>
      <c r="AG431" s="138"/>
      <c r="AH431" s="147"/>
      <c r="AI431" s="130"/>
      <c r="AJ431" s="138"/>
    </row>
    <row r="432" spans="1:37" x14ac:dyDescent="0.2">
      <c r="A432" s="5" t="s">
        <v>1104</v>
      </c>
      <c r="B432" s="122" t="s">
        <v>1217</v>
      </c>
      <c r="C432" s="122"/>
      <c r="D432" s="49" t="s">
        <v>1106</v>
      </c>
      <c r="E432" s="38" t="s">
        <v>1088</v>
      </c>
      <c r="F432" s="23" t="s">
        <v>1083</v>
      </c>
      <c r="G432" s="99" t="s">
        <v>886</v>
      </c>
      <c r="H432" s="98" t="s">
        <v>886</v>
      </c>
      <c r="I432" s="98" t="s">
        <v>886</v>
      </c>
      <c r="J432" s="98" t="s">
        <v>886</v>
      </c>
      <c r="K432" s="98" t="s">
        <v>886</v>
      </c>
      <c r="L432" s="98" t="s">
        <v>886</v>
      </c>
      <c r="M432" s="98" t="s">
        <v>886</v>
      </c>
      <c r="N432" s="98">
        <v>2.941176470588232</v>
      </c>
      <c r="O432" s="98">
        <v>1.5928571428571274</v>
      </c>
      <c r="P432" s="98">
        <v>6.7056879701891603</v>
      </c>
      <c r="Q432" s="98">
        <v>2.7888052448646619</v>
      </c>
      <c r="R432" s="98">
        <v>15.046474358974351</v>
      </c>
      <c r="S432" s="98">
        <v>4.0020058783378971</v>
      </c>
      <c r="T432" s="98">
        <v>2.6318609198789318</v>
      </c>
      <c r="U432" s="98">
        <v>0.72820285278034191</v>
      </c>
      <c r="V432" s="98">
        <v>1.9705901405713462</v>
      </c>
      <c r="W432" s="98">
        <v>2.0328818641526709</v>
      </c>
      <c r="X432" s="98">
        <v>0.68737080666451789</v>
      </c>
      <c r="Y432" s="98">
        <v>-0.19045734497514388</v>
      </c>
      <c r="Z432" s="98">
        <v>0.15860428231565038</v>
      </c>
      <c r="AA432" s="98">
        <v>-0.21773555027712632</v>
      </c>
      <c r="AB432" s="98">
        <v>-1.2063578655028664</v>
      </c>
      <c r="AC432" s="98">
        <v>-9.1613016578193651E-2</v>
      </c>
      <c r="AD432" s="98">
        <v>0.71347820625549119</v>
      </c>
      <c r="AE432" s="98">
        <v>3.1292873356781215</v>
      </c>
      <c r="AF432" s="147">
        <v>4.3</v>
      </c>
      <c r="AG432" s="130">
        <v>4.56221305013218</v>
      </c>
      <c r="AH432" s="147">
        <v>4.0094470378214009</v>
      </c>
      <c r="AI432" s="130">
        <v>4.0254576079656292</v>
      </c>
      <c r="AJ432" s="130">
        <v>4.3593893657509302</v>
      </c>
    </row>
    <row r="433" spans="1:37" x14ac:dyDescent="0.2">
      <c r="A433" s="5" t="s">
        <v>1104</v>
      </c>
      <c r="B433" s="122" t="s">
        <v>1218</v>
      </c>
      <c r="C433" s="122"/>
      <c r="D433" s="49" t="s">
        <v>1107</v>
      </c>
      <c r="E433" s="38" t="s">
        <v>1088</v>
      </c>
      <c r="F433" s="23" t="s">
        <v>1080</v>
      </c>
      <c r="G433" s="99" t="s">
        <v>886</v>
      </c>
      <c r="H433" s="98" t="s">
        <v>886</v>
      </c>
      <c r="I433" s="98" t="s">
        <v>886</v>
      </c>
      <c r="J433" s="98" t="s">
        <v>886</v>
      </c>
      <c r="K433" s="98" t="s">
        <v>886</v>
      </c>
      <c r="L433" s="98" t="s">
        <v>886</v>
      </c>
      <c r="M433" s="98" t="s">
        <v>886</v>
      </c>
      <c r="N433" s="98">
        <v>8.0858085808580711</v>
      </c>
      <c r="O433" s="98">
        <v>6.1068702290076402</v>
      </c>
      <c r="P433" s="98">
        <v>6.161151079136701</v>
      </c>
      <c r="Q433" s="98">
        <v>5.445772681683863</v>
      </c>
      <c r="R433" s="98">
        <v>15.78277634961438</v>
      </c>
      <c r="S433" s="98">
        <v>6.1068617546820008</v>
      </c>
      <c r="T433" s="98">
        <v>3.7863569784473867</v>
      </c>
      <c r="U433" s="98">
        <v>2.7308743031683775</v>
      </c>
      <c r="V433" s="98">
        <v>3.7347411390666281</v>
      </c>
      <c r="W433" s="98">
        <v>3.3240630380082052</v>
      </c>
      <c r="X433" s="98">
        <v>2.2018163840773468</v>
      </c>
      <c r="Y433" s="98">
        <v>0.2221565307749529</v>
      </c>
      <c r="Z433" s="98">
        <v>-8.93806812598541E-4</v>
      </c>
      <c r="AA433" s="98">
        <v>-7.1505184125726373E-3</v>
      </c>
      <c r="AB433" s="98">
        <v>0.5819150457665927</v>
      </c>
      <c r="AC433" s="98">
        <v>-0.11730935008841925</v>
      </c>
      <c r="AD433" s="98">
        <v>0.52228381276080427</v>
      </c>
      <c r="AE433" s="98">
        <v>2.6031616774947475</v>
      </c>
      <c r="AF433" s="147">
        <v>2.6031616774947475</v>
      </c>
      <c r="AG433" s="130">
        <v>3.654924538662474</v>
      </c>
      <c r="AH433" s="147">
        <v>4.1473026880814334</v>
      </c>
      <c r="AI433" s="130">
        <v>3.9466991383695333</v>
      </c>
      <c r="AJ433" s="130">
        <v>4.8336789091613683</v>
      </c>
    </row>
    <row r="434" spans="1:37" x14ac:dyDescent="0.2">
      <c r="A434" s="5" t="s">
        <v>1104</v>
      </c>
      <c r="B434" s="122" t="s">
        <v>1219</v>
      </c>
      <c r="C434" s="122"/>
      <c r="D434" s="49" t="s">
        <v>1108</v>
      </c>
      <c r="E434" s="38" t="s">
        <v>1088</v>
      </c>
      <c r="F434" s="23" t="s">
        <v>1105</v>
      </c>
      <c r="G434" s="99" t="s">
        <v>886</v>
      </c>
      <c r="H434" s="98" t="s">
        <v>886</v>
      </c>
      <c r="I434" s="98" t="s">
        <v>886</v>
      </c>
      <c r="J434" s="98" t="s">
        <v>886</v>
      </c>
      <c r="K434" s="98" t="s">
        <v>886</v>
      </c>
      <c r="L434" s="98" t="s">
        <v>886</v>
      </c>
      <c r="M434" s="98" t="s">
        <v>886</v>
      </c>
      <c r="N434" s="98">
        <v>6.1643835616438309</v>
      </c>
      <c r="O434" s="98">
        <v>4.7193548387096627</v>
      </c>
      <c r="P434" s="98">
        <v>6.3456858577457496</v>
      </c>
      <c r="Q434" s="98">
        <v>4.5679691799669797</v>
      </c>
      <c r="R434" s="98">
        <v>14.26592797783934</v>
      </c>
      <c r="S434" s="98">
        <v>6.4169696969697014</v>
      </c>
      <c r="T434" s="98">
        <v>3.3874752260974361</v>
      </c>
      <c r="U434" s="98">
        <v>2.0084170632822094</v>
      </c>
      <c r="V434" s="98">
        <v>3.1158535926818018</v>
      </c>
      <c r="W434" s="98">
        <v>2.8834471490217339</v>
      </c>
      <c r="X434" s="98">
        <v>1.6868745482494916</v>
      </c>
      <c r="Y434" s="98">
        <v>3.7042228140066413E-2</v>
      </c>
      <c r="Z434" s="98">
        <v>-1.7013100087069688E-2</v>
      </c>
      <c r="AA434" s="98">
        <v>-9.7091265789842396E-2</v>
      </c>
      <c r="AB434" s="98">
        <v>0.12223346591990492</v>
      </c>
      <c r="AC434" s="98">
        <v>-0.13309183336501462</v>
      </c>
      <c r="AD434" s="98">
        <v>0.58317801959959503</v>
      </c>
      <c r="AE434" s="98">
        <v>2.6977485554891656</v>
      </c>
      <c r="AF434" s="147">
        <v>3.8</v>
      </c>
      <c r="AG434" s="130">
        <v>3.8505731020373801</v>
      </c>
      <c r="AH434" s="147">
        <v>4.0819998021066617</v>
      </c>
      <c r="AI434" s="130">
        <v>3.9227717809332119</v>
      </c>
      <c r="AJ434" s="130">
        <v>4.6876872956973159</v>
      </c>
    </row>
    <row r="435" spans="1:37" x14ac:dyDescent="0.2">
      <c r="A435" s="5" t="s">
        <v>1104</v>
      </c>
      <c r="B435" s="122" t="s">
        <v>1084</v>
      </c>
      <c r="C435" s="122"/>
      <c r="D435" s="50" t="s">
        <v>292</v>
      </c>
      <c r="E435" s="38" t="s">
        <v>1088</v>
      </c>
      <c r="F435" s="23" t="s">
        <v>1084</v>
      </c>
      <c r="G435" s="99" t="s">
        <v>886</v>
      </c>
      <c r="H435" s="98" t="s">
        <v>886</v>
      </c>
      <c r="I435" s="98" t="s">
        <v>886</v>
      </c>
      <c r="J435" s="98" t="s">
        <v>886</v>
      </c>
      <c r="K435" s="98" t="s">
        <v>886</v>
      </c>
      <c r="L435" s="98" t="s">
        <v>886</v>
      </c>
      <c r="M435" s="98" t="s">
        <v>886</v>
      </c>
      <c r="N435" s="98" t="s">
        <v>886</v>
      </c>
      <c r="O435" s="98" t="s">
        <v>886</v>
      </c>
      <c r="P435" s="98">
        <v>22.686615709871518</v>
      </c>
      <c r="Q435" s="98">
        <v>15.243902439024382</v>
      </c>
      <c r="R435" s="98">
        <v>29.054520358868189</v>
      </c>
      <c r="S435" s="98">
        <v>7.5445632798573996</v>
      </c>
      <c r="T435" s="98">
        <v>5.506982140637291</v>
      </c>
      <c r="U435" s="98">
        <v>13.349304846437832</v>
      </c>
      <c r="V435" s="98">
        <v>5.2908769619902216</v>
      </c>
      <c r="W435" s="98">
        <v>1.9547189680136938</v>
      </c>
      <c r="X435" s="98">
        <v>0</v>
      </c>
      <c r="Y435" s="98">
        <v>0</v>
      </c>
      <c r="Z435" s="98">
        <v>0</v>
      </c>
      <c r="AA435" s="98">
        <v>-1.0038086630947021</v>
      </c>
      <c r="AB435" s="98">
        <v>-1.2096116853053331</v>
      </c>
      <c r="AC435" s="98">
        <v>-1.3201320132013308</v>
      </c>
      <c r="AD435" s="98">
        <v>-1.3377926421404673</v>
      </c>
      <c r="AE435" s="98">
        <v>-6.4406779661016937</v>
      </c>
      <c r="AF435" s="147">
        <v>-6.4406779661016937</v>
      </c>
      <c r="AG435" s="130">
        <v>5.0746375258910126</v>
      </c>
      <c r="AH435" s="147">
        <v>8.931788056962219</v>
      </c>
      <c r="AI435" s="130">
        <v>3.6067517394153077</v>
      </c>
      <c r="AJ435" s="130">
        <v>9.5130544764658147</v>
      </c>
    </row>
    <row r="436" spans="1:37" x14ac:dyDescent="0.2">
      <c r="A436" s="122" t="s">
        <v>1104</v>
      </c>
      <c r="B436" s="122" t="s">
        <v>1235</v>
      </c>
      <c r="C436" s="122"/>
      <c r="D436" s="149" t="s">
        <v>1245</v>
      </c>
      <c r="E436" s="38" t="s">
        <v>1088</v>
      </c>
      <c r="F436" s="265" t="s">
        <v>1235</v>
      </c>
      <c r="G436" s="99" t="s">
        <v>886</v>
      </c>
      <c r="H436" s="98" t="s">
        <v>886</v>
      </c>
      <c r="I436" s="98" t="s">
        <v>886</v>
      </c>
      <c r="J436" s="98" t="s">
        <v>886</v>
      </c>
      <c r="K436" s="98" t="s">
        <v>886</v>
      </c>
      <c r="L436" s="98" t="s">
        <v>886</v>
      </c>
      <c r="M436" s="98" t="s">
        <v>886</v>
      </c>
      <c r="N436" s="98" t="s">
        <v>886</v>
      </c>
      <c r="O436" s="98" t="s">
        <v>886</v>
      </c>
      <c r="P436" s="99" t="s">
        <v>886</v>
      </c>
      <c r="Q436" s="98" t="s">
        <v>886</v>
      </c>
      <c r="R436" s="98" t="s">
        <v>886</v>
      </c>
      <c r="S436" s="98" t="s">
        <v>886</v>
      </c>
      <c r="T436" s="98" t="s">
        <v>886</v>
      </c>
      <c r="U436" s="98" t="s">
        <v>886</v>
      </c>
      <c r="V436" s="98" t="s">
        <v>886</v>
      </c>
      <c r="W436" s="98" t="s">
        <v>886</v>
      </c>
      <c r="X436" s="98" t="s">
        <v>886</v>
      </c>
      <c r="Y436" s="99" t="s">
        <v>886</v>
      </c>
      <c r="Z436" s="98" t="s">
        <v>886</v>
      </c>
      <c r="AA436" s="98" t="s">
        <v>886</v>
      </c>
      <c r="AB436" s="98" t="s">
        <v>886</v>
      </c>
      <c r="AC436" s="98" t="s">
        <v>886</v>
      </c>
      <c r="AD436" s="98" t="s">
        <v>886</v>
      </c>
      <c r="AE436" s="98" t="s">
        <v>886</v>
      </c>
      <c r="AF436" s="98" t="s">
        <v>886</v>
      </c>
      <c r="AG436" s="130" t="s">
        <v>886</v>
      </c>
      <c r="AH436" s="130" t="s">
        <v>886</v>
      </c>
      <c r="AI436" s="130">
        <v>16.074898427839596</v>
      </c>
      <c r="AJ436" s="130">
        <v>1.0871916972312871E-2</v>
      </c>
    </row>
    <row r="437" spans="1:37" x14ac:dyDescent="0.2">
      <c r="A437" s="5" t="s">
        <v>1104</v>
      </c>
      <c r="B437" s="122" t="s">
        <v>1220</v>
      </c>
      <c r="C437" s="122"/>
      <c r="D437" s="133" t="s">
        <v>1133</v>
      </c>
      <c r="E437" s="38" t="s">
        <v>1088</v>
      </c>
      <c r="F437" s="23" t="s">
        <v>1081</v>
      </c>
      <c r="G437" s="99" t="s">
        <v>886</v>
      </c>
      <c r="H437" s="98" t="s">
        <v>886</v>
      </c>
      <c r="I437" s="98" t="s">
        <v>886</v>
      </c>
      <c r="J437" s="98" t="s">
        <v>886</v>
      </c>
      <c r="K437" s="98" t="s">
        <v>886</v>
      </c>
      <c r="L437" s="98" t="s">
        <v>886</v>
      </c>
      <c r="M437" s="98" t="s">
        <v>886</v>
      </c>
      <c r="N437" s="98">
        <v>5.1930758988015953</v>
      </c>
      <c r="O437" s="98">
        <v>4.5063291139240533</v>
      </c>
      <c r="P437" s="98">
        <v>5.4142441860465027</v>
      </c>
      <c r="Q437" s="98">
        <v>4.4467425025853231</v>
      </c>
      <c r="R437" s="98">
        <v>6.8063806380637999</v>
      </c>
      <c r="S437" s="98">
        <v>3.41755332845797</v>
      </c>
      <c r="T437" s="98">
        <v>3.9669339176336109</v>
      </c>
      <c r="U437" s="98">
        <v>3.8146147066712643</v>
      </c>
      <c r="V437" s="98">
        <v>3.7556519331918565</v>
      </c>
      <c r="W437" s="98">
        <v>3.2595161864105222</v>
      </c>
      <c r="X437" s="98">
        <v>3.1471512854743651</v>
      </c>
      <c r="Y437" s="98">
        <v>1.758531717866731</v>
      </c>
      <c r="Z437" s="98">
        <v>-3.2823206006895589E-3</v>
      </c>
      <c r="AA437" s="98">
        <v>3.6106711745347297E-2</v>
      </c>
      <c r="AB437" s="98">
        <v>0.98027152290718789</v>
      </c>
      <c r="AC437" s="98">
        <v>0.84077985377741982</v>
      </c>
      <c r="AD437" s="98">
        <v>1.1737221573287382</v>
      </c>
      <c r="AE437" s="98">
        <v>3.8855978087776188</v>
      </c>
      <c r="AF437" s="147">
        <v>3.8855978087776188</v>
      </c>
      <c r="AG437" s="130">
        <v>4.9813164071926375</v>
      </c>
      <c r="AH437" s="147">
        <v>3.5440886579411135</v>
      </c>
      <c r="AI437" s="130">
        <v>3.8169941675468047</v>
      </c>
      <c r="AJ437" s="130">
        <v>4.5240616254280859</v>
      </c>
    </row>
    <row r="438" spans="1:37" x14ac:dyDescent="0.2">
      <c r="A438" s="5" t="s">
        <v>1104</v>
      </c>
      <c r="B438" s="5" t="s">
        <v>1104</v>
      </c>
      <c r="D438" s="133" t="s">
        <v>1101</v>
      </c>
      <c r="E438" s="110" t="s">
        <v>1089</v>
      </c>
      <c r="F438" s="23" t="s">
        <v>1086</v>
      </c>
      <c r="G438" s="99" t="s">
        <v>886</v>
      </c>
      <c r="H438" s="98" t="s">
        <v>886</v>
      </c>
      <c r="I438" s="98" t="s">
        <v>886</v>
      </c>
      <c r="J438" s="98" t="s">
        <v>886</v>
      </c>
      <c r="K438" s="98" t="s">
        <v>886</v>
      </c>
      <c r="L438" s="98" t="s">
        <v>886</v>
      </c>
      <c r="M438" s="98">
        <v>0</v>
      </c>
      <c r="N438" s="98">
        <v>5.454545454545439</v>
      </c>
      <c r="O438" s="98">
        <v>4.7586206896551744</v>
      </c>
      <c r="P438" s="98">
        <v>4.5095457537853889</v>
      </c>
      <c r="Q438" s="98">
        <v>11.811023622047244</v>
      </c>
      <c r="R438" s="98">
        <v>19.014084507042256</v>
      </c>
      <c r="S438" s="98">
        <v>10.035502958579883</v>
      </c>
      <c r="T438" s="98">
        <v>5.3344805334480441</v>
      </c>
      <c r="U438" s="98">
        <v>4.7171737798652202</v>
      </c>
      <c r="V438" s="98">
        <v>4.7971918876755097</v>
      </c>
      <c r="W438" s="98">
        <v>5.1916635653144851</v>
      </c>
      <c r="X438" s="98">
        <v>4.625862373960743</v>
      </c>
      <c r="Y438" s="98">
        <v>3.8887479922224912</v>
      </c>
      <c r="Z438" s="98">
        <v>0</v>
      </c>
      <c r="AA438" s="98">
        <v>0.90324680608672736</v>
      </c>
      <c r="AB438" s="98" t="s">
        <v>886</v>
      </c>
      <c r="AC438" s="98" t="s">
        <v>886</v>
      </c>
      <c r="AD438" s="98" t="s">
        <v>886</v>
      </c>
      <c r="AE438" s="98" t="s">
        <v>886</v>
      </c>
      <c r="AF438" s="130" t="s">
        <v>886</v>
      </c>
      <c r="AG438" s="130" t="s">
        <v>886</v>
      </c>
      <c r="AH438" s="130" t="s">
        <v>886</v>
      </c>
      <c r="AI438" s="130" t="s">
        <v>886</v>
      </c>
      <c r="AJ438" s="130" t="s">
        <v>886</v>
      </c>
    </row>
    <row r="439" spans="1:37" x14ac:dyDescent="0.2">
      <c r="A439" s="5" t="s">
        <v>1104</v>
      </c>
      <c r="B439" s="122" t="s">
        <v>1085</v>
      </c>
      <c r="C439" s="122"/>
      <c r="D439" s="149" t="s">
        <v>1112</v>
      </c>
      <c r="E439" s="38" t="s">
        <v>1088</v>
      </c>
      <c r="F439" s="23" t="s">
        <v>1085</v>
      </c>
      <c r="G439" s="99" t="s">
        <v>886</v>
      </c>
      <c r="H439" s="98" t="s">
        <v>886</v>
      </c>
      <c r="I439" s="98" t="s">
        <v>886</v>
      </c>
      <c r="J439" s="98" t="s">
        <v>886</v>
      </c>
      <c r="K439" s="98" t="s">
        <v>886</v>
      </c>
      <c r="L439" s="98" t="s">
        <v>886</v>
      </c>
      <c r="M439" s="98" t="s">
        <v>886</v>
      </c>
      <c r="N439" s="98">
        <v>11.111111111111114</v>
      </c>
      <c r="O439" s="98">
        <v>6.2666666666666657</v>
      </c>
      <c r="P439" s="98">
        <v>5.1442910915934874</v>
      </c>
      <c r="Q439" s="98">
        <v>7.3985680190930623</v>
      </c>
      <c r="R439" s="98">
        <v>17.694444444444429</v>
      </c>
      <c r="S439" s="98">
        <v>6.7028557941940079</v>
      </c>
      <c r="T439" s="98">
        <v>4.6671090466710865</v>
      </c>
      <c r="U439" s="98">
        <v>4.3533389687235911</v>
      </c>
      <c r="V439" s="98">
        <v>3.6046982584041984</v>
      </c>
      <c r="W439" s="98">
        <v>3.518373729476167</v>
      </c>
      <c r="X439" s="98">
        <v>2.9078549848942572</v>
      </c>
      <c r="Y439" s="98">
        <v>2.3302752293578095</v>
      </c>
      <c r="Z439" s="98">
        <v>0</v>
      </c>
      <c r="AA439" s="98">
        <v>1.0399856553702733</v>
      </c>
      <c r="AB439" s="98">
        <v>6.3708961845607632</v>
      </c>
      <c r="AC439" s="98">
        <v>0.93426760093426253</v>
      </c>
      <c r="AD439" s="98">
        <v>1.537190082644635</v>
      </c>
      <c r="AE439" s="98">
        <v>1.9860003255738112</v>
      </c>
      <c r="AF439" s="147">
        <v>1.9860003255738112</v>
      </c>
      <c r="AG439" s="130">
        <v>2.9</v>
      </c>
      <c r="AH439" s="147">
        <v>2.9832935560859086</v>
      </c>
      <c r="AI439" s="130">
        <v>1.9988412514484288</v>
      </c>
      <c r="AJ439" s="130">
        <v>1.9862354256113464</v>
      </c>
    </row>
    <row r="440" spans="1:37" ht="14.25" x14ac:dyDescent="0.2">
      <c r="A440" s="5" t="s">
        <v>1104</v>
      </c>
      <c r="B440" s="122" t="s">
        <v>1221</v>
      </c>
      <c r="C440" s="263" t="s">
        <v>1761</v>
      </c>
      <c r="D440" s="133" t="s">
        <v>1134</v>
      </c>
      <c r="E440" s="38" t="s">
        <v>1088</v>
      </c>
      <c r="F440" s="23" t="s">
        <v>1082</v>
      </c>
      <c r="G440" s="99" t="s">
        <v>886</v>
      </c>
      <c r="H440" s="98" t="s">
        <v>886</v>
      </c>
      <c r="I440" s="98" t="s">
        <v>886</v>
      </c>
      <c r="J440" s="98" t="s">
        <v>886</v>
      </c>
      <c r="K440" s="98" t="s">
        <v>886</v>
      </c>
      <c r="L440" s="98" t="s">
        <v>886</v>
      </c>
      <c r="M440" s="98" t="s">
        <v>886</v>
      </c>
      <c r="N440" s="98">
        <v>5.5718475073313698</v>
      </c>
      <c r="O440" s="98">
        <v>5.6930555555555458</v>
      </c>
      <c r="P440" s="98">
        <v>6.0697249635343269</v>
      </c>
      <c r="Q440" s="98">
        <v>8.1543150226715255</v>
      </c>
      <c r="R440" s="98">
        <v>9.6838487972508602</v>
      </c>
      <c r="S440" s="98">
        <v>1.5414499655366853</v>
      </c>
      <c r="T440" s="98">
        <v>4.5541499537179959</v>
      </c>
      <c r="U440" s="98">
        <v>4.4561175706781597</v>
      </c>
      <c r="V440" s="98">
        <v>3.9166384148867905</v>
      </c>
      <c r="W440" s="87">
        <v>4.0318268734084342</v>
      </c>
      <c r="X440" s="87">
        <v>3.3</v>
      </c>
      <c r="Y440" s="98">
        <v>2.1425282820310514</v>
      </c>
      <c r="Z440" s="98">
        <v>3.2196268452480581E-2</v>
      </c>
      <c r="AA440" s="98">
        <v>0.5640579990022303</v>
      </c>
      <c r="AB440" s="98">
        <v>0.86574544523479346</v>
      </c>
      <c r="AC440" s="98">
        <v>1.0256939100911495</v>
      </c>
      <c r="AD440" s="98">
        <v>0.94147023258004392</v>
      </c>
      <c r="AE440" s="98">
        <v>3.8023227773758661</v>
      </c>
      <c r="AF440" s="147">
        <v>3.8023227773758661</v>
      </c>
      <c r="AG440" s="168">
        <v>5.2912437319827976</v>
      </c>
      <c r="AH440" s="147">
        <v>3.2</v>
      </c>
      <c r="AI440" s="130">
        <v>3.9578098461713922</v>
      </c>
      <c r="AJ440" s="130">
        <v>4.4462737970308908</v>
      </c>
      <c r="AK440" s="163"/>
    </row>
    <row r="441" spans="1:37" x14ac:dyDescent="0.2">
      <c r="A441" s="5" t="s">
        <v>1104</v>
      </c>
      <c r="B441" s="122" t="s">
        <v>1077</v>
      </c>
      <c r="C441" s="122"/>
      <c r="D441" s="149" t="s">
        <v>1100</v>
      </c>
      <c r="E441" s="38" t="s">
        <v>1088</v>
      </c>
      <c r="F441" s="23" t="s">
        <v>1077</v>
      </c>
      <c r="G441" s="99" t="s">
        <v>886</v>
      </c>
      <c r="H441" s="98" t="s">
        <v>886</v>
      </c>
      <c r="I441" s="98" t="s">
        <v>886</v>
      </c>
      <c r="J441" s="98" t="s">
        <v>886</v>
      </c>
      <c r="K441" s="98" t="s">
        <v>886</v>
      </c>
      <c r="L441" s="98" t="s">
        <v>886</v>
      </c>
      <c r="M441" s="98" t="s">
        <v>886</v>
      </c>
      <c r="N441" s="98">
        <v>8.2311733800350311</v>
      </c>
      <c r="O441" s="98">
        <v>6.7766990291262061</v>
      </c>
      <c r="P441" s="98">
        <v>6.3102382251318403</v>
      </c>
      <c r="Q441" s="98">
        <v>9.2769985175048504</v>
      </c>
      <c r="R441" s="98">
        <v>13.416384033394195</v>
      </c>
      <c r="S441" s="98">
        <v>1.8977514520674106</v>
      </c>
      <c r="T441" s="98">
        <v>3.7338450251142632</v>
      </c>
      <c r="U441" s="98">
        <v>4.7027844575258797</v>
      </c>
      <c r="V441" s="98">
        <v>4.4053000779423286</v>
      </c>
      <c r="W441" s="87">
        <v>4.0412486064659987</v>
      </c>
      <c r="X441" s="87">
        <v>2.9</v>
      </c>
      <c r="Y441" s="98">
        <v>1.9147254382294392</v>
      </c>
      <c r="Z441" s="98">
        <v>-2.7373761337372571E-3</v>
      </c>
      <c r="AA441" s="98">
        <v>0.26827020467008822</v>
      </c>
      <c r="AB441" s="98">
        <v>0.16835782863904569</v>
      </c>
      <c r="AC441" s="98">
        <v>1.0320705005905353</v>
      </c>
      <c r="AD441" s="98">
        <v>1.399205078862642</v>
      </c>
      <c r="AE441" s="98">
        <v>3.8869477306184841</v>
      </c>
      <c r="AF441" s="147">
        <v>3.8869477306184841</v>
      </c>
      <c r="AG441" s="130">
        <v>5.4423829564249182</v>
      </c>
      <c r="AH441" s="147">
        <v>3.9</v>
      </c>
      <c r="AI441" s="130">
        <v>3.9026292502212261</v>
      </c>
      <c r="AJ441" s="130">
        <v>3.7283755099082905</v>
      </c>
      <c r="AK441" s="163"/>
    </row>
    <row r="442" spans="1:37" ht="14.25" x14ac:dyDescent="0.2">
      <c r="A442" s="5" t="s">
        <v>1104</v>
      </c>
      <c r="B442" s="122" t="s">
        <v>1222</v>
      </c>
      <c r="C442" s="263" t="s">
        <v>1761</v>
      </c>
      <c r="D442" s="133" t="s">
        <v>1135</v>
      </c>
      <c r="E442" s="38" t="s">
        <v>1088</v>
      </c>
      <c r="F442" s="23" t="s">
        <v>1076</v>
      </c>
      <c r="G442" s="99" t="s">
        <v>886</v>
      </c>
      <c r="H442" s="98" t="s">
        <v>886</v>
      </c>
      <c r="I442" s="98" t="s">
        <v>886</v>
      </c>
      <c r="J442" s="98" t="s">
        <v>886</v>
      </c>
      <c r="K442" s="98" t="s">
        <v>886</v>
      </c>
      <c r="L442" s="98" t="s">
        <v>886</v>
      </c>
      <c r="M442" s="98" t="s">
        <v>886</v>
      </c>
      <c r="N442" s="98">
        <v>4.5454545454545467</v>
      </c>
      <c r="O442" s="98">
        <v>5.8260869565217348</v>
      </c>
      <c r="P442" s="98">
        <v>6.3188167625308154</v>
      </c>
      <c r="Q442" s="98">
        <v>8.9728727104103996</v>
      </c>
      <c r="R442" s="98">
        <v>7.2269503546099116</v>
      </c>
      <c r="S442" s="98">
        <v>5.5889939810833908</v>
      </c>
      <c r="T442" s="98">
        <v>4.5164119268353886</v>
      </c>
      <c r="U442" s="98">
        <v>4.0335630806113301</v>
      </c>
      <c r="V442" s="98">
        <v>3.7273879479202634</v>
      </c>
      <c r="W442" s="87">
        <v>4.0544293251874421</v>
      </c>
      <c r="X442" s="87">
        <v>3.5</v>
      </c>
      <c r="Y442" s="98">
        <v>2.2015859766277117</v>
      </c>
      <c r="Z442" s="98">
        <v>0.25012761613068335</v>
      </c>
      <c r="AA442" s="98">
        <v>0.70777534497683803</v>
      </c>
      <c r="AB442" s="98">
        <v>1.3600970775609227</v>
      </c>
      <c r="AC442" s="98">
        <v>1.0275851748391176</v>
      </c>
      <c r="AD442" s="98">
        <v>0.86900706068235856</v>
      </c>
      <c r="AE442" s="98">
        <v>2.7901512555680741</v>
      </c>
      <c r="AF442" s="147">
        <v>2.7901512555680741</v>
      </c>
      <c r="AG442" s="130">
        <v>3.1668359338934415</v>
      </c>
      <c r="AH442" s="147">
        <v>2.6</v>
      </c>
      <c r="AI442" s="130">
        <v>3.1050996239493305</v>
      </c>
      <c r="AJ442" s="130">
        <v>2.4633088006939077</v>
      </c>
      <c r="AK442" s="163"/>
    </row>
    <row r="443" spans="1:37" x14ac:dyDescent="0.2">
      <c r="A443" s="5" t="s">
        <v>1104</v>
      </c>
      <c r="B443" s="122" t="s">
        <v>1078</v>
      </c>
      <c r="C443" s="122"/>
      <c r="D443" s="149" t="s">
        <v>1102</v>
      </c>
      <c r="E443" s="110" t="s">
        <v>1089</v>
      </c>
      <c r="F443" s="23" t="s">
        <v>1078</v>
      </c>
      <c r="G443" s="99" t="s">
        <v>886</v>
      </c>
      <c r="H443" s="98" t="s">
        <v>886</v>
      </c>
      <c r="I443" s="98" t="s">
        <v>886</v>
      </c>
      <c r="J443" s="98" t="s">
        <v>886</v>
      </c>
      <c r="K443" s="98" t="s">
        <v>886</v>
      </c>
      <c r="L443" s="98" t="s">
        <v>886</v>
      </c>
      <c r="M443" s="98">
        <v>5.6603773584905639</v>
      </c>
      <c r="N443" s="98">
        <v>8.9285714285714164</v>
      </c>
      <c r="O443" s="98">
        <v>8.8688524590163809</v>
      </c>
      <c r="P443" s="98">
        <v>8.1915374190633941</v>
      </c>
      <c r="Q443" s="98">
        <v>18.302018093249828</v>
      </c>
      <c r="R443" s="98">
        <v>27.89411764705882</v>
      </c>
      <c r="S443" s="98">
        <v>11.415693128507058</v>
      </c>
      <c r="T443" s="98">
        <v>4.8299207397622013</v>
      </c>
      <c r="U443" s="98">
        <v>4.9933055052374726</v>
      </c>
      <c r="V443" s="98">
        <v>5.7235016127822291</v>
      </c>
      <c r="W443" s="87">
        <v>6.8965517241379217</v>
      </c>
      <c r="X443" s="98">
        <v>4.4736492765166531</v>
      </c>
      <c r="Y443" s="98">
        <v>3.0622617534942833</v>
      </c>
      <c r="Z443" s="98">
        <v>0</v>
      </c>
      <c r="AA443" s="98">
        <v>1.4486499815066054</v>
      </c>
      <c r="AB443" s="98" t="s">
        <v>886</v>
      </c>
      <c r="AC443" s="98" t="s">
        <v>886</v>
      </c>
      <c r="AD443" s="98" t="s">
        <v>886</v>
      </c>
      <c r="AE443" s="98" t="s">
        <v>886</v>
      </c>
      <c r="AF443" s="130" t="s">
        <v>886</v>
      </c>
      <c r="AG443" s="130" t="s">
        <v>886</v>
      </c>
      <c r="AH443" s="130" t="s">
        <v>886</v>
      </c>
      <c r="AI443" s="130" t="s">
        <v>886</v>
      </c>
      <c r="AJ443" s="130" t="s">
        <v>886</v>
      </c>
    </row>
    <row r="444" spans="1:37" x14ac:dyDescent="0.2">
      <c r="A444" s="5" t="s">
        <v>1104</v>
      </c>
      <c r="B444" s="122" t="s">
        <v>1223</v>
      </c>
      <c r="C444" s="122"/>
      <c r="D444" s="149" t="s">
        <v>1175</v>
      </c>
      <c r="E444" s="110" t="s">
        <v>1088</v>
      </c>
      <c r="F444" s="23" t="s">
        <v>1174</v>
      </c>
      <c r="G444" s="99" t="s">
        <v>886</v>
      </c>
      <c r="H444" s="98" t="s">
        <v>886</v>
      </c>
      <c r="I444" s="98" t="s">
        <v>886</v>
      </c>
      <c r="J444" s="98" t="s">
        <v>886</v>
      </c>
      <c r="K444" s="98" t="s">
        <v>886</v>
      </c>
      <c r="L444" s="98" t="s">
        <v>886</v>
      </c>
      <c r="M444" s="98" t="s">
        <v>886</v>
      </c>
      <c r="N444" s="98" t="s">
        <v>886</v>
      </c>
      <c r="O444" s="98" t="s">
        <v>886</v>
      </c>
      <c r="P444" s="98" t="s">
        <v>886</v>
      </c>
      <c r="Q444" s="98" t="s">
        <v>886</v>
      </c>
      <c r="R444" s="98" t="s">
        <v>886</v>
      </c>
      <c r="S444" s="98" t="s">
        <v>886</v>
      </c>
      <c r="T444" s="98" t="s">
        <v>886</v>
      </c>
      <c r="U444" s="98" t="s">
        <v>886</v>
      </c>
      <c r="V444" s="98" t="s">
        <v>886</v>
      </c>
      <c r="W444" s="87" t="s">
        <v>886</v>
      </c>
      <c r="X444" s="98" t="s">
        <v>886</v>
      </c>
      <c r="Y444" s="98" t="s">
        <v>886</v>
      </c>
      <c r="Z444" s="98" t="s">
        <v>886</v>
      </c>
      <c r="AA444" s="98" t="s">
        <v>886</v>
      </c>
      <c r="AB444" s="98" t="s">
        <v>886</v>
      </c>
      <c r="AC444" s="98">
        <v>1.7337031900138697</v>
      </c>
      <c r="AD444" s="98">
        <v>1.6545826361777261</v>
      </c>
      <c r="AE444" s="98">
        <v>2.2982199463545516</v>
      </c>
      <c r="AF444" s="147">
        <v>2.2982199463545516</v>
      </c>
      <c r="AG444" s="130">
        <v>6.8796926837785932</v>
      </c>
      <c r="AH444" s="147">
        <v>12.977182377607143</v>
      </c>
      <c r="AI444" s="130">
        <v>4.4297695941386284</v>
      </c>
      <c r="AJ444" s="130">
        <v>6.3706233342899585</v>
      </c>
    </row>
    <row r="445" spans="1:37" x14ac:dyDescent="0.2">
      <c r="A445" s="5" t="s">
        <v>1104</v>
      </c>
      <c r="B445" s="122" t="s">
        <v>1079</v>
      </c>
      <c r="C445" s="122"/>
      <c r="D445" s="50" t="s">
        <v>1113</v>
      </c>
      <c r="E445" s="38" t="s">
        <v>1088</v>
      </c>
      <c r="F445" s="23" t="s">
        <v>1079</v>
      </c>
      <c r="G445" s="99" t="s">
        <v>886</v>
      </c>
      <c r="H445" s="98" t="s">
        <v>886</v>
      </c>
      <c r="I445" s="98" t="s">
        <v>886</v>
      </c>
      <c r="J445" s="98" t="s">
        <v>886</v>
      </c>
      <c r="K445" s="98" t="s">
        <v>886</v>
      </c>
      <c r="L445" s="98" t="s">
        <v>886</v>
      </c>
      <c r="M445" s="98" t="s">
        <v>886</v>
      </c>
      <c r="N445" s="98" t="s">
        <v>886</v>
      </c>
      <c r="O445" s="98" t="s">
        <v>886</v>
      </c>
      <c r="P445" s="98" t="s">
        <v>886</v>
      </c>
      <c r="Q445" s="98" t="s">
        <v>886</v>
      </c>
      <c r="R445" s="98" t="s">
        <v>886</v>
      </c>
      <c r="S445" s="98" t="s">
        <v>886</v>
      </c>
      <c r="T445" s="98">
        <v>3.6049568156214775</v>
      </c>
      <c r="U445" s="98">
        <v>4.2587894164552296</v>
      </c>
      <c r="V445" s="98">
        <v>4.3803233095776051</v>
      </c>
      <c r="W445" s="87">
        <v>4.2298084929225865</v>
      </c>
      <c r="X445" s="98">
        <v>3.9303403099536496</v>
      </c>
      <c r="Y445" s="98">
        <v>2.6133743274404395</v>
      </c>
      <c r="Z445" s="98">
        <v>-1.4981273408238849E-2</v>
      </c>
      <c r="AA445" s="98">
        <v>0.77914294276297369</v>
      </c>
      <c r="AB445" s="98">
        <v>1.4124293785310584</v>
      </c>
      <c r="AC445" s="98">
        <v>1.1875091628793513</v>
      </c>
      <c r="AD445" s="98">
        <v>1.3764126340191307</v>
      </c>
      <c r="AE445" s="98">
        <v>2.0151493497213124</v>
      </c>
      <c r="AF445" s="147">
        <v>2.0151493497213124</v>
      </c>
      <c r="AG445" s="130">
        <v>2.8893780957622406</v>
      </c>
      <c r="AH445" s="147">
        <v>2.3134527948649453</v>
      </c>
      <c r="AI445" s="130">
        <v>1.973598222454569</v>
      </c>
      <c r="AJ445" s="130">
        <v>1.8829864905111977</v>
      </c>
      <c r="AK445" s="163"/>
    </row>
    <row r="446" spans="1:37" x14ac:dyDescent="0.2">
      <c r="A446" s="122"/>
      <c r="G446" s="1"/>
      <c r="H446" s="87"/>
      <c r="I446" s="87"/>
      <c r="J446" s="87"/>
      <c r="K446" s="87"/>
      <c r="L446" s="87"/>
      <c r="M446" s="87"/>
      <c r="N446" s="87"/>
      <c r="O446" s="87"/>
      <c r="P446" s="87"/>
      <c r="Q446" s="87"/>
      <c r="R446" s="87"/>
      <c r="S446" s="87"/>
      <c r="T446" s="87"/>
      <c r="U446" s="87"/>
      <c r="V446" s="87"/>
      <c r="W446" s="87"/>
      <c r="X446" s="87"/>
      <c r="AD446" s="98"/>
      <c r="AE446" s="98"/>
      <c r="AF446" s="147"/>
      <c r="AG446" s="130"/>
      <c r="AH446" s="147"/>
      <c r="AI446" s="130"/>
      <c r="AJ446" s="130"/>
    </row>
    <row r="447" spans="1:37" x14ac:dyDescent="0.2">
      <c r="A447" s="122" t="s">
        <v>1103</v>
      </c>
      <c r="B447" s="122" t="s">
        <v>1083</v>
      </c>
      <c r="C447" s="122"/>
      <c r="D447" s="49" t="s">
        <v>1109</v>
      </c>
      <c r="E447" s="38" t="s">
        <v>1088</v>
      </c>
      <c r="F447" s="23" t="s">
        <v>1083</v>
      </c>
      <c r="G447" s="99" t="s">
        <v>886</v>
      </c>
      <c r="H447" s="98" t="s">
        <v>886</v>
      </c>
      <c r="I447" s="98" t="s">
        <v>886</v>
      </c>
      <c r="J447" s="98" t="s">
        <v>886</v>
      </c>
      <c r="K447" s="98" t="s">
        <v>886</v>
      </c>
      <c r="L447" s="98" t="s">
        <v>886</v>
      </c>
      <c r="M447" s="98">
        <v>1.8213329619485279</v>
      </c>
      <c r="N447" s="98">
        <v>3.1914893617021249</v>
      </c>
      <c r="O447" s="98">
        <v>4.3181148748159046</v>
      </c>
      <c r="P447" s="98">
        <v>6.8330697989609206</v>
      </c>
      <c r="Q447" s="98">
        <v>5.3229728301088954</v>
      </c>
      <c r="R447" s="98">
        <v>18.143036386449182</v>
      </c>
      <c r="S447" s="98">
        <v>4.8343245539507222</v>
      </c>
      <c r="T447" s="98">
        <v>3.3227976335197269</v>
      </c>
      <c r="U447" s="98">
        <v>3.8689308965409168</v>
      </c>
      <c r="V447" s="98">
        <v>2.8667711302837233</v>
      </c>
      <c r="W447" s="87">
        <v>2.0123881624225675</v>
      </c>
      <c r="X447" s="98">
        <v>0.49924438687392581</v>
      </c>
      <c r="Y447" s="98">
        <v>-0.1333655558837421</v>
      </c>
      <c r="Z447" s="98">
        <v>0.10934447093409005</v>
      </c>
      <c r="AA447" s="98">
        <v>-0.43421429594616257</v>
      </c>
      <c r="AB447" s="98">
        <v>-1.2229006123494912</v>
      </c>
      <c r="AC447" s="98">
        <v>-0.42967292059243789</v>
      </c>
      <c r="AD447" s="98">
        <v>0.15907989650665311</v>
      </c>
      <c r="AE447" s="98">
        <v>0.55041851889039428</v>
      </c>
      <c r="AF447" s="147">
        <v>3.7</v>
      </c>
      <c r="AG447" s="130">
        <v>4.5999999999999996</v>
      </c>
      <c r="AH447" s="147">
        <v>5.2202993060781022</v>
      </c>
      <c r="AI447" s="130">
        <v>3.915094714900591</v>
      </c>
      <c r="AJ447" s="130">
        <v>5.6660020889693294</v>
      </c>
    </row>
    <row r="448" spans="1:37" x14ac:dyDescent="0.2">
      <c r="A448" s="122" t="s">
        <v>1103</v>
      </c>
      <c r="B448" s="122" t="s">
        <v>1080</v>
      </c>
      <c r="C448" s="122"/>
      <c r="D448" s="49" t="s">
        <v>1110</v>
      </c>
      <c r="E448" s="38" t="s">
        <v>1088</v>
      </c>
      <c r="F448" s="23" t="s">
        <v>1080</v>
      </c>
      <c r="G448" s="99" t="s">
        <v>886</v>
      </c>
      <c r="H448" s="98" t="s">
        <v>886</v>
      </c>
      <c r="I448" s="98" t="s">
        <v>886</v>
      </c>
      <c r="J448" s="98" t="s">
        <v>886</v>
      </c>
      <c r="K448" s="98" t="s">
        <v>886</v>
      </c>
      <c r="L448" s="98" t="s">
        <v>886</v>
      </c>
      <c r="M448" s="98">
        <v>7.4890676126112368</v>
      </c>
      <c r="N448" s="98">
        <v>8.1081081081081123</v>
      </c>
      <c r="O448" s="98">
        <v>7.628947368421052</v>
      </c>
      <c r="P448" s="98">
        <v>8.6456881586346839</v>
      </c>
      <c r="Q448" s="98">
        <v>7.1227635872622983</v>
      </c>
      <c r="R448" s="98">
        <v>18.192226890756302</v>
      </c>
      <c r="S448" s="98">
        <v>6.3935868608857191</v>
      </c>
      <c r="T448" s="98">
        <v>4.1332186145197198</v>
      </c>
      <c r="U448" s="98">
        <v>4.8996879537305205</v>
      </c>
      <c r="V448" s="98">
        <v>4.0781836673829304</v>
      </c>
      <c r="W448" s="87">
        <v>3.0190592349855052</v>
      </c>
      <c r="X448" s="98">
        <v>1.7152719829400098</v>
      </c>
      <c r="Y448" s="98">
        <v>0.1738935322825057</v>
      </c>
      <c r="Z448" s="98">
        <v>-1.3999328032383573E-3</v>
      </c>
      <c r="AA448" s="98">
        <v>-0.22259243185730782</v>
      </c>
      <c r="AB448" s="98">
        <v>0.19572903805141095</v>
      </c>
      <c r="AC448" s="98">
        <v>-0.37248902487694124</v>
      </c>
      <c r="AD448" s="98">
        <v>0.13142082071246897</v>
      </c>
      <c r="AE448" s="98">
        <v>0.73063911621444877</v>
      </c>
      <c r="AF448" s="147">
        <v>0.73063911621444877</v>
      </c>
      <c r="AG448" s="130">
        <v>3.9231828119517198</v>
      </c>
      <c r="AH448" s="147">
        <v>5.0613596519706539</v>
      </c>
      <c r="AI448" s="130">
        <v>3.8793609591792677</v>
      </c>
      <c r="AJ448" s="130">
        <v>5.7581765489396277</v>
      </c>
    </row>
    <row r="449" spans="1:37" x14ac:dyDescent="0.2">
      <c r="A449" s="122" t="s">
        <v>1103</v>
      </c>
      <c r="B449" s="122" t="s">
        <v>1215</v>
      </c>
      <c r="C449" s="122"/>
      <c r="D449" s="49" t="s">
        <v>1111</v>
      </c>
      <c r="E449" s="38" t="s">
        <v>1088</v>
      </c>
      <c r="F449" s="23" t="s">
        <v>1105</v>
      </c>
      <c r="G449" s="99" t="s">
        <v>886</v>
      </c>
      <c r="H449" s="98" t="s">
        <v>886</v>
      </c>
      <c r="I449" s="98" t="s">
        <v>886</v>
      </c>
      <c r="J449" s="98" t="s">
        <v>886</v>
      </c>
      <c r="K449" s="98" t="s">
        <v>886</v>
      </c>
      <c r="L449" s="98" t="s">
        <v>886</v>
      </c>
      <c r="M449" s="98">
        <v>5.4205119543018441</v>
      </c>
      <c r="N449" s="98">
        <v>6.4308915852184185</v>
      </c>
      <c r="O449" s="98">
        <v>6.5035309574642923</v>
      </c>
      <c r="P449" s="98">
        <v>8.0904651760472746</v>
      </c>
      <c r="Q449" s="98">
        <v>6.4351609681867927</v>
      </c>
      <c r="R449" s="98">
        <v>18.165063834064952</v>
      </c>
      <c r="S449" s="98">
        <v>5.7698124621899467</v>
      </c>
      <c r="T449" s="98">
        <v>3.8410667047973135</v>
      </c>
      <c r="U449" s="98">
        <v>4.4899048143621769</v>
      </c>
      <c r="V449" s="98">
        <v>3.6306430224609016</v>
      </c>
      <c r="W449" s="87">
        <v>2.6601705624746756</v>
      </c>
      <c r="X449" s="98">
        <v>1.2828453308145953</v>
      </c>
      <c r="Y449" s="98">
        <v>2.9811271718259036E-2</v>
      </c>
      <c r="Z449" s="98">
        <v>-1.4519111736007062E-2</v>
      </c>
      <c r="AA449" s="98">
        <v>-0.31105981978403463</v>
      </c>
      <c r="AB449" s="98">
        <v>-0.19626483486153745</v>
      </c>
      <c r="AC449" s="98">
        <v>-0.4086649254877841</v>
      </c>
      <c r="AD449" s="98">
        <v>0.17894606935702217</v>
      </c>
      <c r="AE449" s="98">
        <v>0.5828457037265089</v>
      </c>
      <c r="AF449" s="147">
        <v>3.4</v>
      </c>
      <c r="AG449" s="130">
        <v>4.104375384114145</v>
      </c>
      <c r="AH449" s="147">
        <v>5.0969458156108871</v>
      </c>
      <c r="AI449" s="130">
        <v>3.8531588319329568</v>
      </c>
      <c r="AJ449" s="130">
        <v>5.7309799633330476</v>
      </c>
    </row>
    <row r="450" spans="1:37" x14ac:dyDescent="0.2">
      <c r="A450" s="122" t="s">
        <v>1103</v>
      </c>
      <c r="B450" s="122" t="s">
        <v>1081</v>
      </c>
      <c r="C450" s="122"/>
      <c r="D450" s="133" t="s">
        <v>1136</v>
      </c>
      <c r="E450" s="38" t="s">
        <v>1088</v>
      </c>
      <c r="F450" s="23" t="s">
        <v>1081</v>
      </c>
      <c r="G450" s="99" t="s">
        <v>886</v>
      </c>
      <c r="H450" s="98" t="s">
        <v>886</v>
      </c>
      <c r="I450" s="98" t="s">
        <v>886</v>
      </c>
      <c r="J450" s="98" t="s">
        <v>886</v>
      </c>
      <c r="K450" s="98" t="s">
        <v>886</v>
      </c>
      <c r="L450" s="98" t="s">
        <v>886</v>
      </c>
      <c r="M450" s="98">
        <v>6.8674868821122033</v>
      </c>
      <c r="N450" s="98">
        <v>5.4021608643457313</v>
      </c>
      <c r="O450" s="98">
        <v>4.6138952164009197</v>
      </c>
      <c r="P450" s="98">
        <v>5.3423479330655113</v>
      </c>
      <c r="Q450" s="98">
        <v>5.1075880030591776</v>
      </c>
      <c r="R450" s="98">
        <v>8.0029498525073848</v>
      </c>
      <c r="S450" s="98">
        <v>4.0686823441582476</v>
      </c>
      <c r="T450" s="98">
        <v>4.1081989012142799</v>
      </c>
      <c r="U450" s="98">
        <v>3.9141541460791132</v>
      </c>
      <c r="V450" s="98">
        <v>3.8394979864469434</v>
      </c>
      <c r="W450" s="87">
        <v>3.4327544583755127</v>
      </c>
      <c r="X450" s="98">
        <v>3.2661235675887355</v>
      </c>
      <c r="Y450" s="98">
        <v>1.9685613462043108</v>
      </c>
      <c r="Z450" s="98">
        <v>-2.8600846585078443E-3</v>
      </c>
      <c r="AA450" s="98">
        <v>0.15516403054658667</v>
      </c>
      <c r="AB450" s="98">
        <v>1.4235840906981565</v>
      </c>
      <c r="AC450" s="98">
        <v>0.93479653393214335</v>
      </c>
      <c r="AD450" s="98">
        <v>1.2120704925692616</v>
      </c>
      <c r="AE450" s="98">
        <v>3.7793962612572285</v>
      </c>
      <c r="AF450" s="147">
        <v>3.7793962612572285</v>
      </c>
      <c r="AG450" s="130">
        <v>5.3011206704974834</v>
      </c>
      <c r="AH450" s="147">
        <v>4.874460336219566</v>
      </c>
      <c r="AI450" s="130">
        <v>4.007980313693027</v>
      </c>
      <c r="AJ450" s="130">
        <v>4.6388440185241429</v>
      </c>
    </row>
    <row r="451" spans="1:37" ht="14.25" x14ac:dyDescent="0.2">
      <c r="A451" s="122" t="s">
        <v>1103</v>
      </c>
      <c r="B451" s="122" t="s">
        <v>1082</v>
      </c>
      <c r="C451" s="263" t="s">
        <v>1761</v>
      </c>
      <c r="D451" s="133" t="s">
        <v>1137</v>
      </c>
      <c r="E451" s="38" t="s">
        <v>1088</v>
      </c>
      <c r="F451" s="23" t="s">
        <v>1082</v>
      </c>
      <c r="G451" s="99" t="s">
        <v>886</v>
      </c>
      <c r="H451" s="98" t="s">
        <v>886</v>
      </c>
      <c r="I451" s="98" t="s">
        <v>886</v>
      </c>
      <c r="J451" s="98" t="s">
        <v>886</v>
      </c>
      <c r="K451" s="98" t="s">
        <v>886</v>
      </c>
      <c r="L451" s="98" t="s">
        <v>886</v>
      </c>
      <c r="M451" s="98">
        <v>5.4320421728168498</v>
      </c>
      <c r="N451" s="98">
        <v>5.8423913043478279</v>
      </c>
      <c r="O451" s="98">
        <v>5.9627727856226045</v>
      </c>
      <c r="P451" s="98">
        <v>6.4292204252226099</v>
      </c>
      <c r="Q451" s="98">
        <v>9.0470336474980542</v>
      </c>
      <c r="R451" s="98">
        <v>11.236951983298553</v>
      </c>
      <c r="S451" s="98">
        <v>7.4105006334161914</v>
      </c>
      <c r="T451" s="98">
        <v>4.5639600915587692</v>
      </c>
      <c r="U451" s="98">
        <v>4.5051217352071404</v>
      </c>
      <c r="V451" s="98">
        <v>4.1238267321191557</v>
      </c>
      <c r="W451" s="87">
        <v>4.2791547651954858</v>
      </c>
      <c r="X451" s="87">
        <v>3.5</v>
      </c>
      <c r="Y451" s="98">
        <v>2.2743336202492657</v>
      </c>
      <c r="Z451" s="98">
        <v>2.6000862133841451E-2</v>
      </c>
      <c r="AA451" s="98">
        <v>0.68815968588178578</v>
      </c>
      <c r="AB451" s="98">
        <v>0.93958272472195858</v>
      </c>
      <c r="AC451" s="98">
        <v>1.120638595735528</v>
      </c>
      <c r="AD451" s="98">
        <v>1.1395025325976249</v>
      </c>
      <c r="AE451" s="98">
        <v>3.479365330069184</v>
      </c>
      <c r="AF451" s="147">
        <v>3.479365330069184</v>
      </c>
      <c r="AG451" s="130">
        <v>5.3430368636629533</v>
      </c>
      <c r="AH451" s="147">
        <v>4.3</v>
      </c>
      <c r="AI451" s="130">
        <v>3.9288829702610188</v>
      </c>
      <c r="AJ451" s="130">
        <v>4.5693624633275736</v>
      </c>
      <c r="AK451" s="163"/>
    </row>
    <row r="452" spans="1:37" ht="14.25" x14ac:dyDescent="0.2">
      <c r="A452" s="122" t="s">
        <v>1103</v>
      </c>
      <c r="B452" s="122" t="s">
        <v>1076</v>
      </c>
      <c r="C452" s="263" t="s">
        <v>1761</v>
      </c>
      <c r="D452" s="133" t="s">
        <v>1138</v>
      </c>
      <c r="E452" s="38" t="s">
        <v>1088</v>
      </c>
      <c r="F452" s="23" t="s">
        <v>1076</v>
      </c>
      <c r="G452" s="99" t="s">
        <v>886</v>
      </c>
      <c r="H452" s="98" t="s">
        <v>886</v>
      </c>
      <c r="I452" s="98" t="s">
        <v>886</v>
      </c>
      <c r="J452" s="98" t="s">
        <v>886</v>
      </c>
      <c r="K452" s="98" t="s">
        <v>886</v>
      </c>
      <c r="L452" s="98" t="s">
        <v>886</v>
      </c>
      <c r="M452" s="98">
        <v>10.857417532896704</v>
      </c>
      <c r="N452" s="98">
        <v>7.8590785907859129</v>
      </c>
      <c r="O452" s="98">
        <v>6.5854271356783727</v>
      </c>
      <c r="P452" s="98">
        <v>6.401310671601351</v>
      </c>
      <c r="Q452" s="98">
        <v>9.8888925813919997</v>
      </c>
      <c r="R452" s="98">
        <v>13.810483870967744</v>
      </c>
      <c r="S452" s="98">
        <v>6.1337466784765269</v>
      </c>
      <c r="T452" s="98">
        <v>3.9365741706655513</v>
      </c>
      <c r="U452" s="98">
        <v>4.6281575693340358</v>
      </c>
      <c r="V452" s="98">
        <v>4.548524242935855</v>
      </c>
      <c r="W452" s="87">
        <v>4.3601770496135401</v>
      </c>
      <c r="X452" s="87">
        <v>3.2</v>
      </c>
      <c r="Y452" s="98">
        <v>2.0900617937250416</v>
      </c>
      <c r="Z452" s="98">
        <v>2.9428288611228481E-2</v>
      </c>
      <c r="AA452" s="98">
        <v>0.45600427921905862</v>
      </c>
      <c r="AB452" s="98">
        <v>0.4878795543190364</v>
      </c>
      <c r="AC452" s="98">
        <v>1.1134293757244507</v>
      </c>
      <c r="AD452" s="98">
        <v>1.3507493973378137</v>
      </c>
      <c r="AE452" s="98">
        <v>3.4740624878811799</v>
      </c>
      <c r="AF452" s="147">
        <v>3.4740624878811799</v>
      </c>
      <c r="AG452" s="130">
        <v>5.1962819240140679</v>
      </c>
      <c r="AH452" s="147">
        <v>4.7</v>
      </c>
      <c r="AI452" s="130">
        <v>3.7982806167368461</v>
      </c>
      <c r="AJ452" s="130">
        <v>3.8145143542555706</v>
      </c>
      <c r="AK452" s="163"/>
    </row>
    <row r="453" spans="1:37" x14ac:dyDescent="0.2">
      <c r="D453" s="184"/>
      <c r="E453" s="38"/>
      <c r="F453" s="23"/>
      <c r="G453" s="99"/>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147"/>
      <c r="AG453" s="130"/>
      <c r="AH453" s="147"/>
      <c r="AI453" s="130"/>
      <c r="AJ453" s="130"/>
    </row>
    <row r="454" spans="1:37" ht="14.25" x14ac:dyDescent="0.2">
      <c r="B454" s="122" t="s">
        <v>1216</v>
      </c>
      <c r="C454" s="263" t="s">
        <v>1761</v>
      </c>
      <c r="D454" s="148" t="s">
        <v>1142</v>
      </c>
      <c r="E454" s="38" t="s">
        <v>1088</v>
      </c>
      <c r="F454" s="23" t="s">
        <v>1076</v>
      </c>
      <c r="G454" s="99" t="s">
        <v>886</v>
      </c>
      <c r="H454" s="99" t="s">
        <v>886</v>
      </c>
      <c r="I454" s="99" t="s">
        <v>886</v>
      </c>
      <c r="J454" s="99" t="s">
        <v>886</v>
      </c>
      <c r="K454" s="99" t="s">
        <v>886</v>
      </c>
      <c r="L454" s="99" t="s">
        <v>886</v>
      </c>
      <c r="M454" s="99" t="s">
        <v>886</v>
      </c>
      <c r="N454" s="99" t="s">
        <v>886</v>
      </c>
      <c r="O454" s="98">
        <v>6.0393490035898623</v>
      </c>
      <c r="P454" s="98">
        <v>6.4597937651027451</v>
      </c>
      <c r="Q454" s="98">
        <v>8.2365103265388768</v>
      </c>
      <c r="R454" s="98">
        <v>13.017524189194816</v>
      </c>
      <c r="S454" s="98">
        <v>5.8862974564360684</v>
      </c>
      <c r="T454" s="98">
        <v>4.016621700167434</v>
      </c>
      <c r="U454" s="98">
        <v>4.4319897248563507</v>
      </c>
      <c r="V454" s="98">
        <v>4.1808090085053777</v>
      </c>
      <c r="W454" s="98">
        <v>3.8896128784975161</v>
      </c>
      <c r="X454" s="98">
        <v>2.9389628405300812</v>
      </c>
      <c r="Y454" s="98">
        <v>1.762635566674092</v>
      </c>
      <c r="Z454" s="98">
        <v>-2.3245002324514985E-2</v>
      </c>
      <c r="AA454" s="98">
        <v>0.28252767150698332</v>
      </c>
      <c r="AB454" s="98">
        <v>0.66041845237259622</v>
      </c>
      <c r="AC454" s="98">
        <v>0.79707413766629998</v>
      </c>
      <c r="AD454" s="98">
        <v>1.030356747174821</v>
      </c>
      <c r="AE454" s="98">
        <v>3.0444675951310396</v>
      </c>
      <c r="AF454" s="147">
        <v>3.9</v>
      </c>
      <c r="AG454" s="130">
        <v>5.074170303720682</v>
      </c>
      <c r="AH454" s="147">
        <v>4.6969687741715394</v>
      </c>
      <c r="AI454" s="130">
        <v>3.8331486809637001</v>
      </c>
      <c r="AJ454" s="130">
        <v>4.4493939241516083</v>
      </c>
    </row>
    <row r="455" spans="1:37" x14ac:dyDescent="0.2">
      <c r="D455" s="3"/>
      <c r="E455" s="3"/>
      <c r="F455" s="23"/>
      <c r="G455" s="3"/>
      <c r="H455" s="87"/>
      <c r="I455" s="87"/>
      <c r="J455" s="87"/>
      <c r="K455" s="87"/>
      <c r="L455" s="87"/>
      <c r="M455" s="87"/>
      <c r="N455" s="87"/>
      <c r="O455" s="87"/>
      <c r="P455" s="87"/>
      <c r="Q455" s="87"/>
      <c r="R455" s="87"/>
      <c r="S455" s="87"/>
      <c r="T455" s="87"/>
      <c r="U455" s="87"/>
      <c r="V455" s="87"/>
      <c r="W455" s="87"/>
      <c r="X455" s="87"/>
      <c r="AD455" s="98"/>
      <c r="AE455" s="98"/>
      <c r="AG455" s="138"/>
      <c r="AI455" s="130"/>
      <c r="AJ455" s="138"/>
    </row>
    <row r="456" spans="1:37" x14ac:dyDescent="0.2">
      <c r="B456" s="122" t="s">
        <v>1799</v>
      </c>
      <c r="E456" s="3"/>
      <c r="F456" s="3"/>
      <c r="G456" s="3"/>
      <c r="H456" s="87"/>
      <c r="I456" s="87"/>
      <c r="J456" s="87"/>
      <c r="K456" s="87"/>
      <c r="L456" s="87"/>
      <c r="M456" s="87"/>
      <c r="N456" s="87"/>
      <c r="O456" s="87"/>
      <c r="P456" s="87"/>
      <c r="Q456" s="87"/>
      <c r="R456" s="87"/>
      <c r="S456" s="87"/>
      <c r="T456" s="87"/>
      <c r="U456" s="87"/>
      <c r="V456" s="87"/>
      <c r="W456" s="87"/>
      <c r="X456" s="87"/>
      <c r="AD456" s="98"/>
      <c r="AE456" s="98"/>
      <c r="AG456" s="138"/>
      <c r="AI456" s="130"/>
      <c r="AJ456" s="138"/>
    </row>
    <row r="457" spans="1:37" x14ac:dyDescent="0.2">
      <c r="B457" s="123" t="s">
        <v>1800</v>
      </c>
      <c r="C457" s="123"/>
      <c r="E457" s="3"/>
      <c r="F457" s="3"/>
      <c r="G457" s="3"/>
      <c r="H457" s="87"/>
      <c r="I457" s="87"/>
      <c r="J457" s="87"/>
      <c r="K457" s="87"/>
      <c r="L457" s="87"/>
      <c r="M457" s="87"/>
      <c r="N457" s="87"/>
      <c r="O457" s="87"/>
      <c r="P457" s="87"/>
      <c r="Q457" s="87"/>
      <c r="R457" s="87"/>
      <c r="S457" s="87"/>
      <c r="T457" s="87"/>
      <c r="U457" s="87"/>
      <c r="V457" s="87"/>
      <c r="W457" s="87"/>
      <c r="X457" s="87"/>
      <c r="AD457" s="98"/>
      <c r="AE457" s="98"/>
      <c r="AG457" s="138"/>
      <c r="AI457" s="130"/>
      <c r="AJ457" s="138"/>
    </row>
    <row r="458" spans="1:37" x14ac:dyDescent="0.2">
      <c r="B458" s="123" t="s">
        <v>1801</v>
      </c>
      <c r="C458" s="123"/>
      <c r="D458" s="3"/>
      <c r="E458" s="3"/>
      <c r="F458" s="3"/>
      <c r="G458" s="3"/>
      <c r="H458" s="87"/>
      <c r="I458" s="87"/>
      <c r="J458" s="87"/>
      <c r="K458" s="87"/>
      <c r="L458" s="87"/>
      <c r="M458" s="87"/>
      <c r="N458" s="87"/>
      <c r="O458" s="87"/>
      <c r="P458" s="87"/>
      <c r="Q458" s="87"/>
      <c r="R458" s="87"/>
      <c r="S458" s="87"/>
      <c r="T458" s="87"/>
      <c r="U458" s="87"/>
      <c r="V458" s="87"/>
      <c r="W458" s="87"/>
      <c r="X458" s="87"/>
      <c r="AD458" s="98"/>
      <c r="AE458" s="98"/>
      <c r="AG458" s="138"/>
      <c r="AI458" s="130"/>
      <c r="AJ458" s="138"/>
    </row>
    <row r="459" spans="1:37" x14ac:dyDescent="0.2">
      <c r="B459" s="122" t="s">
        <v>1802</v>
      </c>
      <c r="D459" s="3"/>
      <c r="E459" s="3"/>
      <c r="F459" s="3"/>
      <c r="G459" s="3"/>
      <c r="H459" s="87"/>
      <c r="I459" s="87"/>
      <c r="J459" s="87"/>
      <c r="K459" s="87"/>
      <c r="L459" s="87"/>
      <c r="M459" s="87"/>
      <c r="N459" s="87"/>
      <c r="O459" s="87"/>
      <c r="P459" s="87"/>
      <c r="Q459" s="87"/>
      <c r="R459" s="87"/>
      <c r="S459" s="87"/>
      <c r="T459" s="87"/>
      <c r="U459" s="87"/>
      <c r="V459" s="87"/>
      <c r="W459" s="87"/>
      <c r="X459" s="87"/>
      <c r="AD459" s="98"/>
      <c r="AE459" s="98"/>
      <c r="AG459" s="138"/>
      <c r="AI459" s="130"/>
      <c r="AJ459" s="138"/>
    </row>
    <row r="460" spans="1:37" x14ac:dyDescent="0.2">
      <c r="D460" s="3"/>
      <c r="E460" s="3"/>
      <c r="F460" s="3"/>
      <c r="G460" s="3"/>
      <c r="H460" s="87"/>
      <c r="I460" s="87"/>
      <c r="J460" s="87"/>
      <c r="K460" s="87"/>
      <c r="L460" s="87"/>
      <c r="M460" s="87"/>
      <c r="N460" s="87"/>
      <c r="O460" s="87"/>
      <c r="P460" s="87"/>
      <c r="Q460" s="87"/>
      <c r="R460" s="87"/>
      <c r="S460" s="87"/>
      <c r="T460" s="87"/>
      <c r="U460" s="87"/>
      <c r="V460" s="87"/>
      <c r="W460" s="87"/>
      <c r="X460" s="87"/>
      <c r="AD460" s="98"/>
      <c r="AE460" s="98"/>
      <c r="AG460" s="138"/>
      <c r="AI460" s="130"/>
      <c r="AJ460" s="138"/>
    </row>
    <row r="461" spans="1:37" x14ac:dyDescent="0.2">
      <c r="D461" s="3"/>
      <c r="E461" s="3"/>
      <c r="F461" s="3"/>
      <c r="G461" s="3"/>
      <c r="H461" s="87"/>
      <c r="I461" s="87"/>
      <c r="J461" s="87"/>
      <c r="K461" s="87"/>
      <c r="L461" s="87"/>
      <c r="M461" s="87"/>
      <c r="N461" s="87"/>
      <c r="O461" s="87"/>
      <c r="P461" s="87"/>
      <c r="Q461" s="87"/>
      <c r="R461" s="87"/>
      <c r="S461" s="87"/>
      <c r="T461" s="87"/>
      <c r="U461" s="87"/>
      <c r="V461" s="87"/>
      <c r="W461" s="87"/>
      <c r="X461" s="87"/>
      <c r="AD461" s="98"/>
      <c r="AE461" s="98"/>
      <c r="AG461" s="138"/>
      <c r="AI461" s="130"/>
      <c r="AJ461" s="138"/>
    </row>
    <row r="462" spans="1:37" x14ac:dyDescent="0.2">
      <c r="D462" s="3"/>
      <c r="E462" s="3"/>
      <c r="F462" s="3"/>
      <c r="G462" s="3"/>
      <c r="H462" s="87"/>
      <c r="I462" s="87"/>
      <c r="J462" s="87"/>
      <c r="K462" s="87"/>
      <c r="L462" s="87"/>
      <c r="M462" s="87"/>
      <c r="N462" s="87"/>
      <c r="O462" s="87"/>
      <c r="P462" s="87"/>
      <c r="Q462" s="87"/>
      <c r="R462" s="87"/>
      <c r="S462" s="87"/>
      <c r="T462" s="87"/>
      <c r="U462" s="87"/>
      <c r="V462" s="87"/>
      <c r="W462" s="87"/>
      <c r="X462" s="87"/>
      <c r="AD462" s="98"/>
      <c r="AE462" s="98"/>
      <c r="AG462" s="138"/>
      <c r="AI462" s="130"/>
      <c r="AJ462" s="138"/>
    </row>
    <row r="463" spans="1:37" x14ac:dyDescent="0.2">
      <c r="D463" s="3"/>
      <c r="E463" s="3"/>
      <c r="F463" s="3"/>
      <c r="G463" s="3"/>
      <c r="H463" s="87"/>
      <c r="I463" s="87"/>
      <c r="J463" s="87"/>
      <c r="K463" s="87"/>
      <c r="L463" s="87"/>
      <c r="M463" s="87"/>
      <c r="N463" s="87"/>
      <c r="O463" s="87"/>
      <c r="P463" s="87"/>
      <c r="Q463" s="87"/>
      <c r="R463" s="87"/>
      <c r="S463" s="87"/>
      <c r="T463" s="87"/>
      <c r="U463" s="87"/>
      <c r="V463" s="87"/>
      <c r="W463" s="87"/>
      <c r="X463" s="87"/>
      <c r="AD463" s="98"/>
      <c r="AE463" s="98"/>
      <c r="AG463" s="138"/>
      <c r="AI463" s="130"/>
      <c r="AJ463" s="138"/>
    </row>
    <row r="464" spans="1:37" x14ac:dyDescent="0.2">
      <c r="D464" s="3"/>
      <c r="E464" s="3"/>
      <c r="F464" s="3"/>
      <c r="G464" s="3"/>
      <c r="H464" s="87"/>
      <c r="I464" s="87"/>
      <c r="J464" s="87"/>
      <c r="K464" s="87"/>
      <c r="L464" s="87"/>
      <c r="M464" s="87"/>
      <c r="N464" s="87"/>
      <c r="O464" s="87"/>
      <c r="P464" s="87"/>
      <c r="Q464" s="87"/>
      <c r="R464" s="87"/>
      <c r="S464" s="87"/>
      <c r="T464" s="87"/>
      <c r="U464" s="87"/>
      <c r="V464" s="87"/>
      <c r="W464" s="87"/>
      <c r="X464" s="87"/>
      <c r="AD464" s="98"/>
      <c r="AE464" s="98"/>
      <c r="AG464" s="138"/>
      <c r="AI464" s="130"/>
      <c r="AJ464" s="138"/>
    </row>
    <row r="465" spans="4:36" x14ac:dyDescent="0.2">
      <c r="D465" s="3"/>
      <c r="E465" s="3"/>
      <c r="F465" s="3"/>
      <c r="G465" s="3"/>
      <c r="H465" s="87"/>
      <c r="I465" s="87"/>
      <c r="J465" s="87"/>
      <c r="K465" s="87"/>
      <c r="L465" s="87"/>
      <c r="M465" s="87"/>
      <c r="N465" s="87"/>
      <c r="O465" s="87"/>
      <c r="P465" s="87"/>
      <c r="Q465" s="87"/>
      <c r="R465" s="87"/>
      <c r="S465" s="87"/>
      <c r="T465" s="87"/>
      <c r="U465" s="87"/>
      <c r="V465" s="87"/>
      <c r="W465" s="87"/>
      <c r="X465" s="87"/>
      <c r="AD465" s="98"/>
      <c r="AE465" s="98"/>
      <c r="AG465" s="138"/>
      <c r="AI465" s="130"/>
      <c r="AJ465" s="138"/>
    </row>
    <row r="466" spans="4:36" x14ac:dyDescent="0.2">
      <c r="D466" s="3"/>
      <c r="E466" s="3"/>
      <c r="F466" s="3"/>
      <c r="G466" s="3"/>
      <c r="H466" s="87"/>
      <c r="I466" s="87"/>
      <c r="J466" s="87"/>
      <c r="K466" s="87"/>
      <c r="L466" s="87"/>
      <c r="M466" s="87"/>
      <c r="N466" s="87"/>
      <c r="O466" s="87"/>
      <c r="P466" s="87"/>
      <c r="Q466" s="87"/>
      <c r="R466" s="87"/>
      <c r="S466" s="87"/>
      <c r="T466" s="87"/>
      <c r="U466" s="87"/>
      <c r="V466" s="87"/>
      <c r="W466" s="87"/>
      <c r="X466" s="87"/>
      <c r="AD466" s="98"/>
      <c r="AE466" s="98"/>
      <c r="AG466" s="138"/>
      <c r="AI466" s="130"/>
      <c r="AJ466" s="138"/>
    </row>
    <row r="467" spans="4:36" x14ac:dyDescent="0.2">
      <c r="D467" s="3"/>
      <c r="E467" s="3"/>
      <c r="F467" s="3"/>
      <c r="G467" s="3"/>
      <c r="H467" s="87"/>
      <c r="I467" s="87"/>
      <c r="J467" s="87"/>
      <c r="K467" s="87"/>
      <c r="L467" s="87"/>
      <c r="M467" s="87"/>
      <c r="N467" s="87"/>
      <c r="O467" s="87"/>
      <c r="P467" s="87"/>
      <c r="Q467" s="87"/>
      <c r="R467" s="87"/>
      <c r="S467" s="87"/>
      <c r="T467" s="87"/>
      <c r="U467" s="87"/>
      <c r="V467" s="87"/>
      <c r="W467" s="87"/>
      <c r="X467" s="87"/>
      <c r="AD467" s="98"/>
      <c r="AE467" s="98"/>
      <c r="AG467" s="138"/>
      <c r="AI467" s="130"/>
      <c r="AJ467" s="138"/>
    </row>
    <row r="468" spans="4:36" x14ac:dyDescent="0.2">
      <c r="D468" s="3"/>
      <c r="E468" s="3"/>
      <c r="F468" s="3"/>
      <c r="G468" s="3"/>
      <c r="H468" s="87"/>
      <c r="I468" s="87"/>
      <c r="J468" s="87"/>
      <c r="K468" s="87"/>
      <c r="L468" s="87"/>
      <c r="M468" s="87"/>
      <c r="N468" s="87"/>
      <c r="O468" s="87"/>
      <c r="P468" s="87"/>
      <c r="Q468" s="87"/>
      <c r="R468" s="87"/>
      <c r="S468" s="87"/>
      <c r="T468" s="87"/>
      <c r="U468" s="87"/>
      <c r="V468" s="87"/>
      <c r="W468" s="87"/>
      <c r="X468" s="87"/>
      <c r="AD468" s="98"/>
      <c r="AE468" s="98"/>
      <c r="AG468" s="138"/>
      <c r="AI468" s="130"/>
      <c r="AJ468" s="138"/>
    </row>
    <row r="469" spans="4:36" x14ac:dyDescent="0.2">
      <c r="D469" s="3"/>
      <c r="E469" s="3"/>
      <c r="F469" s="3"/>
      <c r="G469" s="3"/>
      <c r="H469" s="87"/>
      <c r="I469" s="87"/>
      <c r="J469" s="87"/>
      <c r="K469" s="87"/>
      <c r="L469" s="87"/>
      <c r="M469" s="87"/>
      <c r="N469" s="87"/>
      <c r="O469" s="87"/>
      <c r="P469" s="87"/>
      <c r="Q469" s="87"/>
      <c r="R469" s="87"/>
      <c r="S469" s="87"/>
      <c r="T469" s="87"/>
      <c r="U469" s="87"/>
      <c r="V469" s="87"/>
      <c r="W469" s="87"/>
      <c r="X469" s="87"/>
      <c r="AD469" s="98"/>
      <c r="AE469" s="98"/>
      <c r="AG469" s="138"/>
      <c r="AI469" s="130"/>
      <c r="AJ469" s="138"/>
    </row>
    <row r="470" spans="4:36" x14ac:dyDescent="0.2">
      <c r="D470" s="3"/>
      <c r="E470" s="3"/>
      <c r="F470" s="3"/>
      <c r="G470" s="3"/>
      <c r="H470" s="87"/>
      <c r="I470" s="87"/>
      <c r="J470" s="87"/>
      <c r="K470" s="87"/>
      <c r="L470" s="87"/>
      <c r="M470" s="87"/>
      <c r="N470" s="87"/>
      <c r="O470" s="87"/>
      <c r="P470" s="87"/>
      <c r="Q470" s="87"/>
      <c r="R470" s="87"/>
      <c r="S470" s="87"/>
      <c r="T470" s="87"/>
      <c r="U470" s="87"/>
      <c r="V470" s="87"/>
      <c r="W470" s="87"/>
      <c r="X470" s="87"/>
      <c r="AD470" s="98"/>
      <c r="AE470" s="98"/>
      <c r="AG470" s="138"/>
      <c r="AI470" s="130"/>
      <c r="AJ470" s="138"/>
    </row>
    <row r="471" spans="4:36" x14ac:dyDescent="0.2">
      <c r="D471" s="3"/>
      <c r="E471" s="3"/>
      <c r="F471" s="3"/>
      <c r="G471" s="3"/>
      <c r="H471" s="87"/>
      <c r="I471" s="87"/>
      <c r="J471" s="87"/>
      <c r="K471" s="87"/>
      <c r="L471" s="87"/>
      <c r="M471" s="87"/>
      <c r="N471" s="87"/>
      <c r="O471" s="87"/>
      <c r="P471" s="87"/>
      <c r="Q471" s="87"/>
      <c r="R471" s="87"/>
      <c r="S471" s="87"/>
      <c r="T471" s="87"/>
      <c r="U471" s="87"/>
      <c r="V471" s="87"/>
      <c r="W471" s="87"/>
      <c r="X471" s="87"/>
      <c r="AD471" s="98"/>
      <c r="AE471" s="98"/>
      <c r="AG471" s="138"/>
      <c r="AI471" s="130"/>
      <c r="AJ471" s="138"/>
    </row>
    <row r="472" spans="4:36" x14ac:dyDescent="0.2">
      <c r="D472" s="3"/>
      <c r="E472" s="3"/>
      <c r="F472" s="3"/>
      <c r="G472" s="3"/>
      <c r="H472" s="87"/>
      <c r="I472" s="87"/>
      <c r="J472" s="87"/>
      <c r="K472" s="87"/>
      <c r="L472" s="87"/>
      <c r="M472" s="87"/>
      <c r="N472" s="87"/>
      <c r="O472" s="87"/>
      <c r="P472" s="87"/>
      <c r="Q472" s="87"/>
      <c r="R472" s="87"/>
      <c r="S472" s="87"/>
      <c r="T472" s="87"/>
      <c r="U472" s="87"/>
      <c r="V472" s="87"/>
      <c r="W472" s="87"/>
      <c r="X472" s="87"/>
      <c r="AD472" s="98"/>
      <c r="AE472" s="98"/>
      <c r="AG472" s="138"/>
      <c r="AI472" s="130"/>
      <c r="AJ472" s="138"/>
    </row>
    <row r="473" spans="4:36" x14ac:dyDescent="0.2">
      <c r="D473" s="3"/>
      <c r="E473" s="3"/>
      <c r="F473" s="3"/>
      <c r="G473" s="3"/>
      <c r="H473" s="87"/>
      <c r="I473" s="87"/>
      <c r="J473" s="87"/>
      <c r="K473" s="87"/>
      <c r="L473" s="87"/>
      <c r="M473" s="87"/>
      <c r="N473" s="87"/>
      <c r="O473" s="87"/>
      <c r="P473" s="87"/>
      <c r="Q473" s="87"/>
      <c r="R473" s="87"/>
      <c r="S473" s="87"/>
      <c r="T473" s="87"/>
      <c r="U473" s="87"/>
      <c r="V473" s="87"/>
      <c r="W473" s="87"/>
      <c r="X473" s="87"/>
      <c r="AD473" s="98"/>
      <c r="AE473" s="98"/>
      <c r="AG473" s="138"/>
      <c r="AI473" s="130"/>
      <c r="AJ473" s="138"/>
    </row>
    <row r="474" spans="4:36" x14ac:dyDescent="0.2">
      <c r="D474" s="3"/>
      <c r="E474" s="3"/>
      <c r="F474" s="3"/>
      <c r="G474" s="3"/>
      <c r="H474" s="87"/>
      <c r="I474" s="87"/>
      <c r="J474" s="87"/>
      <c r="K474" s="87"/>
      <c r="L474" s="87"/>
      <c r="M474" s="87"/>
      <c r="N474" s="87"/>
      <c r="O474" s="87"/>
      <c r="P474" s="87"/>
      <c r="Q474" s="87"/>
      <c r="R474" s="87"/>
      <c r="S474" s="87"/>
      <c r="T474" s="87"/>
      <c r="U474" s="87"/>
      <c r="V474" s="87"/>
      <c r="W474" s="87"/>
      <c r="X474" s="87"/>
      <c r="AD474" s="98"/>
      <c r="AE474" s="98"/>
      <c r="AG474" s="138"/>
      <c r="AI474" s="130"/>
      <c r="AJ474" s="138"/>
    </row>
    <row r="475" spans="4:36" x14ac:dyDescent="0.2">
      <c r="D475" s="3"/>
      <c r="E475" s="3"/>
      <c r="F475" s="3"/>
      <c r="G475" s="3"/>
      <c r="H475" s="87"/>
      <c r="I475" s="87"/>
      <c r="J475" s="87"/>
      <c r="K475" s="87"/>
      <c r="L475" s="87"/>
      <c r="M475" s="87"/>
      <c r="N475" s="87"/>
      <c r="O475" s="87"/>
      <c r="P475" s="87"/>
      <c r="Q475" s="87"/>
      <c r="R475" s="87"/>
      <c r="S475" s="87"/>
      <c r="T475" s="87"/>
      <c r="U475" s="87"/>
      <c r="V475" s="87"/>
      <c r="W475" s="87"/>
      <c r="X475" s="87"/>
      <c r="AD475" s="98"/>
      <c r="AE475" s="98"/>
      <c r="AG475" s="138"/>
      <c r="AI475" s="130"/>
      <c r="AJ475" s="138"/>
    </row>
    <row r="476" spans="4:36" x14ac:dyDescent="0.2">
      <c r="D476" s="3"/>
      <c r="E476" s="3"/>
      <c r="F476" s="3"/>
      <c r="G476" s="3"/>
      <c r="H476" s="87"/>
      <c r="I476" s="87"/>
      <c r="J476" s="87"/>
      <c r="K476" s="87"/>
      <c r="L476" s="87"/>
      <c r="M476" s="87"/>
      <c r="N476" s="87"/>
      <c r="O476" s="87"/>
      <c r="P476" s="87"/>
      <c r="Q476" s="87"/>
      <c r="R476" s="87"/>
      <c r="S476" s="87"/>
      <c r="T476" s="87"/>
      <c r="U476" s="87"/>
      <c r="V476" s="87"/>
      <c r="W476" s="87"/>
      <c r="X476" s="87"/>
      <c r="AD476" s="98"/>
      <c r="AE476" s="98"/>
      <c r="AG476" s="138"/>
      <c r="AI476" s="130"/>
      <c r="AJ476" s="138"/>
    </row>
    <row r="477" spans="4:36" x14ac:dyDescent="0.2">
      <c r="D477" s="3"/>
      <c r="E477" s="3"/>
      <c r="F477" s="3"/>
      <c r="G477" s="3"/>
      <c r="H477" s="87"/>
      <c r="I477" s="87"/>
      <c r="J477" s="87"/>
      <c r="K477" s="87"/>
      <c r="L477" s="87"/>
      <c r="M477" s="87"/>
      <c r="N477" s="87"/>
      <c r="O477" s="87"/>
      <c r="P477" s="87"/>
      <c r="Q477" s="87"/>
      <c r="R477" s="87"/>
      <c r="S477" s="87"/>
      <c r="T477" s="87"/>
      <c r="U477" s="87"/>
      <c r="V477" s="87"/>
      <c r="W477" s="87"/>
      <c r="X477" s="87"/>
      <c r="AD477" s="98"/>
      <c r="AE477" s="98"/>
      <c r="AG477" s="138"/>
      <c r="AI477" s="130"/>
      <c r="AJ477" s="138"/>
    </row>
    <row r="478" spans="4:36" x14ac:dyDescent="0.2">
      <c r="D478" s="3"/>
      <c r="E478" s="3"/>
      <c r="F478" s="3"/>
      <c r="G478" s="3"/>
      <c r="H478" s="87"/>
      <c r="I478" s="87"/>
      <c r="J478" s="87"/>
      <c r="K478" s="87"/>
      <c r="L478" s="87"/>
      <c r="M478" s="87"/>
      <c r="N478" s="87"/>
      <c r="O478" s="87"/>
      <c r="P478" s="87"/>
      <c r="Q478" s="87"/>
      <c r="R478" s="87"/>
      <c r="S478" s="87"/>
      <c r="T478" s="87"/>
      <c r="U478" s="87"/>
      <c r="V478" s="87"/>
      <c r="W478" s="87"/>
      <c r="X478" s="87"/>
      <c r="AD478" s="98"/>
      <c r="AE478" s="98"/>
      <c r="AG478" s="138"/>
      <c r="AI478" s="130"/>
      <c r="AJ478" s="138"/>
    </row>
    <row r="479" spans="4:36" x14ac:dyDescent="0.2">
      <c r="D479" s="3"/>
      <c r="E479" s="3"/>
      <c r="F479" s="3"/>
      <c r="G479" s="3"/>
      <c r="H479" s="87"/>
      <c r="I479" s="87"/>
      <c r="J479" s="87"/>
      <c r="K479" s="87"/>
      <c r="L479" s="87"/>
      <c r="M479" s="87"/>
      <c r="N479" s="87"/>
      <c r="O479" s="87"/>
      <c r="P479" s="87"/>
      <c r="Q479" s="87"/>
      <c r="R479" s="87"/>
      <c r="S479" s="87"/>
      <c r="T479" s="87"/>
      <c r="U479" s="87"/>
      <c r="V479" s="87"/>
      <c r="W479" s="87"/>
      <c r="X479" s="87"/>
      <c r="AD479" s="98"/>
      <c r="AE479" s="98"/>
      <c r="AG479" s="138"/>
      <c r="AI479" s="130"/>
      <c r="AJ479" s="138"/>
    </row>
    <row r="480" spans="4:36" x14ac:dyDescent="0.2">
      <c r="D480" s="3"/>
      <c r="E480" s="3"/>
      <c r="F480" s="3"/>
      <c r="G480" s="3"/>
      <c r="H480" s="87"/>
      <c r="I480" s="87"/>
      <c r="J480" s="87"/>
      <c r="K480" s="87"/>
      <c r="L480" s="87"/>
      <c r="M480" s="87"/>
      <c r="N480" s="87"/>
      <c r="O480" s="87"/>
      <c r="P480" s="87"/>
      <c r="Q480" s="87"/>
      <c r="R480" s="87"/>
      <c r="S480" s="87"/>
      <c r="T480" s="87"/>
      <c r="U480" s="87"/>
      <c r="V480" s="87"/>
      <c r="W480" s="87"/>
      <c r="X480" s="87"/>
      <c r="AD480" s="98"/>
      <c r="AE480" s="98"/>
      <c r="AG480" s="138"/>
      <c r="AI480" s="130"/>
      <c r="AJ480" s="138"/>
    </row>
    <row r="481" spans="4:36" x14ac:dyDescent="0.2">
      <c r="D481" s="3"/>
      <c r="E481" s="3"/>
      <c r="F481" s="3"/>
      <c r="G481" s="3"/>
      <c r="H481" s="87"/>
      <c r="I481" s="87"/>
      <c r="J481" s="87"/>
      <c r="K481" s="87"/>
      <c r="L481" s="87"/>
      <c r="M481" s="87"/>
      <c r="N481" s="87"/>
      <c r="O481" s="87"/>
      <c r="P481" s="87"/>
      <c r="Q481" s="87"/>
      <c r="R481" s="87"/>
      <c r="S481" s="87"/>
      <c r="T481" s="87"/>
      <c r="U481" s="87"/>
      <c r="V481" s="87"/>
      <c r="W481" s="87"/>
      <c r="X481" s="87"/>
      <c r="AD481" s="98"/>
      <c r="AE481" s="98"/>
      <c r="AG481" s="138"/>
      <c r="AI481" s="130"/>
      <c r="AJ481" s="138"/>
    </row>
    <row r="482" spans="4:36" x14ac:dyDescent="0.2">
      <c r="D482" s="3"/>
      <c r="E482" s="3"/>
      <c r="F482" s="3"/>
      <c r="G482" s="3"/>
      <c r="H482" s="87"/>
      <c r="I482" s="87"/>
      <c r="J482" s="87"/>
      <c r="K482" s="87"/>
      <c r="L482" s="87"/>
      <c r="M482" s="87"/>
      <c r="N482" s="87"/>
      <c r="O482" s="87"/>
      <c r="P482" s="87"/>
      <c r="Q482" s="87"/>
      <c r="R482" s="87"/>
      <c r="S482" s="87"/>
      <c r="T482" s="87"/>
      <c r="U482" s="87"/>
      <c r="V482" s="87"/>
      <c r="W482" s="87"/>
      <c r="X482" s="87"/>
      <c r="AD482" s="98"/>
      <c r="AE482" s="98"/>
      <c r="AG482" s="138"/>
      <c r="AI482" s="130"/>
      <c r="AJ482" s="138"/>
    </row>
    <row r="483" spans="4:36" x14ac:dyDescent="0.2">
      <c r="D483" s="3"/>
      <c r="E483" s="3"/>
      <c r="F483" s="3"/>
      <c r="G483" s="3"/>
      <c r="H483" s="87"/>
      <c r="I483" s="87"/>
      <c r="J483" s="87"/>
      <c r="K483" s="87"/>
      <c r="L483" s="87"/>
      <c r="M483" s="87"/>
      <c r="N483" s="87"/>
      <c r="O483" s="87"/>
      <c r="P483" s="87"/>
      <c r="Q483" s="87"/>
      <c r="R483" s="87"/>
      <c r="S483" s="87"/>
      <c r="T483" s="87"/>
      <c r="U483" s="87"/>
      <c r="V483" s="87"/>
      <c r="W483" s="87"/>
      <c r="X483" s="87"/>
      <c r="AD483" s="98"/>
      <c r="AE483" s="98"/>
      <c r="AG483" s="138"/>
      <c r="AI483" s="130"/>
      <c r="AJ483" s="138"/>
    </row>
    <row r="484" spans="4:36" x14ac:dyDescent="0.2">
      <c r="D484" s="3"/>
      <c r="E484" s="3"/>
      <c r="F484" s="3"/>
      <c r="G484" s="3"/>
      <c r="H484" s="87"/>
      <c r="I484" s="87"/>
      <c r="J484" s="87"/>
      <c r="K484" s="87"/>
      <c r="L484" s="87"/>
      <c r="M484" s="87"/>
      <c r="N484" s="87"/>
      <c r="O484" s="87"/>
      <c r="P484" s="87"/>
      <c r="Q484" s="87"/>
      <c r="R484" s="87"/>
      <c r="S484" s="87"/>
      <c r="T484" s="87"/>
      <c r="U484" s="87"/>
      <c r="V484" s="87"/>
      <c r="W484" s="87"/>
      <c r="X484" s="87"/>
      <c r="AD484" s="98"/>
      <c r="AE484" s="98"/>
      <c r="AG484" s="138"/>
      <c r="AI484" s="130"/>
      <c r="AJ484" s="138"/>
    </row>
    <row r="485" spans="4:36" x14ac:dyDescent="0.2">
      <c r="D485" s="3"/>
      <c r="E485" s="3"/>
      <c r="F485" s="3"/>
      <c r="G485" s="3"/>
      <c r="H485" s="87"/>
      <c r="I485" s="87"/>
      <c r="J485" s="87"/>
      <c r="K485" s="87"/>
      <c r="L485" s="87"/>
      <c r="M485" s="87"/>
      <c r="N485" s="87"/>
      <c r="O485" s="87"/>
      <c r="P485" s="87"/>
      <c r="Q485" s="87"/>
      <c r="R485" s="87"/>
      <c r="S485" s="87"/>
      <c r="T485" s="87"/>
      <c r="U485" s="87"/>
      <c r="V485" s="87"/>
      <c r="W485" s="87"/>
      <c r="X485" s="87"/>
      <c r="AD485" s="98"/>
      <c r="AE485" s="98"/>
      <c r="AG485" s="138"/>
      <c r="AI485" s="130"/>
      <c r="AJ485" s="138"/>
    </row>
    <row r="486" spans="4:36" x14ac:dyDescent="0.2">
      <c r="D486" s="3"/>
      <c r="E486" s="3"/>
      <c r="F486" s="3"/>
      <c r="G486" s="3"/>
      <c r="H486" s="87"/>
      <c r="I486" s="87"/>
      <c r="J486" s="87"/>
      <c r="K486" s="87"/>
      <c r="L486" s="87"/>
      <c r="M486" s="87"/>
      <c r="N486" s="87"/>
      <c r="O486" s="87"/>
      <c r="P486" s="87"/>
      <c r="Q486" s="87"/>
      <c r="R486" s="87"/>
      <c r="S486" s="87"/>
      <c r="T486" s="87"/>
      <c r="U486" s="87"/>
      <c r="V486" s="87"/>
      <c r="W486" s="87"/>
      <c r="X486" s="87"/>
      <c r="AD486" s="98"/>
      <c r="AE486" s="98"/>
      <c r="AG486" s="138"/>
      <c r="AI486" s="130"/>
      <c r="AJ486" s="138"/>
    </row>
    <row r="487" spans="4:36" x14ac:dyDescent="0.2">
      <c r="D487" s="3"/>
      <c r="E487" s="3"/>
      <c r="F487" s="3"/>
      <c r="G487" s="3"/>
      <c r="H487" s="87"/>
      <c r="I487" s="87"/>
      <c r="J487" s="87"/>
      <c r="K487" s="87"/>
      <c r="L487" s="87"/>
      <c r="M487" s="87"/>
      <c r="N487" s="87"/>
      <c r="O487" s="87"/>
      <c r="P487" s="87"/>
      <c r="Q487" s="87"/>
      <c r="R487" s="87"/>
      <c r="S487" s="87"/>
      <c r="T487" s="87"/>
      <c r="U487" s="87"/>
      <c r="V487" s="87"/>
      <c r="W487" s="87"/>
      <c r="X487" s="87"/>
      <c r="AD487" s="98"/>
      <c r="AE487" s="98"/>
      <c r="AG487" s="138"/>
      <c r="AI487" s="130"/>
      <c r="AJ487" s="138"/>
    </row>
    <row r="488" spans="4:36" x14ac:dyDescent="0.2">
      <c r="D488" s="3"/>
      <c r="E488" s="3"/>
      <c r="F488" s="3"/>
      <c r="G488" s="3"/>
      <c r="H488" s="87"/>
      <c r="I488" s="87"/>
      <c r="J488" s="87"/>
      <c r="K488" s="87"/>
      <c r="L488" s="87"/>
      <c r="M488" s="87"/>
      <c r="N488" s="87"/>
      <c r="O488" s="87"/>
      <c r="P488" s="87"/>
      <c r="Q488" s="87"/>
      <c r="R488" s="87"/>
      <c r="S488" s="87"/>
      <c r="T488" s="87"/>
      <c r="U488" s="87"/>
      <c r="V488" s="87"/>
      <c r="W488" s="87"/>
      <c r="X488" s="87"/>
      <c r="AD488" s="98"/>
      <c r="AE488" s="98"/>
      <c r="AG488" s="138"/>
      <c r="AI488" s="130"/>
      <c r="AJ488" s="138"/>
    </row>
    <row r="489" spans="4:36" x14ac:dyDescent="0.2">
      <c r="D489" s="3"/>
      <c r="E489" s="3"/>
      <c r="F489" s="3"/>
      <c r="G489" s="3"/>
      <c r="H489" s="87"/>
      <c r="I489" s="87"/>
      <c r="J489" s="87"/>
      <c r="K489" s="87"/>
      <c r="L489" s="87"/>
      <c r="M489" s="87"/>
      <c r="N489" s="87"/>
      <c r="O489" s="87"/>
      <c r="P489" s="87"/>
      <c r="Q489" s="87"/>
      <c r="R489" s="87"/>
      <c r="S489" s="87"/>
      <c r="T489" s="87"/>
      <c r="U489" s="87"/>
      <c r="V489" s="87"/>
      <c r="W489" s="87"/>
      <c r="X489" s="87"/>
      <c r="AD489" s="98"/>
      <c r="AE489" s="98"/>
      <c r="AG489" s="138"/>
      <c r="AI489" s="130"/>
      <c r="AJ489" s="138"/>
    </row>
    <row r="490" spans="4:36" x14ac:dyDescent="0.2">
      <c r="D490" s="3"/>
      <c r="E490" s="3"/>
      <c r="F490" s="3"/>
      <c r="G490" s="3"/>
      <c r="H490" s="87"/>
      <c r="I490" s="87"/>
      <c r="J490" s="87"/>
      <c r="K490" s="87"/>
      <c r="L490" s="87"/>
      <c r="M490" s="87"/>
      <c r="N490" s="87"/>
      <c r="O490" s="87"/>
      <c r="P490" s="87"/>
      <c r="Q490" s="87"/>
      <c r="R490" s="87"/>
      <c r="S490" s="87"/>
      <c r="T490" s="87"/>
      <c r="U490" s="87"/>
      <c r="V490" s="87"/>
      <c r="W490" s="87"/>
      <c r="X490" s="87"/>
      <c r="AD490" s="98"/>
      <c r="AE490" s="98"/>
      <c r="AG490" s="138"/>
      <c r="AI490" s="130"/>
      <c r="AJ490" s="138"/>
    </row>
    <row r="491" spans="4:36" x14ac:dyDescent="0.2">
      <c r="D491" s="3"/>
      <c r="E491" s="3"/>
      <c r="F491" s="3"/>
      <c r="G491" s="3"/>
      <c r="H491" s="87"/>
      <c r="I491" s="87"/>
      <c r="J491" s="87"/>
      <c r="K491" s="87"/>
      <c r="L491" s="87"/>
      <c r="M491" s="87"/>
      <c r="N491" s="87"/>
      <c r="O491" s="87"/>
      <c r="P491" s="87"/>
      <c r="Q491" s="87"/>
      <c r="R491" s="87"/>
      <c r="S491" s="87"/>
      <c r="T491" s="87"/>
      <c r="U491" s="87"/>
      <c r="V491" s="87"/>
      <c r="W491" s="87"/>
      <c r="X491" s="87"/>
      <c r="AD491" s="98"/>
      <c r="AE491" s="98"/>
      <c r="AG491" s="138"/>
      <c r="AI491" s="130"/>
      <c r="AJ491" s="138"/>
    </row>
    <row r="492" spans="4:36" x14ac:dyDescent="0.2">
      <c r="D492" s="3"/>
      <c r="E492" s="3"/>
      <c r="F492" s="3"/>
      <c r="G492" s="3"/>
      <c r="H492" s="87"/>
      <c r="I492" s="87"/>
      <c r="J492" s="87"/>
      <c r="K492" s="87"/>
      <c r="L492" s="87"/>
      <c r="M492" s="87"/>
      <c r="N492" s="87"/>
      <c r="O492" s="87"/>
      <c r="P492" s="87"/>
      <c r="Q492" s="87"/>
      <c r="R492" s="87"/>
      <c r="S492" s="87"/>
      <c r="T492" s="87"/>
      <c r="U492" s="87"/>
      <c r="V492" s="87"/>
      <c r="W492" s="87"/>
      <c r="X492" s="87"/>
      <c r="AD492" s="98"/>
      <c r="AE492" s="98"/>
      <c r="AG492" s="138"/>
      <c r="AI492" s="130"/>
      <c r="AJ492" s="138"/>
    </row>
    <row r="493" spans="4:36" x14ac:dyDescent="0.2">
      <c r="D493" s="3"/>
      <c r="E493" s="3"/>
      <c r="F493" s="3"/>
      <c r="G493" s="3"/>
      <c r="H493" s="87"/>
      <c r="I493" s="87"/>
      <c r="J493" s="87"/>
      <c r="K493" s="87"/>
      <c r="L493" s="87"/>
      <c r="M493" s="87"/>
      <c r="N493" s="87"/>
      <c r="O493" s="87"/>
      <c r="P493" s="87"/>
      <c r="Q493" s="87"/>
      <c r="R493" s="87"/>
      <c r="S493" s="87"/>
      <c r="T493" s="87"/>
      <c r="U493" s="87"/>
      <c r="V493" s="87"/>
      <c r="W493" s="87"/>
      <c r="X493" s="87"/>
      <c r="AD493" s="98"/>
      <c r="AE493" s="98"/>
      <c r="AG493" s="138"/>
      <c r="AI493" s="130"/>
      <c r="AJ493" s="138"/>
    </row>
    <row r="494" spans="4:36" x14ac:dyDescent="0.2">
      <c r="D494" s="3"/>
      <c r="E494" s="3"/>
      <c r="F494" s="3"/>
      <c r="G494" s="3"/>
      <c r="H494" s="87"/>
      <c r="I494" s="87"/>
      <c r="J494" s="87"/>
      <c r="K494" s="87"/>
      <c r="L494" s="87"/>
      <c r="M494" s="87"/>
      <c r="N494" s="87"/>
      <c r="O494" s="87"/>
      <c r="P494" s="87"/>
      <c r="Q494" s="87"/>
      <c r="R494" s="87"/>
      <c r="S494" s="87"/>
      <c r="T494" s="87"/>
      <c r="U494" s="87"/>
      <c r="V494" s="87"/>
      <c r="W494" s="87"/>
      <c r="X494" s="87"/>
      <c r="AD494" s="98"/>
      <c r="AE494" s="98"/>
      <c r="AG494" s="138"/>
      <c r="AI494" s="130"/>
      <c r="AJ494" s="138"/>
    </row>
    <row r="495" spans="4:36" x14ac:dyDescent="0.2">
      <c r="D495" s="3"/>
      <c r="E495" s="3"/>
      <c r="F495" s="3"/>
      <c r="G495" s="3"/>
      <c r="H495" s="87"/>
      <c r="I495" s="87"/>
      <c r="J495" s="87"/>
      <c r="K495" s="87"/>
      <c r="L495" s="87"/>
      <c r="M495" s="87"/>
      <c r="N495" s="87"/>
      <c r="O495" s="87"/>
      <c r="P495" s="87"/>
      <c r="Q495" s="87"/>
      <c r="R495" s="87"/>
      <c r="S495" s="87"/>
      <c r="T495" s="87"/>
      <c r="U495" s="87"/>
      <c r="V495" s="87"/>
      <c r="W495" s="87"/>
      <c r="X495" s="87"/>
      <c r="AD495" s="98"/>
      <c r="AE495" s="98"/>
      <c r="AG495" s="138"/>
      <c r="AI495" s="130"/>
      <c r="AJ495" s="138"/>
    </row>
    <row r="496" spans="4:36" x14ac:dyDescent="0.2">
      <c r="D496" s="3"/>
      <c r="E496" s="3"/>
      <c r="F496" s="3"/>
      <c r="G496" s="3"/>
      <c r="H496" s="87"/>
      <c r="I496" s="87"/>
      <c r="J496" s="87"/>
      <c r="K496" s="87"/>
      <c r="L496" s="87"/>
      <c r="M496" s="87"/>
      <c r="N496" s="87"/>
      <c r="O496" s="87"/>
      <c r="P496" s="87"/>
      <c r="Q496" s="87"/>
      <c r="R496" s="87"/>
      <c r="S496" s="87"/>
      <c r="T496" s="87"/>
      <c r="U496" s="87"/>
      <c r="V496" s="87"/>
      <c r="W496" s="87"/>
      <c r="X496" s="87"/>
      <c r="AD496" s="98"/>
      <c r="AE496" s="98"/>
      <c r="AG496" s="138"/>
      <c r="AI496" s="130"/>
      <c r="AJ496" s="138"/>
    </row>
    <row r="497" spans="4:36" x14ac:dyDescent="0.2">
      <c r="D497" s="3"/>
      <c r="E497" s="3"/>
      <c r="F497" s="3"/>
      <c r="G497" s="3"/>
      <c r="H497" s="87"/>
      <c r="I497" s="87"/>
      <c r="J497" s="87"/>
      <c r="K497" s="87"/>
      <c r="L497" s="87"/>
      <c r="M497" s="87"/>
      <c r="N497" s="87"/>
      <c r="O497" s="87"/>
      <c r="P497" s="87"/>
      <c r="Q497" s="87"/>
      <c r="R497" s="87"/>
      <c r="S497" s="87"/>
      <c r="T497" s="87"/>
      <c r="U497" s="87"/>
      <c r="V497" s="87"/>
      <c r="W497" s="87"/>
      <c r="X497" s="87"/>
      <c r="AD497" s="98"/>
      <c r="AE497" s="98"/>
      <c r="AG497" s="138"/>
      <c r="AI497" s="130"/>
      <c r="AJ497" s="138"/>
    </row>
    <row r="498" spans="4:36" x14ac:dyDescent="0.2">
      <c r="D498" s="3"/>
      <c r="E498" s="3"/>
      <c r="F498" s="3"/>
      <c r="G498" s="3"/>
      <c r="H498" s="87"/>
      <c r="I498" s="87"/>
      <c r="J498" s="87"/>
      <c r="K498" s="87"/>
      <c r="L498" s="87"/>
      <c r="M498" s="87"/>
      <c r="N498" s="87"/>
      <c r="O498" s="87"/>
      <c r="P498" s="87"/>
      <c r="Q498" s="87"/>
      <c r="R498" s="87"/>
      <c r="S498" s="87"/>
      <c r="T498" s="87"/>
      <c r="U498" s="87"/>
      <c r="V498" s="87"/>
      <c r="W498" s="87"/>
      <c r="X498" s="87"/>
      <c r="AD498" s="98"/>
      <c r="AE498" s="98"/>
      <c r="AG498" s="138"/>
      <c r="AI498" s="130"/>
      <c r="AJ498" s="138"/>
    </row>
    <row r="499" spans="4:36" x14ac:dyDescent="0.2">
      <c r="D499" s="3"/>
      <c r="E499" s="3"/>
      <c r="F499" s="3"/>
      <c r="G499" s="3"/>
      <c r="H499" s="87"/>
      <c r="I499" s="87"/>
      <c r="J499" s="87"/>
      <c r="K499" s="87"/>
      <c r="L499" s="87"/>
      <c r="M499" s="87"/>
      <c r="N499" s="87"/>
      <c r="O499" s="87"/>
      <c r="P499" s="87"/>
      <c r="Q499" s="87"/>
      <c r="R499" s="87"/>
      <c r="S499" s="87"/>
      <c r="T499" s="87"/>
      <c r="U499" s="87"/>
      <c r="V499" s="87"/>
      <c r="W499" s="87"/>
      <c r="X499" s="87"/>
      <c r="AD499" s="98"/>
      <c r="AE499" s="98"/>
      <c r="AG499" s="138"/>
      <c r="AI499" s="130"/>
      <c r="AJ499" s="138"/>
    </row>
    <row r="500" spans="4:36" x14ac:dyDescent="0.2">
      <c r="D500" s="3"/>
      <c r="E500" s="3"/>
      <c r="F500" s="3"/>
      <c r="G500" s="3"/>
      <c r="H500" s="87"/>
      <c r="I500" s="87"/>
      <c r="J500" s="87"/>
      <c r="K500" s="87"/>
      <c r="L500" s="87"/>
      <c r="M500" s="87"/>
      <c r="N500" s="87"/>
      <c r="O500" s="87"/>
      <c r="P500" s="87"/>
      <c r="Q500" s="87"/>
      <c r="R500" s="87"/>
      <c r="S500" s="87"/>
      <c r="T500" s="87"/>
      <c r="U500" s="87"/>
      <c r="V500" s="87"/>
      <c r="W500" s="87"/>
      <c r="X500" s="87"/>
      <c r="AD500" s="98"/>
      <c r="AE500" s="98"/>
      <c r="AG500" s="138"/>
      <c r="AI500" s="130"/>
      <c r="AJ500" s="138"/>
    </row>
    <row r="501" spans="4:36" x14ac:dyDescent="0.2">
      <c r="D501" s="3"/>
      <c r="E501" s="3"/>
      <c r="F501" s="3"/>
      <c r="G501" s="3"/>
      <c r="H501" s="87"/>
      <c r="I501" s="87"/>
      <c r="J501" s="87"/>
      <c r="K501" s="87"/>
      <c r="L501" s="87"/>
      <c r="M501" s="87"/>
      <c r="N501" s="87"/>
      <c r="O501" s="87"/>
      <c r="P501" s="87"/>
      <c r="Q501" s="87"/>
      <c r="R501" s="87"/>
      <c r="S501" s="87"/>
      <c r="T501" s="87"/>
      <c r="U501" s="87"/>
      <c r="V501" s="87"/>
      <c r="W501" s="87"/>
      <c r="X501" s="87"/>
      <c r="AD501" s="98"/>
      <c r="AE501" s="98"/>
      <c r="AG501" s="138"/>
      <c r="AI501" s="130"/>
      <c r="AJ501" s="138"/>
    </row>
    <row r="502" spans="4:36" x14ac:dyDescent="0.2">
      <c r="D502" s="3"/>
      <c r="E502" s="3"/>
      <c r="F502" s="3"/>
      <c r="G502" s="3"/>
      <c r="H502" s="87"/>
      <c r="I502" s="87"/>
      <c r="J502" s="87"/>
      <c r="K502" s="87"/>
      <c r="L502" s="87"/>
      <c r="M502" s="87"/>
      <c r="N502" s="87"/>
      <c r="O502" s="87"/>
      <c r="P502" s="87"/>
      <c r="Q502" s="87"/>
      <c r="R502" s="87"/>
      <c r="S502" s="87"/>
      <c r="T502" s="87"/>
      <c r="U502" s="87"/>
      <c r="V502" s="87"/>
      <c r="W502" s="87"/>
      <c r="X502" s="87"/>
      <c r="AD502" s="98"/>
      <c r="AE502" s="98"/>
      <c r="AG502" s="138"/>
      <c r="AI502" s="130"/>
      <c r="AJ502" s="138"/>
    </row>
    <row r="503" spans="4:36" x14ac:dyDescent="0.2">
      <c r="D503" s="3"/>
      <c r="E503" s="3"/>
      <c r="F503" s="3"/>
      <c r="G503" s="3"/>
      <c r="H503" s="87"/>
      <c r="I503" s="87"/>
      <c r="J503" s="87"/>
      <c r="K503" s="87"/>
      <c r="L503" s="87"/>
      <c r="M503" s="87"/>
      <c r="N503" s="87"/>
      <c r="O503" s="87"/>
      <c r="P503" s="87"/>
      <c r="Q503" s="87"/>
      <c r="R503" s="87"/>
      <c r="S503" s="87"/>
      <c r="T503" s="87"/>
      <c r="U503" s="87"/>
      <c r="V503" s="87"/>
      <c r="W503" s="87"/>
      <c r="X503" s="87"/>
      <c r="AD503" s="98"/>
      <c r="AE503" s="98"/>
      <c r="AG503" s="138"/>
      <c r="AI503" s="130"/>
      <c r="AJ503" s="138"/>
    </row>
    <row r="504" spans="4:36" x14ac:dyDescent="0.2">
      <c r="D504" s="3"/>
      <c r="E504" s="3"/>
      <c r="F504" s="3"/>
      <c r="G504" s="3"/>
      <c r="H504" s="87"/>
      <c r="I504" s="87"/>
      <c r="J504" s="87"/>
      <c r="K504" s="87"/>
      <c r="L504" s="87"/>
      <c r="M504" s="87"/>
      <c r="N504" s="87"/>
      <c r="O504" s="87"/>
      <c r="P504" s="87"/>
      <c r="Q504" s="87"/>
      <c r="R504" s="87"/>
      <c r="S504" s="87"/>
      <c r="T504" s="87"/>
      <c r="U504" s="87"/>
      <c r="V504" s="87"/>
      <c r="W504" s="87"/>
      <c r="X504" s="87"/>
      <c r="AD504" s="98"/>
      <c r="AE504" s="98"/>
      <c r="AG504" s="138"/>
      <c r="AI504" s="130"/>
      <c r="AJ504" s="138"/>
    </row>
    <row r="505" spans="4:36" x14ac:dyDescent="0.2">
      <c r="D505" s="3"/>
      <c r="E505" s="3"/>
      <c r="F505" s="3"/>
      <c r="G505" s="3"/>
      <c r="H505" s="87"/>
      <c r="I505" s="87"/>
      <c r="J505" s="87"/>
      <c r="K505" s="87"/>
      <c r="L505" s="87"/>
      <c r="M505" s="87"/>
      <c r="N505" s="87"/>
      <c r="O505" s="87"/>
      <c r="P505" s="87"/>
      <c r="Q505" s="87"/>
      <c r="R505" s="87"/>
      <c r="S505" s="87"/>
      <c r="T505" s="87"/>
      <c r="U505" s="87"/>
      <c r="V505" s="87"/>
      <c r="W505" s="87"/>
      <c r="X505" s="87"/>
      <c r="AD505" s="98"/>
      <c r="AE505" s="98"/>
      <c r="AG505" s="138"/>
      <c r="AI505" s="130"/>
      <c r="AJ505" s="138"/>
    </row>
    <row r="506" spans="4:36" x14ac:dyDescent="0.2">
      <c r="D506" s="3"/>
      <c r="E506" s="3"/>
      <c r="F506" s="3"/>
      <c r="G506" s="3"/>
      <c r="H506" s="87"/>
      <c r="I506" s="87"/>
      <c r="J506" s="87"/>
      <c r="K506" s="87"/>
      <c r="L506" s="87"/>
      <c r="M506" s="87"/>
      <c r="N506" s="87"/>
      <c r="O506" s="87"/>
      <c r="P506" s="87"/>
      <c r="Q506" s="87"/>
      <c r="R506" s="87"/>
      <c r="S506" s="87"/>
      <c r="T506" s="87"/>
      <c r="U506" s="87"/>
      <c r="V506" s="87"/>
      <c r="W506" s="87"/>
      <c r="X506" s="87"/>
      <c r="AD506" s="98"/>
      <c r="AE506" s="98"/>
      <c r="AG506" s="138"/>
      <c r="AI506" s="130"/>
      <c r="AJ506" s="138"/>
    </row>
    <row r="507" spans="4:36" x14ac:dyDescent="0.2">
      <c r="D507" s="3"/>
      <c r="E507" s="3"/>
      <c r="F507" s="3"/>
      <c r="G507" s="3"/>
      <c r="H507" s="87"/>
      <c r="I507" s="87"/>
      <c r="J507" s="87"/>
      <c r="K507" s="87"/>
      <c r="L507" s="87"/>
      <c r="M507" s="87"/>
      <c r="N507" s="87"/>
      <c r="O507" s="87"/>
      <c r="P507" s="87"/>
      <c r="Q507" s="87"/>
      <c r="R507" s="87"/>
      <c r="S507" s="87"/>
      <c r="T507" s="87"/>
      <c r="U507" s="87"/>
      <c r="V507" s="87"/>
      <c r="W507" s="87"/>
      <c r="X507" s="87"/>
      <c r="AD507" s="98"/>
      <c r="AE507" s="98"/>
      <c r="AG507" s="138"/>
      <c r="AI507" s="130"/>
      <c r="AJ507" s="138"/>
    </row>
    <row r="508" spans="4:36" x14ac:dyDescent="0.2">
      <c r="D508" s="3"/>
      <c r="E508" s="3"/>
      <c r="F508" s="3"/>
      <c r="G508" s="3"/>
      <c r="H508" s="87"/>
      <c r="I508" s="87"/>
      <c r="J508" s="87"/>
      <c r="K508" s="87"/>
      <c r="L508" s="87"/>
      <c r="M508" s="87"/>
      <c r="N508" s="87"/>
      <c r="O508" s="87"/>
      <c r="P508" s="87"/>
      <c r="Q508" s="87"/>
      <c r="R508" s="87"/>
      <c r="S508" s="87"/>
      <c r="T508" s="87"/>
      <c r="U508" s="87"/>
      <c r="V508" s="87"/>
      <c r="W508" s="87"/>
      <c r="X508" s="87"/>
      <c r="AD508" s="98"/>
      <c r="AE508" s="98"/>
      <c r="AG508" s="138"/>
      <c r="AI508" s="130"/>
      <c r="AJ508" s="138"/>
    </row>
    <row r="509" spans="4:36" x14ac:dyDescent="0.2">
      <c r="D509" s="3"/>
      <c r="E509" s="3"/>
      <c r="F509" s="3"/>
      <c r="G509" s="3"/>
      <c r="H509" s="87"/>
      <c r="I509" s="87"/>
      <c r="J509" s="87"/>
      <c r="K509" s="87"/>
      <c r="L509" s="87"/>
      <c r="M509" s="87"/>
      <c r="N509" s="87"/>
      <c r="O509" s="87"/>
      <c r="P509" s="87"/>
      <c r="Q509" s="87"/>
      <c r="R509" s="87"/>
      <c r="S509" s="87"/>
      <c r="T509" s="87"/>
      <c r="U509" s="87"/>
      <c r="V509" s="87"/>
      <c r="W509" s="87"/>
      <c r="X509" s="87"/>
      <c r="AD509" s="98"/>
      <c r="AE509" s="98"/>
      <c r="AG509" s="138"/>
      <c r="AI509" s="130"/>
      <c r="AJ509" s="138"/>
    </row>
    <row r="510" spans="4:36" x14ac:dyDescent="0.2">
      <c r="D510" s="3"/>
      <c r="E510" s="3"/>
      <c r="F510" s="3"/>
      <c r="G510" s="3"/>
      <c r="H510" s="87"/>
      <c r="I510" s="87"/>
      <c r="J510" s="87"/>
      <c r="K510" s="87"/>
      <c r="L510" s="87"/>
      <c r="M510" s="87"/>
      <c r="N510" s="87"/>
      <c r="O510" s="87"/>
      <c r="P510" s="87"/>
      <c r="Q510" s="87"/>
      <c r="R510" s="87"/>
      <c r="S510" s="87"/>
      <c r="T510" s="87"/>
      <c r="U510" s="87"/>
      <c r="V510" s="87"/>
      <c r="W510" s="87"/>
      <c r="X510" s="87"/>
      <c r="AD510" s="98"/>
      <c r="AE510" s="98"/>
      <c r="AG510" s="138"/>
      <c r="AI510" s="130"/>
      <c r="AJ510" s="138"/>
    </row>
    <row r="511" spans="4:36" x14ac:dyDescent="0.2">
      <c r="D511" s="3"/>
      <c r="E511" s="3"/>
      <c r="F511" s="3"/>
      <c r="G511" s="3"/>
      <c r="H511" s="87"/>
      <c r="I511" s="87"/>
      <c r="J511" s="87"/>
      <c r="K511" s="87"/>
      <c r="L511" s="87"/>
      <c r="M511" s="87"/>
      <c r="N511" s="87"/>
      <c r="O511" s="87"/>
      <c r="P511" s="87"/>
      <c r="Q511" s="87"/>
      <c r="R511" s="87"/>
      <c r="S511" s="87"/>
      <c r="T511" s="87"/>
      <c r="U511" s="87"/>
      <c r="V511" s="87"/>
      <c r="W511" s="87"/>
      <c r="X511" s="87"/>
      <c r="AD511" s="98"/>
      <c r="AE511" s="98"/>
      <c r="AG511" s="138"/>
      <c r="AI511" s="130"/>
      <c r="AJ511" s="138"/>
    </row>
    <row r="512" spans="4:36" x14ac:dyDescent="0.2">
      <c r="D512" s="3"/>
      <c r="E512" s="3"/>
      <c r="F512" s="3"/>
      <c r="G512" s="3"/>
      <c r="H512" s="87"/>
      <c r="I512" s="87"/>
      <c r="J512" s="87"/>
      <c r="K512" s="87"/>
      <c r="L512" s="87"/>
      <c r="M512" s="87"/>
      <c r="N512" s="87"/>
      <c r="O512" s="87"/>
      <c r="P512" s="87"/>
      <c r="Q512" s="87"/>
      <c r="R512" s="87"/>
      <c r="S512" s="87"/>
      <c r="T512" s="87"/>
      <c r="U512" s="87"/>
      <c r="V512" s="87"/>
      <c r="W512" s="87"/>
      <c r="X512" s="87"/>
      <c r="AD512" s="98"/>
      <c r="AE512" s="98"/>
      <c r="AG512" s="138"/>
      <c r="AI512" s="130"/>
      <c r="AJ512" s="138"/>
    </row>
    <row r="513" spans="4:36" x14ac:dyDescent="0.2">
      <c r="D513" s="3"/>
      <c r="E513" s="3"/>
      <c r="F513" s="3"/>
      <c r="G513" s="3"/>
      <c r="H513" s="87"/>
      <c r="I513" s="87"/>
      <c r="J513" s="87"/>
      <c r="K513" s="87"/>
      <c r="L513" s="87"/>
      <c r="M513" s="87"/>
      <c r="N513" s="87"/>
      <c r="O513" s="87"/>
      <c r="P513" s="87"/>
      <c r="Q513" s="87"/>
      <c r="R513" s="87"/>
      <c r="S513" s="87"/>
      <c r="T513" s="87"/>
      <c r="U513" s="87"/>
      <c r="V513" s="87"/>
      <c r="W513" s="87"/>
      <c r="X513" s="87"/>
      <c r="AD513" s="98"/>
      <c r="AE513" s="98"/>
      <c r="AG513" s="138"/>
      <c r="AI513" s="130"/>
      <c r="AJ513" s="138"/>
    </row>
    <row r="514" spans="4:36" x14ac:dyDescent="0.2">
      <c r="D514" s="3"/>
      <c r="E514" s="3"/>
      <c r="F514" s="3"/>
      <c r="G514" s="3"/>
      <c r="H514" s="87"/>
      <c r="I514" s="87"/>
      <c r="J514" s="87"/>
      <c r="K514" s="87"/>
      <c r="L514" s="87"/>
      <c r="M514" s="87"/>
      <c r="N514" s="87"/>
      <c r="O514" s="87"/>
      <c r="P514" s="87"/>
      <c r="Q514" s="87"/>
      <c r="R514" s="87"/>
      <c r="S514" s="87"/>
      <c r="T514" s="87"/>
      <c r="U514" s="87"/>
      <c r="V514" s="87"/>
      <c r="W514" s="87"/>
      <c r="X514" s="87"/>
      <c r="AD514" s="98"/>
      <c r="AE514" s="98"/>
      <c r="AG514" s="138"/>
      <c r="AI514" s="130"/>
      <c r="AJ514" s="138"/>
    </row>
    <row r="515" spans="4:36" x14ac:dyDescent="0.2">
      <c r="D515" s="3"/>
      <c r="E515" s="3"/>
      <c r="F515" s="3"/>
      <c r="G515" s="3"/>
      <c r="H515" s="87"/>
      <c r="I515" s="87"/>
      <c r="J515" s="87"/>
      <c r="K515" s="87"/>
      <c r="L515" s="87"/>
      <c r="M515" s="87"/>
      <c r="N515" s="87"/>
      <c r="O515" s="87"/>
      <c r="P515" s="87"/>
      <c r="Q515" s="87"/>
      <c r="R515" s="87"/>
      <c r="S515" s="87"/>
      <c r="T515" s="87"/>
      <c r="U515" s="87"/>
      <c r="V515" s="87"/>
      <c r="W515" s="87"/>
      <c r="X515" s="87"/>
      <c r="AD515" s="98"/>
      <c r="AE515" s="98"/>
      <c r="AG515" s="138"/>
      <c r="AI515" s="130"/>
      <c r="AJ515" s="138"/>
    </row>
    <row r="516" spans="4:36" x14ac:dyDescent="0.2">
      <c r="D516" s="3"/>
      <c r="E516" s="3"/>
      <c r="F516" s="3"/>
      <c r="G516" s="3"/>
      <c r="H516" s="87"/>
      <c r="I516" s="87"/>
      <c r="J516" s="87"/>
      <c r="K516" s="87"/>
      <c r="L516" s="87"/>
      <c r="M516" s="87"/>
      <c r="N516" s="87"/>
      <c r="O516" s="87"/>
      <c r="P516" s="87"/>
      <c r="Q516" s="87"/>
      <c r="R516" s="87"/>
      <c r="S516" s="87"/>
      <c r="T516" s="87"/>
      <c r="U516" s="87"/>
      <c r="V516" s="87"/>
      <c r="W516" s="87"/>
      <c r="X516" s="87"/>
      <c r="AD516" s="98"/>
      <c r="AE516" s="98"/>
      <c r="AG516" s="138"/>
      <c r="AI516" s="130"/>
      <c r="AJ516" s="138"/>
    </row>
    <row r="517" spans="4:36" x14ac:dyDescent="0.2">
      <c r="D517" s="3"/>
      <c r="E517" s="3"/>
      <c r="F517" s="3"/>
      <c r="G517" s="3"/>
      <c r="H517" s="87"/>
      <c r="I517" s="87"/>
      <c r="J517" s="87"/>
      <c r="K517" s="87"/>
      <c r="L517" s="87"/>
      <c r="M517" s="87"/>
      <c r="N517" s="87"/>
      <c r="O517" s="87"/>
      <c r="P517" s="87"/>
      <c r="Q517" s="87"/>
      <c r="R517" s="87"/>
      <c r="S517" s="87"/>
      <c r="T517" s="87"/>
      <c r="U517" s="87"/>
      <c r="V517" s="87"/>
      <c r="W517" s="87"/>
      <c r="X517" s="87"/>
      <c r="AD517" s="98"/>
      <c r="AE517" s="98"/>
      <c r="AG517" s="138"/>
      <c r="AI517" s="130"/>
      <c r="AJ517" s="138"/>
    </row>
    <row r="518" spans="4:36" x14ac:dyDescent="0.2">
      <c r="D518" s="3"/>
      <c r="E518" s="3"/>
      <c r="F518" s="3"/>
      <c r="G518" s="3"/>
      <c r="H518" s="87"/>
      <c r="I518" s="87"/>
      <c r="J518" s="87"/>
      <c r="K518" s="87"/>
      <c r="L518" s="87"/>
      <c r="M518" s="87"/>
      <c r="N518" s="87"/>
      <c r="O518" s="87"/>
      <c r="P518" s="87"/>
      <c r="Q518" s="87"/>
      <c r="R518" s="87"/>
      <c r="S518" s="87"/>
      <c r="T518" s="87"/>
      <c r="U518" s="87"/>
      <c r="V518" s="87"/>
      <c r="W518" s="87"/>
      <c r="X518" s="87"/>
      <c r="AD518" s="98"/>
      <c r="AE518" s="98"/>
      <c r="AG518" s="138"/>
      <c r="AI518" s="130"/>
      <c r="AJ518" s="138"/>
    </row>
    <row r="519" spans="4:36" x14ac:dyDescent="0.2">
      <c r="D519" s="3"/>
      <c r="E519" s="3"/>
      <c r="F519" s="3"/>
      <c r="G519" s="3"/>
      <c r="H519" s="87"/>
      <c r="I519" s="87"/>
      <c r="J519" s="87"/>
      <c r="K519" s="87"/>
      <c r="L519" s="87"/>
      <c r="M519" s="87"/>
      <c r="N519" s="87"/>
      <c r="O519" s="87"/>
      <c r="P519" s="87"/>
      <c r="Q519" s="87"/>
      <c r="R519" s="87"/>
      <c r="S519" s="87"/>
      <c r="T519" s="87"/>
      <c r="U519" s="87"/>
      <c r="V519" s="87"/>
      <c r="W519" s="87"/>
      <c r="X519" s="87"/>
      <c r="AD519" s="98"/>
      <c r="AE519" s="98"/>
      <c r="AG519" s="138"/>
      <c r="AI519" s="130"/>
      <c r="AJ519" s="138"/>
    </row>
    <row r="520" spans="4:36" x14ac:dyDescent="0.2">
      <c r="D520" s="3"/>
      <c r="E520" s="3"/>
      <c r="F520" s="3"/>
      <c r="G520" s="3"/>
      <c r="H520" s="87"/>
      <c r="I520" s="87"/>
      <c r="J520" s="87"/>
      <c r="K520" s="87"/>
      <c r="L520" s="87"/>
      <c r="M520" s="87"/>
      <c r="N520" s="87"/>
      <c r="O520" s="87"/>
      <c r="P520" s="87"/>
      <c r="Q520" s="87"/>
      <c r="R520" s="87"/>
      <c r="S520" s="87"/>
      <c r="T520" s="87"/>
      <c r="U520" s="87"/>
      <c r="V520" s="87"/>
      <c r="W520" s="87"/>
      <c r="X520" s="87"/>
      <c r="AD520" s="98"/>
      <c r="AE520" s="98"/>
      <c r="AG520" s="138"/>
      <c r="AI520" s="130"/>
      <c r="AJ520" s="138"/>
    </row>
    <row r="521" spans="4:36" x14ac:dyDescent="0.2">
      <c r="D521" s="3"/>
      <c r="E521" s="3"/>
      <c r="F521" s="3"/>
      <c r="G521" s="3"/>
      <c r="H521" s="87"/>
      <c r="I521" s="87"/>
      <c r="J521" s="87"/>
      <c r="K521" s="87"/>
      <c r="L521" s="87"/>
      <c r="M521" s="87"/>
      <c r="N521" s="87"/>
      <c r="O521" s="87"/>
      <c r="P521" s="87"/>
      <c r="Q521" s="87"/>
      <c r="R521" s="87"/>
      <c r="S521" s="87"/>
      <c r="T521" s="87"/>
      <c r="U521" s="87"/>
      <c r="V521" s="87"/>
      <c r="W521" s="87"/>
      <c r="X521" s="87"/>
      <c r="AD521" s="98"/>
      <c r="AE521" s="98"/>
      <c r="AG521" s="138"/>
      <c r="AI521" s="130"/>
      <c r="AJ521" s="138"/>
    </row>
    <row r="522" spans="4:36" x14ac:dyDescent="0.2">
      <c r="D522" s="3"/>
      <c r="E522" s="3"/>
      <c r="F522" s="3"/>
      <c r="G522" s="3"/>
      <c r="H522" s="87"/>
      <c r="I522" s="87"/>
      <c r="J522" s="87"/>
      <c r="K522" s="87"/>
      <c r="L522" s="87"/>
      <c r="M522" s="87"/>
      <c r="N522" s="87"/>
      <c r="O522" s="87"/>
      <c r="P522" s="87"/>
      <c r="Q522" s="87"/>
      <c r="R522" s="87"/>
      <c r="S522" s="87"/>
      <c r="T522" s="87"/>
      <c r="U522" s="87"/>
      <c r="V522" s="87"/>
      <c r="W522" s="87"/>
      <c r="X522" s="87"/>
      <c r="AD522" s="98"/>
      <c r="AE522" s="98"/>
      <c r="AG522" s="138"/>
      <c r="AI522" s="130"/>
      <c r="AJ522" s="138"/>
    </row>
    <row r="523" spans="4:36" x14ac:dyDescent="0.2">
      <c r="D523" s="3"/>
      <c r="E523" s="3"/>
      <c r="F523" s="3"/>
      <c r="G523" s="3"/>
      <c r="H523" s="87"/>
      <c r="I523" s="87"/>
      <c r="J523" s="87"/>
      <c r="K523" s="87"/>
      <c r="L523" s="87"/>
      <c r="M523" s="87"/>
      <c r="N523" s="87"/>
      <c r="O523" s="87"/>
      <c r="P523" s="87"/>
      <c r="Q523" s="87"/>
      <c r="R523" s="87"/>
      <c r="S523" s="87"/>
      <c r="T523" s="87"/>
      <c r="U523" s="87"/>
      <c r="V523" s="87"/>
      <c r="W523" s="87"/>
      <c r="X523" s="87"/>
      <c r="AD523" s="98"/>
      <c r="AE523" s="98"/>
      <c r="AG523" s="138"/>
      <c r="AI523" s="130"/>
      <c r="AJ523" s="138"/>
    </row>
    <row r="524" spans="4:36" x14ac:dyDescent="0.2">
      <c r="D524" s="3"/>
      <c r="E524" s="3"/>
      <c r="F524" s="3"/>
      <c r="G524" s="3"/>
      <c r="H524" s="87"/>
      <c r="I524" s="87"/>
      <c r="J524" s="87"/>
      <c r="K524" s="87"/>
      <c r="L524" s="87"/>
      <c r="M524" s="87"/>
      <c r="N524" s="87"/>
      <c r="O524" s="87"/>
      <c r="P524" s="87"/>
      <c r="Q524" s="87"/>
      <c r="R524" s="87"/>
      <c r="S524" s="87"/>
      <c r="T524" s="87"/>
      <c r="U524" s="87"/>
      <c r="V524" s="87"/>
      <c r="W524" s="87"/>
      <c r="X524" s="87"/>
      <c r="AD524" s="98"/>
      <c r="AE524" s="98"/>
      <c r="AG524" s="138"/>
      <c r="AI524" s="130"/>
      <c r="AJ524" s="138"/>
    </row>
    <row r="525" spans="4:36" x14ac:dyDescent="0.2">
      <c r="D525" s="3"/>
      <c r="E525" s="3"/>
      <c r="F525" s="3"/>
      <c r="G525" s="3"/>
      <c r="H525" s="87"/>
      <c r="I525" s="87"/>
      <c r="J525" s="87"/>
      <c r="K525" s="87"/>
      <c r="L525" s="87"/>
      <c r="M525" s="87"/>
      <c r="N525" s="87"/>
      <c r="O525" s="87"/>
      <c r="P525" s="87"/>
      <c r="Q525" s="87"/>
      <c r="R525" s="87"/>
      <c r="S525" s="87"/>
      <c r="T525" s="87"/>
      <c r="U525" s="87"/>
      <c r="V525" s="87"/>
      <c r="W525" s="87"/>
      <c r="X525" s="87"/>
      <c r="AD525" s="98"/>
      <c r="AE525" s="98"/>
      <c r="AG525" s="138"/>
      <c r="AI525" s="130"/>
      <c r="AJ525" s="138"/>
    </row>
    <row r="526" spans="4:36" x14ac:dyDescent="0.2">
      <c r="D526" s="3"/>
      <c r="E526" s="3"/>
      <c r="F526" s="3"/>
      <c r="G526" s="3"/>
      <c r="H526" s="87"/>
      <c r="I526" s="87"/>
      <c r="J526" s="87"/>
      <c r="K526" s="87"/>
      <c r="L526" s="87"/>
      <c r="M526" s="87"/>
      <c r="N526" s="87"/>
      <c r="O526" s="87"/>
      <c r="P526" s="87"/>
      <c r="Q526" s="87"/>
      <c r="R526" s="87"/>
      <c r="S526" s="87"/>
      <c r="T526" s="87"/>
      <c r="U526" s="87"/>
      <c r="V526" s="87"/>
      <c r="W526" s="87"/>
      <c r="X526" s="87"/>
      <c r="AD526" s="98"/>
      <c r="AE526" s="98"/>
      <c r="AG526" s="138"/>
      <c r="AI526" s="130"/>
      <c r="AJ526" s="138"/>
    </row>
    <row r="527" spans="4:36" x14ac:dyDescent="0.2">
      <c r="D527" s="3"/>
      <c r="E527" s="3"/>
      <c r="F527" s="3"/>
      <c r="G527" s="3"/>
      <c r="H527" s="87"/>
      <c r="I527" s="87"/>
      <c r="J527" s="87"/>
      <c r="K527" s="87"/>
      <c r="L527" s="87"/>
      <c r="M527" s="87"/>
      <c r="N527" s="87"/>
      <c r="O527" s="87"/>
      <c r="P527" s="87"/>
      <c r="Q527" s="87"/>
      <c r="R527" s="87"/>
      <c r="S527" s="87"/>
      <c r="T527" s="87"/>
      <c r="U527" s="87"/>
      <c r="V527" s="87"/>
      <c r="W527" s="87"/>
      <c r="X527" s="87"/>
      <c r="AD527" s="98"/>
      <c r="AE527" s="98"/>
      <c r="AG527" s="138"/>
      <c r="AI527" s="130"/>
      <c r="AJ527" s="138"/>
    </row>
    <row r="528" spans="4:36" x14ac:dyDescent="0.2">
      <c r="D528" s="3"/>
      <c r="E528" s="3"/>
      <c r="F528" s="3"/>
      <c r="G528" s="3"/>
      <c r="H528" s="87"/>
      <c r="I528" s="87"/>
      <c r="J528" s="87"/>
      <c r="K528" s="87"/>
      <c r="L528" s="87"/>
      <c r="M528" s="87"/>
      <c r="N528" s="87"/>
      <c r="O528" s="87"/>
      <c r="P528" s="87"/>
      <c r="Q528" s="87"/>
      <c r="R528" s="87"/>
      <c r="S528" s="87"/>
      <c r="T528" s="87"/>
      <c r="U528" s="87"/>
      <c r="V528" s="87"/>
      <c r="W528" s="87"/>
      <c r="X528" s="87"/>
      <c r="AD528" s="98"/>
      <c r="AE528" s="98"/>
      <c r="AG528" s="138"/>
      <c r="AI528" s="130"/>
      <c r="AJ528" s="138"/>
    </row>
    <row r="529" spans="4:36" x14ac:dyDescent="0.2">
      <c r="D529" s="3"/>
      <c r="E529" s="3"/>
      <c r="F529" s="3"/>
      <c r="G529" s="3"/>
      <c r="H529" s="87"/>
      <c r="I529" s="87"/>
      <c r="J529" s="87"/>
      <c r="K529" s="87"/>
      <c r="L529" s="87"/>
      <c r="M529" s="87"/>
      <c r="N529" s="87"/>
      <c r="O529" s="87"/>
      <c r="P529" s="87"/>
      <c r="Q529" s="87"/>
      <c r="R529" s="87"/>
      <c r="S529" s="87"/>
      <c r="T529" s="87"/>
      <c r="U529" s="87"/>
      <c r="V529" s="87"/>
      <c r="W529" s="87"/>
      <c r="X529" s="87"/>
      <c r="AD529" s="98"/>
      <c r="AE529" s="98"/>
      <c r="AG529" s="138"/>
      <c r="AI529" s="130"/>
      <c r="AJ529" s="138"/>
    </row>
    <row r="530" spans="4:36" x14ac:dyDescent="0.2">
      <c r="D530" s="3"/>
      <c r="E530" s="3"/>
      <c r="F530" s="3"/>
      <c r="G530" s="3"/>
      <c r="H530" s="87"/>
      <c r="I530" s="87"/>
      <c r="J530" s="87"/>
      <c r="K530" s="87"/>
      <c r="L530" s="87"/>
      <c r="M530" s="87"/>
      <c r="N530" s="87"/>
      <c r="O530" s="87"/>
      <c r="P530" s="87"/>
      <c r="Q530" s="87"/>
      <c r="R530" s="87"/>
      <c r="S530" s="87"/>
      <c r="T530" s="87"/>
      <c r="U530" s="87"/>
      <c r="V530" s="87"/>
      <c r="W530" s="87"/>
      <c r="X530" s="87"/>
      <c r="AD530" s="98"/>
      <c r="AE530" s="98"/>
      <c r="AG530" s="138"/>
      <c r="AI530" s="130"/>
      <c r="AJ530" s="138"/>
    </row>
    <row r="531" spans="4:36" x14ac:dyDescent="0.2">
      <c r="D531" s="3"/>
      <c r="E531" s="3"/>
      <c r="F531" s="3"/>
      <c r="G531" s="3"/>
      <c r="H531" s="87"/>
      <c r="I531" s="87"/>
      <c r="J531" s="87"/>
      <c r="K531" s="87"/>
      <c r="L531" s="87"/>
      <c r="M531" s="87"/>
      <c r="N531" s="87"/>
      <c r="O531" s="87"/>
      <c r="P531" s="87"/>
      <c r="Q531" s="87"/>
      <c r="R531" s="87"/>
      <c r="S531" s="87"/>
      <c r="T531" s="87"/>
      <c r="U531" s="87"/>
      <c r="V531" s="87"/>
      <c r="W531" s="87"/>
      <c r="X531" s="87"/>
      <c r="AD531" s="98"/>
      <c r="AE531" s="98"/>
      <c r="AG531" s="138"/>
      <c r="AI531" s="130"/>
      <c r="AJ531" s="138"/>
    </row>
    <row r="532" spans="4:36" x14ac:dyDescent="0.2">
      <c r="D532" s="3"/>
      <c r="E532" s="3"/>
      <c r="F532" s="3"/>
      <c r="G532" s="3"/>
      <c r="H532" s="87"/>
      <c r="I532" s="87"/>
      <c r="J532" s="87"/>
      <c r="K532" s="87"/>
      <c r="L532" s="87"/>
      <c r="M532" s="87"/>
      <c r="N532" s="87"/>
      <c r="O532" s="87"/>
      <c r="P532" s="87"/>
      <c r="Q532" s="87"/>
      <c r="R532" s="87"/>
      <c r="S532" s="87"/>
      <c r="T532" s="87"/>
      <c r="U532" s="87"/>
      <c r="V532" s="87"/>
      <c r="W532" s="87"/>
      <c r="X532" s="87"/>
      <c r="AD532" s="98"/>
      <c r="AE532" s="98"/>
      <c r="AG532" s="138"/>
      <c r="AI532" s="130"/>
      <c r="AJ532" s="138"/>
    </row>
    <row r="533" spans="4:36" x14ac:dyDescent="0.2">
      <c r="D533" s="3"/>
      <c r="E533" s="3"/>
      <c r="F533" s="3"/>
      <c r="G533" s="3"/>
      <c r="H533" s="87"/>
      <c r="I533" s="87"/>
      <c r="J533" s="87"/>
      <c r="K533" s="87"/>
      <c r="L533" s="87"/>
      <c r="M533" s="87"/>
      <c r="N533" s="87"/>
      <c r="O533" s="87"/>
      <c r="P533" s="87"/>
      <c r="Q533" s="87"/>
      <c r="R533" s="87"/>
      <c r="S533" s="87"/>
      <c r="T533" s="87"/>
      <c r="U533" s="87"/>
      <c r="V533" s="87"/>
      <c r="W533" s="87"/>
      <c r="X533" s="87"/>
      <c r="AD533" s="98"/>
      <c r="AE533" s="98"/>
      <c r="AG533" s="138"/>
      <c r="AI533" s="130"/>
      <c r="AJ533" s="138"/>
    </row>
    <row r="534" spans="4:36" x14ac:dyDescent="0.2">
      <c r="D534" s="3"/>
      <c r="E534" s="3"/>
      <c r="F534" s="3"/>
      <c r="G534" s="3"/>
      <c r="H534" s="87"/>
      <c r="I534" s="87"/>
      <c r="J534" s="87"/>
      <c r="K534" s="87"/>
      <c r="L534" s="87"/>
      <c r="M534" s="87"/>
      <c r="N534" s="87"/>
      <c r="O534" s="87"/>
      <c r="P534" s="87"/>
      <c r="Q534" s="87"/>
      <c r="R534" s="87"/>
      <c r="S534" s="87"/>
      <c r="T534" s="87"/>
      <c r="U534" s="87"/>
      <c r="V534" s="87"/>
      <c r="W534" s="87"/>
      <c r="X534" s="87"/>
      <c r="AD534" s="98"/>
      <c r="AE534" s="98"/>
      <c r="AG534" s="138"/>
      <c r="AI534" s="130"/>
      <c r="AJ534" s="138"/>
    </row>
    <row r="535" spans="4:36" x14ac:dyDescent="0.2">
      <c r="D535" s="3"/>
      <c r="E535" s="3"/>
      <c r="F535" s="3"/>
      <c r="G535" s="3"/>
      <c r="H535" s="87"/>
      <c r="I535" s="87"/>
      <c r="J535" s="87"/>
      <c r="K535" s="87"/>
      <c r="L535" s="87"/>
      <c r="M535" s="87"/>
      <c r="N535" s="87"/>
      <c r="O535" s="87"/>
      <c r="P535" s="87"/>
      <c r="Q535" s="87"/>
      <c r="R535" s="87"/>
      <c r="S535" s="87"/>
      <c r="T535" s="87"/>
      <c r="U535" s="87"/>
      <c r="V535" s="87"/>
      <c r="W535" s="87"/>
      <c r="X535" s="87"/>
      <c r="AD535" s="98"/>
      <c r="AE535" s="98"/>
      <c r="AG535" s="138"/>
      <c r="AI535" s="130"/>
      <c r="AJ535" s="138"/>
    </row>
    <row r="536" spans="4:36" x14ac:dyDescent="0.2">
      <c r="D536" s="3"/>
      <c r="E536" s="3"/>
      <c r="F536" s="3"/>
      <c r="G536" s="3"/>
      <c r="H536" s="87"/>
      <c r="I536" s="87"/>
      <c r="J536" s="87"/>
      <c r="K536" s="87"/>
      <c r="L536" s="87"/>
      <c r="M536" s="87"/>
      <c r="N536" s="87"/>
      <c r="O536" s="87"/>
      <c r="P536" s="87"/>
      <c r="Q536" s="87"/>
      <c r="R536" s="87"/>
      <c r="S536" s="87"/>
      <c r="T536" s="87"/>
      <c r="U536" s="87"/>
      <c r="V536" s="87"/>
      <c r="W536" s="87"/>
      <c r="X536" s="87"/>
      <c r="AD536" s="98"/>
      <c r="AE536" s="98"/>
      <c r="AG536" s="138"/>
      <c r="AI536" s="130"/>
      <c r="AJ536" s="138"/>
    </row>
    <row r="537" spans="4:36" x14ac:dyDescent="0.2">
      <c r="D537" s="3"/>
      <c r="E537" s="3"/>
      <c r="F537" s="3"/>
      <c r="G537" s="3"/>
      <c r="H537" s="87"/>
      <c r="I537" s="87"/>
      <c r="J537" s="87"/>
      <c r="K537" s="87"/>
      <c r="L537" s="87"/>
      <c r="M537" s="87"/>
      <c r="N537" s="87"/>
      <c r="O537" s="87"/>
      <c r="P537" s="87"/>
      <c r="Q537" s="87"/>
      <c r="R537" s="87"/>
      <c r="S537" s="87"/>
      <c r="T537" s="87"/>
      <c r="U537" s="87"/>
      <c r="V537" s="87"/>
      <c r="W537" s="87"/>
      <c r="X537" s="87"/>
      <c r="AD537" s="98"/>
      <c r="AE537" s="98"/>
      <c r="AG537" s="138"/>
      <c r="AI537" s="130"/>
      <c r="AJ537" s="138"/>
    </row>
    <row r="538" spans="4:36" x14ac:dyDescent="0.2">
      <c r="D538" s="3"/>
      <c r="E538" s="3"/>
      <c r="F538" s="3"/>
      <c r="G538" s="3"/>
      <c r="H538" s="87"/>
      <c r="I538" s="87"/>
      <c r="J538" s="87"/>
      <c r="K538" s="87"/>
      <c r="L538" s="87"/>
      <c r="M538" s="87"/>
      <c r="N538" s="87"/>
      <c r="O538" s="87"/>
      <c r="P538" s="87"/>
      <c r="Q538" s="87"/>
      <c r="R538" s="87"/>
      <c r="S538" s="87"/>
      <c r="T538" s="87"/>
      <c r="U538" s="87"/>
      <c r="V538" s="87"/>
      <c r="W538" s="87"/>
      <c r="X538" s="87"/>
      <c r="AD538" s="98"/>
      <c r="AE538" s="98"/>
      <c r="AG538" s="138"/>
      <c r="AI538" s="130"/>
      <c r="AJ538" s="138"/>
    </row>
    <row r="539" spans="4:36" x14ac:dyDescent="0.2">
      <c r="D539" s="3"/>
      <c r="E539" s="3"/>
      <c r="F539" s="3"/>
      <c r="G539" s="3"/>
      <c r="H539" s="87"/>
      <c r="I539" s="87"/>
      <c r="J539" s="87"/>
      <c r="K539" s="87"/>
      <c r="L539" s="87"/>
      <c r="M539" s="87"/>
      <c r="N539" s="87"/>
      <c r="O539" s="87"/>
      <c r="P539" s="87"/>
      <c r="Q539" s="87"/>
      <c r="R539" s="87"/>
      <c r="S539" s="87"/>
      <c r="T539" s="87"/>
      <c r="U539" s="87"/>
      <c r="V539" s="87"/>
      <c r="W539" s="87"/>
      <c r="X539" s="87"/>
      <c r="AD539" s="98"/>
      <c r="AE539" s="98"/>
      <c r="AG539" s="138"/>
      <c r="AI539" s="130"/>
      <c r="AJ539" s="138"/>
    </row>
    <row r="540" spans="4:36" x14ac:dyDescent="0.2">
      <c r="D540" s="3"/>
      <c r="E540" s="3"/>
      <c r="F540" s="3"/>
      <c r="G540" s="3"/>
      <c r="H540" s="87"/>
      <c r="I540" s="87"/>
      <c r="J540" s="87"/>
      <c r="K540" s="87"/>
      <c r="L540" s="87"/>
      <c r="M540" s="87"/>
      <c r="N540" s="87"/>
      <c r="O540" s="87"/>
      <c r="P540" s="87"/>
      <c r="Q540" s="87"/>
      <c r="R540" s="87"/>
      <c r="S540" s="87"/>
      <c r="T540" s="87"/>
      <c r="U540" s="87"/>
      <c r="V540" s="87"/>
      <c r="W540" s="87"/>
      <c r="X540" s="87"/>
      <c r="AD540" s="98"/>
      <c r="AE540" s="98"/>
      <c r="AG540" s="138"/>
      <c r="AI540" s="130"/>
      <c r="AJ540" s="138"/>
    </row>
    <row r="541" spans="4:36" x14ac:dyDescent="0.2">
      <c r="D541" s="3"/>
      <c r="E541" s="3"/>
      <c r="F541" s="3"/>
      <c r="G541" s="3"/>
      <c r="H541" s="87"/>
      <c r="I541" s="87"/>
      <c r="J541" s="87"/>
      <c r="K541" s="87"/>
      <c r="L541" s="87"/>
      <c r="M541" s="87"/>
      <c r="N541" s="87"/>
      <c r="O541" s="87"/>
      <c r="P541" s="87"/>
      <c r="Q541" s="87"/>
      <c r="R541" s="87"/>
      <c r="S541" s="87"/>
      <c r="T541" s="87"/>
      <c r="U541" s="87"/>
      <c r="V541" s="87"/>
      <c r="W541" s="87"/>
      <c r="X541" s="87"/>
      <c r="AD541" s="98"/>
      <c r="AE541" s="98"/>
      <c r="AG541" s="138"/>
      <c r="AI541" s="130"/>
      <c r="AJ541" s="138"/>
    </row>
    <row r="542" spans="4:36" x14ac:dyDescent="0.2">
      <c r="D542" s="3"/>
      <c r="E542" s="3"/>
      <c r="F542" s="3"/>
      <c r="G542" s="3"/>
      <c r="H542" s="87"/>
      <c r="I542" s="87"/>
      <c r="J542" s="87"/>
      <c r="K542" s="87"/>
      <c r="L542" s="87"/>
      <c r="M542" s="87"/>
      <c r="N542" s="87"/>
      <c r="O542" s="87"/>
      <c r="P542" s="87"/>
      <c r="Q542" s="87"/>
      <c r="R542" s="87"/>
      <c r="S542" s="87"/>
      <c r="T542" s="87"/>
      <c r="U542" s="87"/>
      <c r="V542" s="87"/>
      <c r="W542" s="87"/>
      <c r="X542" s="87"/>
      <c r="AD542" s="98"/>
      <c r="AE542" s="98"/>
      <c r="AG542" s="138"/>
      <c r="AI542" s="130"/>
      <c r="AJ542" s="138"/>
    </row>
    <row r="543" spans="4:36" x14ac:dyDescent="0.2">
      <c r="D543" s="3"/>
      <c r="E543" s="3"/>
      <c r="F543" s="3"/>
      <c r="G543" s="3"/>
      <c r="H543" s="87"/>
      <c r="I543" s="87"/>
      <c r="J543" s="87"/>
      <c r="K543" s="87"/>
      <c r="L543" s="87"/>
      <c r="M543" s="87"/>
      <c r="N543" s="87"/>
      <c r="O543" s="87"/>
      <c r="P543" s="87"/>
      <c r="Q543" s="87"/>
      <c r="R543" s="87"/>
      <c r="S543" s="87"/>
      <c r="T543" s="87"/>
      <c r="U543" s="87"/>
      <c r="V543" s="87"/>
      <c r="W543" s="87"/>
      <c r="X543" s="87"/>
      <c r="AD543" s="98"/>
      <c r="AE543" s="98"/>
      <c r="AG543" s="138"/>
      <c r="AI543" s="130"/>
      <c r="AJ543" s="138"/>
    </row>
    <row r="544" spans="4:36" x14ac:dyDescent="0.2">
      <c r="D544" s="3"/>
      <c r="E544" s="3"/>
      <c r="F544" s="3"/>
      <c r="G544" s="3"/>
      <c r="H544" s="87"/>
      <c r="I544" s="87"/>
      <c r="J544" s="87"/>
      <c r="K544" s="87"/>
      <c r="L544" s="87"/>
      <c r="M544" s="87"/>
      <c r="N544" s="87"/>
      <c r="O544" s="87"/>
      <c r="P544" s="87"/>
      <c r="Q544" s="87"/>
      <c r="R544" s="87"/>
      <c r="S544" s="87"/>
      <c r="T544" s="87"/>
      <c r="U544" s="87"/>
      <c r="V544" s="87"/>
      <c r="W544" s="87"/>
      <c r="X544" s="87"/>
      <c r="AD544" s="98"/>
      <c r="AE544" s="98"/>
      <c r="AG544" s="138"/>
      <c r="AI544" s="130"/>
      <c r="AJ544" s="138"/>
    </row>
    <row r="545" spans="4:36" x14ac:dyDescent="0.2">
      <c r="D545" s="3"/>
      <c r="E545" s="3"/>
      <c r="F545" s="3"/>
      <c r="G545" s="3"/>
      <c r="H545" s="87"/>
      <c r="I545" s="87"/>
      <c r="J545" s="87"/>
      <c r="K545" s="87"/>
      <c r="L545" s="87"/>
      <c r="M545" s="87"/>
      <c r="N545" s="87"/>
      <c r="O545" s="87"/>
      <c r="P545" s="87"/>
      <c r="Q545" s="87"/>
      <c r="R545" s="87"/>
      <c r="S545" s="87"/>
      <c r="T545" s="87"/>
      <c r="U545" s="87"/>
      <c r="V545" s="87"/>
      <c r="W545" s="87"/>
      <c r="X545" s="87"/>
      <c r="AD545" s="98"/>
      <c r="AE545" s="98"/>
      <c r="AG545" s="138"/>
      <c r="AI545" s="130"/>
      <c r="AJ545" s="138"/>
    </row>
    <row r="546" spans="4:36" x14ac:dyDescent="0.2">
      <c r="D546" s="3"/>
      <c r="E546" s="3"/>
      <c r="F546" s="3"/>
      <c r="G546" s="3"/>
      <c r="H546" s="87"/>
      <c r="I546" s="87"/>
      <c r="J546" s="87"/>
      <c r="K546" s="87"/>
      <c r="L546" s="87"/>
      <c r="M546" s="87"/>
      <c r="N546" s="87"/>
      <c r="O546" s="87"/>
      <c r="P546" s="87"/>
      <c r="Q546" s="87"/>
      <c r="R546" s="87"/>
      <c r="S546" s="87"/>
      <c r="T546" s="87"/>
      <c r="U546" s="87"/>
      <c r="V546" s="87"/>
      <c r="W546" s="87"/>
      <c r="X546" s="87"/>
      <c r="AD546" s="98"/>
      <c r="AE546" s="98"/>
      <c r="AG546" s="138"/>
      <c r="AI546" s="130"/>
      <c r="AJ546" s="138"/>
    </row>
    <row r="547" spans="4:36" x14ac:dyDescent="0.2">
      <c r="D547" s="3"/>
      <c r="E547" s="3"/>
      <c r="F547" s="3"/>
      <c r="G547" s="3"/>
      <c r="H547" s="87"/>
      <c r="I547" s="87"/>
      <c r="J547" s="87"/>
      <c r="K547" s="87"/>
      <c r="L547" s="87"/>
      <c r="M547" s="87"/>
      <c r="N547" s="87"/>
      <c r="O547" s="87"/>
      <c r="P547" s="87"/>
      <c r="Q547" s="87"/>
      <c r="R547" s="87"/>
      <c r="S547" s="87"/>
      <c r="T547" s="87"/>
      <c r="U547" s="87"/>
      <c r="V547" s="87"/>
      <c r="W547" s="87"/>
      <c r="X547" s="87"/>
      <c r="AD547" s="98"/>
      <c r="AE547" s="98"/>
      <c r="AG547" s="138"/>
      <c r="AI547" s="130"/>
      <c r="AJ547" s="138"/>
    </row>
    <row r="548" spans="4:36" x14ac:dyDescent="0.2">
      <c r="D548" s="3"/>
      <c r="E548" s="3"/>
      <c r="F548" s="3"/>
      <c r="G548" s="3"/>
      <c r="H548" s="87"/>
      <c r="I548" s="87"/>
      <c r="J548" s="87"/>
      <c r="K548" s="87"/>
      <c r="L548" s="87"/>
      <c r="M548" s="87"/>
      <c r="N548" s="87"/>
      <c r="O548" s="87"/>
      <c r="P548" s="87"/>
      <c r="Q548" s="87"/>
      <c r="R548" s="87"/>
      <c r="S548" s="87"/>
      <c r="T548" s="87"/>
      <c r="U548" s="87"/>
      <c r="V548" s="87"/>
      <c r="W548" s="87"/>
      <c r="X548" s="87"/>
      <c r="AD548" s="98"/>
      <c r="AE548" s="98"/>
      <c r="AG548" s="138"/>
      <c r="AI548" s="130"/>
      <c r="AJ548" s="138"/>
    </row>
    <row r="549" spans="4:36" x14ac:dyDescent="0.2">
      <c r="D549" s="3"/>
      <c r="E549" s="3"/>
      <c r="F549" s="3"/>
      <c r="G549" s="3"/>
      <c r="H549" s="87"/>
      <c r="I549" s="87"/>
      <c r="J549" s="87"/>
      <c r="K549" s="87"/>
      <c r="L549" s="87"/>
      <c r="M549" s="87"/>
      <c r="N549" s="87"/>
      <c r="O549" s="87"/>
      <c r="P549" s="87"/>
      <c r="Q549" s="87"/>
      <c r="R549" s="87"/>
      <c r="S549" s="87"/>
      <c r="T549" s="87"/>
      <c r="U549" s="87"/>
      <c r="V549" s="87"/>
      <c r="W549" s="87"/>
      <c r="X549" s="87"/>
      <c r="AD549" s="98"/>
      <c r="AE549" s="98"/>
      <c r="AG549" s="138"/>
      <c r="AI549" s="130"/>
      <c r="AJ549" s="138"/>
    </row>
    <row r="550" spans="4:36" x14ac:dyDescent="0.2">
      <c r="D550" s="3"/>
      <c r="E550" s="3"/>
      <c r="F550" s="3"/>
      <c r="G550" s="3"/>
      <c r="H550" s="87"/>
      <c r="I550" s="87"/>
      <c r="J550" s="87"/>
      <c r="K550" s="87"/>
      <c r="L550" s="87"/>
      <c r="M550" s="87"/>
      <c r="N550" s="87"/>
      <c r="O550" s="87"/>
      <c r="P550" s="87"/>
      <c r="Q550" s="87"/>
      <c r="R550" s="87"/>
      <c r="S550" s="87"/>
      <c r="T550" s="87"/>
      <c r="U550" s="87"/>
      <c r="V550" s="87"/>
      <c r="W550" s="87"/>
      <c r="X550" s="87"/>
      <c r="AD550" s="98"/>
      <c r="AE550" s="98"/>
      <c r="AG550" s="138"/>
      <c r="AI550" s="130"/>
      <c r="AJ550" s="138"/>
    </row>
    <row r="551" spans="4:36" x14ac:dyDescent="0.2">
      <c r="D551" s="3"/>
      <c r="E551" s="3"/>
      <c r="F551" s="3"/>
      <c r="G551" s="3"/>
      <c r="H551" s="87"/>
      <c r="I551" s="87"/>
      <c r="J551" s="87"/>
      <c r="K551" s="87"/>
      <c r="L551" s="87"/>
      <c r="M551" s="87"/>
      <c r="N551" s="87"/>
      <c r="O551" s="87"/>
      <c r="P551" s="87"/>
      <c r="Q551" s="87"/>
      <c r="R551" s="87"/>
      <c r="S551" s="87"/>
      <c r="T551" s="87"/>
      <c r="U551" s="87"/>
      <c r="V551" s="87"/>
      <c r="W551" s="87"/>
      <c r="X551" s="87"/>
      <c r="AD551" s="98"/>
      <c r="AE551" s="98"/>
      <c r="AG551" s="138"/>
      <c r="AI551" s="130"/>
      <c r="AJ551" s="138"/>
    </row>
    <row r="552" spans="4:36" x14ac:dyDescent="0.2">
      <c r="D552" s="3"/>
      <c r="E552" s="3"/>
      <c r="F552" s="3"/>
      <c r="G552" s="3"/>
      <c r="H552" s="87"/>
      <c r="I552" s="87"/>
      <c r="J552" s="87"/>
      <c r="K552" s="87"/>
      <c r="L552" s="87"/>
      <c r="M552" s="87"/>
      <c r="N552" s="87"/>
      <c r="O552" s="87"/>
      <c r="P552" s="87"/>
      <c r="Q552" s="87"/>
      <c r="R552" s="87"/>
      <c r="S552" s="87"/>
      <c r="T552" s="87"/>
      <c r="U552" s="87"/>
      <c r="V552" s="87"/>
      <c r="W552" s="87"/>
      <c r="X552" s="87"/>
      <c r="AD552" s="98"/>
      <c r="AE552" s="98"/>
      <c r="AG552" s="138"/>
      <c r="AI552" s="130"/>
      <c r="AJ552" s="138"/>
    </row>
    <row r="553" spans="4:36" x14ac:dyDescent="0.2">
      <c r="D553" s="3"/>
      <c r="E553" s="3"/>
      <c r="F553" s="3"/>
      <c r="G553" s="3"/>
      <c r="H553" s="87"/>
      <c r="I553" s="87"/>
      <c r="J553" s="87"/>
      <c r="K553" s="87"/>
      <c r="L553" s="87"/>
      <c r="M553" s="87"/>
      <c r="N553" s="87"/>
      <c r="O553" s="87"/>
      <c r="P553" s="87"/>
      <c r="Q553" s="87"/>
      <c r="R553" s="87"/>
      <c r="S553" s="87"/>
      <c r="T553" s="87"/>
      <c r="U553" s="87"/>
      <c r="V553" s="87"/>
      <c r="W553" s="87"/>
      <c r="X553" s="87"/>
      <c r="AD553" s="98"/>
      <c r="AE553" s="98"/>
      <c r="AG553" s="138"/>
      <c r="AI553" s="130"/>
      <c r="AJ553" s="138"/>
    </row>
    <row r="554" spans="4:36" x14ac:dyDescent="0.2">
      <c r="D554" s="3"/>
      <c r="E554" s="3"/>
      <c r="F554" s="3"/>
      <c r="G554" s="3"/>
      <c r="H554" s="87"/>
      <c r="I554" s="87"/>
      <c r="J554" s="87"/>
      <c r="K554" s="87"/>
      <c r="L554" s="87"/>
      <c r="M554" s="87"/>
      <c r="N554" s="87"/>
      <c r="O554" s="87"/>
      <c r="P554" s="87"/>
      <c r="Q554" s="87"/>
      <c r="R554" s="87"/>
      <c r="S554" s="87"/>
      <c r="T554" s="87"/>
      <c r="U554" s="87"/>
      <c r="V554" s="87"/>
      <c r="W554" s="87"/>
      <c r="X554" s="87"/>
      <c r="AD554" s="98"/>
      <c r="AE554" s="98"/>
      <c r="AG554" s="138"/>
      <c r="AI554" s="130"/>
      <c r="AJ554" s="138"/>
    </row>
    <row r="555" spans="4:36" x14ac:dyDescent="0.2">
      <c r="D555" s="3"/>
      <c r="E555" s="3"/>
      <c r="F555" s="3"/>
      <c r="G555" s="3"/>
      <c r="H555" s="87"/>
      <c r="I555" s="87"/>
      <c r="J555" s="87"/>
      <c r="K555" s="87"/>
      <c r="L555" s="87"/>
      <c r="M555" s="87"/>
      <c r="N555" s="87"/>
      <c r="O555" s="87"/>
      <c r="P555" s="87"/>
      <c r="Q555" s="87"/>
      <c r="R555" s="87"/>
      <c r="S555" s="87"/>
      <c r="T555" s="87"/>
      <c r="U555" s="87"/>
      <c r="V555" s="87"/>
      <c r="W555" s="87"/>
      <c r="X555" s="87"/>
      <c r="AD555" s="98"/>
      <c r="AE555" s="98"/>
      <c r="AG555" s="138"/>
      <c r="AI555" s="130"/>
      <c r="AJ555" s="138"/>
    </row>
    <row r="556" spans="4:36" x14ac:dyDescent="0.2">
      <c r="D556" s="3"/>
      <c r="E556" s="3"/>
      <c r="F556" s="3"/>
      <c r="G556" s="3"/>
      <c r="H556" s="87"/>
      <c r="I556" s="87"/>
      <c r="J556" s="87"/>
      <c r="K556" s="87"/>
      <c r="L556" s="87"/>
      <c r="M556" s="87"/>
      <c r="N556" s="87"/>
      <c r="O556" s="87"/>
      <c r="P556" s="87"/>
      <c r="Q556" s="87"/>
      <c r="R556" s="87"/>
      <c r="S556" s="87"/>
      <c r="T556" s="87"/>
      <c r="U556" s="87"/>
      <c r="V556" s="87"/>
      <c r="W556" s="87"/>
      <c r="X556" s="87"/>
      <c r="AD556" s="98"/>
      <c r="AE556" s="98"/>
      <c r="AG556" s="138"/>
      <c r="AI556" s="130"/>
      <c r="AJ556" s="138"/>
    </row>
    <row r="557" spans="4:36" x14ac:dyDescent="0.2">
      <c r="D557" s="3"/>
      <c r="E557" s="3"/>
      <c r="F557" s="3"/>
      <c r="G557" s="3"/>
      <c r="H557" s="87"/>
      <c r="I557" s="87"/>
      <c r="J557" s="87"/>
      <c r="K557" s="87"/>
      <c r="L557" s="87"/>
      <c r="M557" s="87"/>
      <c r="N557" s="87"/>
      <c r="O557" s="87"/>
      <c r="P557" s="87"/>
      <c r="Q557" s="87"/>
      <c r="R557" s="87"/>
      <c r="S557" s="87"/>
      <c r="T557" s="87"/>
      <c r="U557" s="87"/>
      <c r="V557" s="87"/>
      <c r="W557" s="87"/>
      <c r="X557" s="87"/>
      <c r="AD557" s="98"/>
      <c r="AE557" s="98"/>
      <c r="AG557" s="138"/>
      <c r="AI557" s="130"/>
      <c r="AJ557" s="138"/>
    </row>
    <row r="558" spans="4:36" x14ac:dyDescent="0.2">
      <c r="D558" s="3"/>
      <c r="E558" s="3"/>
      <c r="F558" s="3"/>
      <c r="G558" s="3"/>
      <c r="H558" s="87"/>
      <c r="I558" s="87"/>
      <c r="J558" s="87"/>
      <c r="K558" s="87"/>
      <c r="L558" s="87"/>
      <c r="M558" s="87"/>
      <c r="N558" s="87"/>
      <c r="O558" s="87"/>
      <c r="P558" s="87"/>
      <c r="Q558" s="87"/>
      <c r="R558" s="87"/>
      <c r="S558" s="87"/>
      <c r="T558" s="87"/>
      <c r="U558" s="87"/>
      <c r="V558" s="87"/>
      <c r="W558" s="87"/>
      <c r="X558" s="87"/>
      <c r="AD558" s="98"/>
      <c r="AE558" s="98"/>
      <c r="AG558" s="138"/>
      <c r="AI558" s="130"/>
      <c r="AJ558" s="138"/>
    </row>
    <row r="559" spans="4:36" x14ac:dyDescent="0.2">
      <c r="D559" s="3"/>
      <c r="E559" s="3"/>
      <c r="F559" s="3"/>
      <c r="G559" s="3"/>
      <c r="H559" s="87"/>
      <c r="I559" s="87"/>
      <c r="J559" s="87"/>
      <c r="K559" s="87"/>
      <c r="L559" s="87"/>
      <c r="M559" s="87"/>
      <c r="N559" s="87"/>
      <c r="O559" s="87"/>
      <c r="P559" s="87"/>
      <c r="Q559" s="87"/>
      <c r="R559" s="87"/>
      <c r="S559" s="87"/>
      <c r="T559" s="87"/>
      <c r="U559" s="87"/>
      <c r="V559" s="87"/>
      <c r="W559" s="87"/>
      <c r="X559" s="87"/>
      <c r="AD559" s="98"/>
      <c r="AE559" s="98"/>
      <c r="AG559" s="138"/>
      <c r="AI559" s="130"/>
      <c r="AJ559" s="138"/>
    </row>
    <row r="560" spans="4:36" x14ac:dyDescent="0.2">
      <c r="D560" s="3"/>
      <c r="E560" s="3"/>
      <c r="F560" s="3"/>
      <c r="G560" s="3"/>
      <c r="H560" s="87"/>
      <c r="I560" s="87"/>
      <c r="J560" s="87"/>
      <c r="K560" s="87"/>
      <c r="L560" s="87"/>
      <c r="M560" s="87"/>
      <c r="N560" s="87"/>
      <c r="O560" s="87"/>
      <c r="P560" s="87"/>
      <c r="Q560" s="87"/>
      <c r="R560" s="87"/>
      <c r="S560" s="87"/>
      <c r="T560" s="87"/>
      <c r="U560" s="87"/>
      <c r="V560" s="87"/>
      <c r="W560" s="87"/>
      <c r="X560" s="87"/>
      <c r="AD560" s="98"/>
      <c r="AE560" s="98"/>
      <c r="AG560" s="138"/>
      <c r="AI560" s="130"/>
      <c r="AJ560" s="138"/>
    </row>
    <row r="561" spans="4:36" x14ac:dyDescent="0.2">
      <c r="D561" s="3"/>
      <c r="E561" s="3"/>
      <c r="F561" s="3"/>
      <c r="G561" s="3"/>
      <c r="H561" s="87"/>
      <c r="I561" s="87"/>
      <c r="J561" s="87"/>
      <c r="K561" s="87"/>
      <c r="L561" s="87"/>
      <c r="M561" s="87"/>
      <c r="N561" s="87"/>
      <c r="O561" s="87"/>
      <c r="P561" s="87"/>
      <c r="Q561" s="87"/>
      <c r="R561" s="87"/>
      <c r="S561" s="87"/>
      <c r="T561" s="87"/>
      <c r="U561" s="87"/>
      <c r="V561" s="87"/>
      <c r="W561" s="87"/>
      <c r="X561" s="87"/>
      <c r="AD561" s="98"/>
      <c r="AE561" s="98"/>
      <c r="AG561" s="138"/>
      <c r="AI561" s="130"/>
      <c r="AJ561" s="138"/>
    </row>
    <row r="562" spans="4:36" x14ac:dyDescent="0.2">
      <c r="D562" s="3"/>
      <c r="E562" s="3"/>
      <c r="F562" s="3"/>
      <c r="G562" s="3"/>
      <c r="H562" s="87"/>
      <c r="I562" s="87"/>
      <c r="J562" s="87"/>
      <c r="K562" s="87"/>
      <c r="L562" s="87"/>
      <c r="M562" s="87"/>
      <c r="N562" s="87"/>
      <c r="O562" s="87"/>
      <c r="P562" s="87"/>
      <c r="Q562" s="87"/>
      <c r="R562" s="87"/>
      <c r="S562" s="87"/>
      <c r="T562" s="87"/>
      <c r="U562" s="87"/>
      <c r="V562" s="87"/>
      <c r="W562" s="87"/>
      <c r="X562" s="87"/>
      <c r="AD562" s="98"/>
      <c r="AE562" s="98"/>
      <c r="AG562" s="138"/>
      <c r="AI562" s="130"/>
      <c r="AJ562" s="138"/>
    </row>
    <row r="563" spans="4:36" x14ac:dyDescent="0.2">
      <c r="D563" s="3"/>
      <c r="E563" s="3"/>
      <c r="F563" s="3"/>
      <c r="G563" s="3"/>
      <c r="H563" s="87"/>
      <c r="I563" s="87"/>
      <c r="J563" s="87"/>
      <c r="K563" s="87"/>
      <c r="L563" s="87"/>
      <c r="M563" s="87"/>
      <c r="N563" s="87"/>
      <c r="O563" s="87"/>
      <c r="P563" s="87"/>
      <c r="Q563" s="87"/>
      <c r="R563" s="87"/>
      <c r="S563" s="87"/>
      <c r="T563" s="87"/>
      <c r="U563" s="87"/>
      <c r="V563" s="87"/>
      <c r="W563" s="87"/>
      <c r="X563" s="87"/>
      <c r="AD563" s="98"/>
      <c r="AE563" s="98"/>
      <c r="AG563" s="138"/>
      <c r="AI563" s="130"/>
      <c r="AJ563" s="138"/>
    </row>
    <row r="564" spans="4:36" x14ac:dyDescent="0.2">
      <c r="D564" s="3"/>
      <c r="E564" s="3"/>
      <c r="F564" s="3"/>
      <c r="G564" s="3"/>
      <c r="H564" s="87"/>
      <c r="I564" s="87"/>
      <c r="J564" s="87"/>
      <c r="K564" s="87"/>
      <c r="L564" s="87"/>
      <c r="M564" s="87"/>
      <c r="N564" s="87"/>
      <c r="O564" s="87"/>
      <c r="P564" s="87"/>
      <c r="Q564" s="87"/>
      <c r="R564" s="87"/>
      <c r="S564" s="87"/>
      <c r="T564" s="87"/>
      <c r="U564" s="87"/>
      <c r="V564" s="87"/>
      <c r="W564" s="87"/>
      <c r="X564" s="87"/>
      <c r="AD564" s="98"/>
      <c r="AE564" s="98"/>
      <c r="AG564" s="138"/>
      <c r="AI564" s="130"/>
      <c r="AJ564" s="138"/>
    </row>
    <row r="565" spans="4:36" x14ac:dyDescent="0.2">
      <c r="D565" s="3"/>
      <c r="E565" s="3"/>
      <c r="F565" s="3"/>
      <c r="G565" s="3"/>
      <c r="H565" s="87"/>
      <c r="I565" s="87"/>
      <c r="J565" s="87"/>
      <c r="K565" s="87"/>
      <c r="L565" s="87"/>
      <c r="M565" s="87"/>
      <c r="N565" s="87"/>
      <c r="O565" s="87"/>
      <c r="P565" s="87"/>
      <c r="Q565" s="87"/>
      <c r="R565" s="87"/>
      <c r="S565" s="87"/>
      <c r="T565" s="87"/>
      <c r="U565" s="87"/>
      <c r="V565" s="87"/>
      <c r="W565" s="87"/>
      <c r="X565" s="87"/>
      <c r="AD565" s="98"/>
      <c r="AE565" s="98"/>
      <c r="AG565" s="138"/>
      <c r="AI565" s="130"/>
      <c r="AJ565" s="138"/>
    </row>
    <row r="566" spans="4:36" x14ac:dyDescent="0.2">
      <c r="D566" s="3"/>
      <c r="E566" s="3"/>
      <c r="F566" s="3"/>
      <c r="G566" s="3"/>
      <c r="H566" s="87"/>
      <c r="I566" s="87"/>
      <c r="J566" s="87"/>
      <c r="K566" s="87"/>
      <c r="L566" s="87"/>
      <c r="M566" s="87"/>
      <c r="N566" s="87"/>
      <c r="O566" s="87"/>
      <c r="P566" s="87"/>
      <c r="Q566" s="87"/>
      <c r="R566" s="87"/>
      <c r="S566" s="87"/>
      <c r="T566" s="87"/>
      <c r="U566" s="87"/>
      <c r="V566" s="87"/>
      <c r="W566" s="87"/>
      <c r="X566" s="87"/>
      <c r="AD566" s="98"/>
      <c r="AE566" s="98"/>
      <c r="AG566" s="138"/>
      <c r="AI566" s="130"/>
      <c r="AJ566" s="138"/>
    </row>
    <row r="567" spans="4:36" x14ac:dyDescent="0.2">
      <c r="D567" s="3"/>
      <c r="E567" s="3"/>
      <c r="F567" s="3"/>
      <c r="G567" s="3"/>
      <c r="H567" s="87"/>
      <c r="I567" s="87"/>
      <c r="J567" s="87"/>
      <c r="K567" s="87"/>
      <c r="L567" s="87"/>
      <c r="M567" s="87"/>
      <c r="N567" s="87"/>
      <c r="O567" s="87"/>
      <c r="P567" s="87"/>
      <c r="Q567" s="87"/>
      <c r="R567" s="87"/>
      <c r="S567" s="87"/>
      <c r="T567" s="87"/>
      <c r="U567" s="87"/>
      <c r="V567" s="87"/>
      <c r="W567" s="87"/>
      <c r="X567" s="87"/>
      <c r="AD567" s="98"/>
      <c r="AE567" s="98"/>
      <c r="AG567" s="138"/>
      <c r="AI567" s="130"/>
      <c r="AJ567" s="138"/>
    </row>
    <row r="568" spans="4:36" x14ac:dyDescent="0.2">
      <c r="D568" s="3"/>
      <c r="E568" s="3"/>
      <c r="F568" s="3"/>
      <c r="G568" s="3"/>
      <c r="H568" s="87"/>
      <c r="I568" s="87"/>
      <c r="J568" s="87"/>
      <c r="K568" s="87"/>
      <c r="L568" s="87"/>
      <c r="M568" s="87"/>
      <c r="N568" s="87"/>
      <c r="O568" s="87"/>
      <c r="P568" s="87"/>
      <c r="Q568" s="87"/>
      <c r="R568" s="87"/>
      <c r="S568" s="87"/>
      <c r="T568" s="87"/>
      <c r="U568" s="87"/>
      <c r="V568" s="87"/>
      <c r="W568" s="87"/>
      <c r="X568" s="87"/>
      <c r="AD568" s="98"/>
      <c r="AE568" s="98"/>
      <c r="AG568" s="138"/>
      <c r="AI568" s="130"/>
      <c r="AJ568" s="138"/>
    </row>
    <row r="569" spans="4:36" x14ac:dyDescent="0.2">
      <c r="D569" s="3"/>
      <c r="E569" s="3"/>
      <c r="F569" s="3"/>
      <c r="G569" s="3"/>
      <c r="H569" s="87"/>
      <c r="I569" s="87"/>
      <c r="J569" s="87"/>
      <c r="K569" s="87"/>
      <c r="L569" s="87"/>
      <c r="M569" s="87"/>
      <c r="N569" s="87"/>
      <c r="O569" s="87"/>
      <c r="P569" s="87"/>
      <c r="Q569" s="87"/>
      <c r="R569" s="87"/>
      <c r="S569" s="87"/>
      <c r="T569" s="87"/>
      <c r="U569" s="87"/>
      <c r="V569" s="87"/>
      <c r="W569" s="87"/>
      <c r="X569" s="87"/>
      <c r="AD569" s="98"/>
      <c r="AE569" s="98"/>
      <c r="AG569" s="138"/>
      <c r="AI569" s="130"/>
      <c r="AJ569" s="138"/>
    </row>
    <row r="570" spans="4:36" x14ac:dyDescent="0.2">
      <c r="D570" s="3"/>
      <c r="E570" s="3"/>
      <c r="F570" s="3"/>
      <c r="G570" s="3"/>
      <c r="H570" s="87"/>
      <c r="I570" s="87"/>
      <c r="J570" s="87"/>
      <c r="K570" s="87"/>
      <c r="L570" s="87"/>
      <c r="M570" s="87"/>
      <c r="N570" s="87"/>
      <c r="O570" s="87"/>
      <c r="P570" s="87"/>
      <c r="Q570" s="87"/>
      <c r="R570" s="87"/>
      <c r="S570" s="87"/>
      <c r="T570" s="87"/>
      <c r="U570" s="87"/>
      <c r="V570" s="87"/>
      <c r="W570" s="87"/>
      <c r="X570" s="87"/>
      <c r="AD570" s="98"/>
      <c r="AE570" s="98"/>
      <c r="AG570" s="138"/>
      <c r="AI570" s="130"/>
      <c r="AJ570" s="138"/>
    </row>
    <row r="571" spans="4:36" x14ac:dyDescent="0.2">
      <c r="H571" s="87"/>
      <c r="I571" s="87"/>
      <c r="J571" s="87"/>
      <c r="K571" s="87"/>
      <c r="L571" s="87"/>
      <c r="M571" s="87"/>
      <c r="N571" s="87"/>
      <c r="O571" s="87"/>
      <c r="P571" s="87"/>
      <c r="Q571" s="87"/>
      <c r="R571" s="87"/>
      <c r="S571" s="87"/>
      <c r="T571" s="87"/>
      <c r="U571" s="87"/>
      <c r="V571" s="87"/>
      <c r="W571" s="87"/>
      <c r="X571" s="87"/>
      <c r="AD571" s="98"/>
      <c r="AE571" s="98"/>
      <c r="AG571" s="138"/>
      <c r="AI571" s="130"/>
      <c r="AJ571" s="138"/>
    </row>
    <row r="572" spans="4:36" x14ac:dyDescent="0.2">
      <c r="D572" s="3"/>
      <c r="E572" s="3"/>
      <c r="F572" s="3"/>
      <c r="G572" s="3"/>
      <c r="H572" s="87"/>
      <c r="I572" s="87"/>
      <c r="J572" s="87"/>
      <c r="K572" s="87"/>
      <c r="L572" s="87"/>
      <c r="M572" s="87"/>
      <c r="N572" s="87"/>
      <c r="O572" s="87"/>
      <c r="P572" s="87"/>
      <c r="Q572" s="87"/>
      <c r="R572" s="87"/>
      <c r="S572" s="87"/>
      <c r="T572" s="87"/>
      <c r="U572" s="87"/>
      <c r="V572" s="87"/>
      <c r="W572" s="87"/>
      <c r="X572" s="87"/>
      <c r="AD572" s="98"/>
      <c r="AE572" s="98"/>
      <c r="AG572" s="138"/>
      <c r="AI572" s="130"/>
      <c r="AJ572" s="138"/>
    </row>
    <row r="573" spans="4:36" x14ac:dyDescent="0.2">
      <c r="D573" s="3"/>
      <c r="E573" s="3"/>
      <c r="F573" s="3"/>
      <c r="G573" s="3"/>
      <c r="H573" s="87"/>
      <c r="I573" s="87"/>
      <c r="J573" s="87"/>
      <c r="K573" s="87"/>
      <c r="L573" s="87"/>
      <c r="M573" s="87"/>
      <c r="N573" s="87"/>
      <c r="O573" s="87"/>
      <c r="P573" s="87"/>
      <c r="Q573" s="87"/>
      <c r="R573" s="87"/>
      <c r="S573" s="87"/>
      <c r="T573" s="87"/>
      <c r="U573" s="87"/>
      <c r="V573" s="87"/>
      <c r="W573" s="87"/>
      <c r="X573" s="87"/>
      <c r="AD573" s="98"/>
      <c r="AE573" s="98"/>
      <c r="AG573" s="138"/>
      <c r="AI573" s="130"/>
      <c r="AJ573" s="138"/>
    </row>
    <row r="574" spans="4:36" x14ac:dyDescent="0.2">
      <c r="H574" s="87"/>
      <c r="I574" s="87"/>
      <c r="J574" s="87"/>
      <c r="K574" s="87"/>
      <c r="L574" s="87"/>
      <c r="M574" s="87"/>
      <c r="N574" s="87"/>
      <c r="O574" s="87"/>
      <c r="P574" s="87"/>
      <c r="Q574" s="87"/>
      <c r="R574" s="87"/>
      <c r="S574" s="87"/>
      <c r="T574" s="87"/>
      <c r="U574" s="87"/>
      <c r="V574" s="87"/>
      <c r="W574" s="87"/>
      <c r="X574" s="87"/>
      <c r="AD574" s="98"/>
      <c r="AE574" s="98"/>
      <c r="AG574" s="138"/>
      <c r="AI574" s="130"/>
      <c r="AJ574" s="138"/>
    </row>
    <row r="575" spans="4:36" x14ac:dyDescent="0.2">
      <c r="H575" s="87"/>
      <c r="I575" s="87"/>
      <c r="J575" s="87"/>
      <c r="K575" s="87"/>
      <c r="L575" s="87"/>
      <c r="M575" s="87"/>
      <c r="N575" s="87"/>
      <c r="O575" s="87"/>
      <c r="P575" s="87"/>
      <c r="Q575" s="87"/>
      <c r="R575" s="87"/>
      <c r="S575" s="87"/>
      <c r="T575" s="87"/>
      <c r="U575" s="87"/>
      <c r="V575" s="87"/>
      <c r="W575" s="87"/>
      <c r="X575" s="87"/>
      <c r="AD575" s="98"/>
      <c r="AE575" s="98"/>
      <c r="AG575" s="138"/>
      <c r="AI575" s="130"/>
      <c r="AJ575" s="138"/>
    </row>
    <row r="576" spans="4:36" x14ac:dyDescent="0.2">
      <c r="H576" s="87"/>
      <c r="I576" s="87"/>
      <c r="J576" s="87"/>
      <c r="K576" s="87"/>
      <c r="L576" s="87"/>
      <c r="M576" s="87"/>
      <c r="N576" s="87"/>
      <c r="O576" s="87"/>
      <c r="P576" s="87"/>
      <c r="Q576" s="87"/>
      <c r="R576" s="87"/>
      <c r="S576" s="87"/>
      <c r="T576" s="87"/>
      <c r="U576" s="87"/>
      <c r="V576" s="87"/>
      <c r="W576" s="87"/>
      <c r="X576" s="87"/>
      <c r="AD576" s="98"/>
      <c r="AE576" s="98"/>
      <c r="AG576" s="138"/>
      <c r="AI576" s="130"/>
      <c r="AJ576" s="138"/>
    </row>
    <row r="577" spans="8:36" x14ac:dyDescent="0.2">
      <c r="H577" s="87"/>
      <c r="I577" s="87"/>
      <c r="J577" s="87"/>
      <c r="K577" s="87"/>
      <c r="L577" s="87"/>
      <c r="M577" s="87"/>
      <c r="N577" s="87"/>
      <c r="O577" s="87"/>
      <c r="P577" s="87"/>
      <c r="Q577" s="87"/>
      <c r="R577" s="87"/>
      <c r="S577" s="87"/>
      <c r="T577" s="87"/>
      <c r="U577" s="87"/>
      <c r="V577" s="87"/>
      <c r="W577" s="87"/>
      <c r="X577" s="87"/>
      <c r="AD577" s="98"/>
      <c r="AE577" s="98"/>
      <c r="AG577" s="138"/>
      <c r="AI577" s="130"/>
      <c r="AJ577" s="138"/>
    </row>
    <row r="578" spans="8:36" x14ac:dyDescent="0.2">
      <c r="H578" s="87"/>
      <c r="I578" s="87"/>
      <c r="J578" s="87"/>
      <c r="K578" s="87"/>
      <c r="L578" s="87"/>
      <c r="M578" s="87"/>
      <c r="N578" s="87"/>
      <c r="O578" s="87"/>
      <c r="P578" s="87"/>
      <c r="Q578" s="87"/>
      <c r="R578" s="87"/>
      <c r="S578" s="87"/>
      <c r="T578" s="87"/>
      <c r="U578" s="87"/>
      <c r="V578" s="87"/>
      <c r="W578" s="87"/>
      <c r="X578" s="87"/>
      <c r="AD578" s="98"/>
      <c r="AE578" s="98"/>
      <c r="AG578" s="138"/>
      <c r="AI578" s="130"/>
      <c r="AJ578" s="138"/>
    </row>
  </sheetData>
  <phoneticPr fontId="0" type="noConversion"/>
  <pageMargins left="0.74803149606299213" right="0.74803149606299213" top="0.98425196850393704" bottom="0.98425196850393704" header="0.51181102362204722" footer="0.51181102362204722"/>
  <pageSetup paperSize="9" scale="49"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M1372"/>
  <sheetViews>
    <sheetView workbookViewId="0">
      <selection activeCell="B1" sqref="B1"/>
    </sheetView>
  </sheetViews>
  <sheetFormatPr defaultColWidth="9.140625" defaultRowHeight="12.75" x14ac:dyDescent="0.2"/>
  <cols>
    <col min="1" max="1" width="6.28515625" style="22" bestFit="1" customWidth="1"/>
    <col min="2" max="2" width="50.28515625" style="22" customWidth="1"/>
    <col min="3" max="3" width="7.7109375" style="22" bestFit="1" customWidth="1"/>
    <col min="4" max="4" width="5.7109375" style="22" bestFit="1" customWidth="1"/>
    <col min="5" max="5" width="4.5703125" style="22" bestFit="1" customWidth="1"/>
    <col min="6" max="6" width="7.5703125" style="22" customWidth="1"/>
    <col min="7" max="7" width="47.42578125" style="22" bestFit="1" customWidth="1"/>
    <col min="8" max="8" width="2.42578125" style="22" customWidth="1"/>
    <col min="9" max="9" width="7.7109375" style="20" bestFit="1" customWidth="1"/>
    <col min="10" max="10" width="51.42578125" style="20" customWidth="1"/>
    <col min="11" max="11" width="1.5703125" style="22" customWidth="1"/>
    <col min="12" max="12" width="5" style="22" bestFit="1" customWidth="1"/>
    <col min="13" max="13" width="51.42578125" style="22" customWidth="1"/>
    <col min="14" max="16384" width="9.140625" style="22"/>
  </cols>
  <sheetData>
    <row r="1" spans="1:13" x14ac:dyDescent="0.2">
      <c r="B1" s="21" t="s">
        <v>1127</v>
      </c>
      <c r="C1" s="21"/>
      <c r="D1" s="21"/>
      <c r="E1" s="21"/>
      <c r="G1" s="21" t="s">
        <v>1128</v>
      </c>
      <c r="I1" s="21" t="s">
        <v>1073</v>
      </c>
    </row>
    <row r="2" spans="1:13" x14ac:dyDescent="0.2">
      <c r="B2" s="21"/>
      <c r="C2" s="21"/>
      <c r="D2" s="21"/>
      <c r="E2" s="21"/>
    </row>
    <row r="3" spans="1:13" x14ac:dyDescent="0.2">
      <c r="A3" s="151"/>
      <c r="B3" s="152" t="str">
        <f>'inc PPs'!D3</f>
        <v>Authority</v>
      </c>
      <c r="C3" s="152" t="str">
        <f>'exc PPs'!E3</f>
        <v>Current</v>
      </c>
      <c r="D3" s="152" t="str">
        <f>'exc PPs'!F3</f>
        <v>Class</v>
      </c>
      <c r="E3" s="100"/>
      <c r="G3" s="100" t="str">
        <f>'Area CT'!D3</f>
        <v>Local authority</v>
      </c>
      <c r="I3" s="101" t="s">
        <v>1130</v>
      </c>
      <c r="J3" s="101" t="s">
        <v>1073</v>
      </c>
      <c r="L3" s="60"/>
      <c r="M3" s="64"/>
    </row>
    <row r="4" spans="1:13" x14ac:dyDescent="0.2">
      <c r="A4" s="151"/>
      <c r="B4" s="153" t="s">
        <v>1141</v>
      </c>
      <c r="C4" s="153"/>
      <c r="D4" s="153"/>
      <c r="E4" s="24"/>
      <c r="G4" s="102"/>
      <c r="I4" s="50"/>
      <c r="J4" s="50"/>
      <c r="L4" s="60"/>
      <c r="M4" s="64"/>
    </row>
    <row r="5" spans="1:13" x14ac:dyDescent="0.2">
      <c r="A5" s="151" t="s">
        <v>0</v>
      </c>
      <c r="B5" s="136" t="s">
        <v>1</v>
      </c>
      <c r="C5" s="136" t="str">
        <f>'exc PPs'!E4</f>
        <v>YES</v>
      </c>
      <c r="D5" s="136" t="str">
        <f>'exc PPs'!F4</f>
        <v>SD</v>
      </c>
      <c r="E5" s="38"/>
      <c r="F5" s="3"/>
      <c r="G5" s="52" t="str">
        <f>'Area CT'!D4</f>
        <v>Adur</v>
      </c>
      <c r="I5" s="60" t="s">
        <v>1129</v>
      </c>
      <c r="J5" s="64" t="s">
        <v>1098</v>
      </c>
      <c r="L5" s="52"/>
    </row>
    <row r="6" spans="1:13" x14ac:dyDescent="0.2">
      <c r="A6" s="151" t="s">
        <v>2</v>
      </c>
      <c r="B6" s="136" t="s">
        <v>3</v>
      </c>
      <c r="C6" s="184" t="str">
        <f>'exc PPs'!E5</f>
        <v>YES</v>
      </c>
      <c r="D6" s="136" t="str">
        <f>'exc PPs'!F5</f>
        <v>SD</v>
      </c>
      <c r="E6" s="38"/>
      <c r="F6" s="3"/>
      <c r="G6" s="52" t="str">
        <f>'Area CT'!D5</f>
        <v>Allerdale</v>
      </c>
      <c r="I6" s="5"/>
      <c r="J6" s="23" t="s">
        <v>886</v>
      </c>
      <c r="L6" s="52"/>
    </row>
    <row r="7" spans="1:13" x14ac:dyDescent="0.2">
      <c r="A7" s="151" t="s">
        <v>4</v>
      </c>
      <c r="B7" s="136" t="s">
        <v>5</v>
      </c>
      <c r="C7" s="184" t="str">
        <f>'exc PPs'!E6</f>
        <v>NO</v>
      </c>
      <c r="D7" s="136" t="str">
        <f>'exc PPs'!F6</f>
        <v>SD</v>
      </c>
      <c r="E7" s="38"/>
      <c r="F7" s="3"/>
      <c r="G7" s="52" t="str">
        <f>'Area CT'!D6</f>
        <v>Alnwick</v>
      </c>
      <c r="I7" s="22" t="s">
        <v>1083</v>
      </c>
      <c r="J7" s="64" t="s">
        <v>1106</v>
      </c>
      <c r="L7" s="52"/>
    </row>
    <row r="8" spans="1:13" x14ac:dyDescent="0.2">
      <c r="A8" s="151" t="s">
        <v>6</v>
      </c>
      <c r="B8" s="136" t="s">
        <v>7</v>
      </c>
      <c r="C8" s="184" t="str">
        <f>'exc PPs'!E7</f>
        <v>YES</v>
      </c>
      <c r="D8" s="136" t="str">
        <f>'exc PPs'!F7</f>
        <v>SD</v>
      </c>
      <c r="E8" s="38"/>
      <c r="F8" s="3"/>
      <c r="G8" s="52" t="str">
        <f>'Area CT'!D7</f>
        <v>Amber Valley</v>
      </c>
      <c r="I8" s="22" t="s">
        <v>1080</v>
      </c>
      <c r="J8" s="64" t="s">
        <v>1107</v>
      </c>
      <c r="M8" s="22" t="str">
        <f>IF(L5="L",J9,"")</f>
        <v/>
      </c>
    </row>
    <row r="9" spans="1:13" x14ac:dyDescent="0.2">
      <c r="A9" s="151" t="s">
        <v>8</v>
      </c>
      <c r="B9" s="136" t="s">
        <v>9</v>
      </c>
      <c r="C9" s="184" t="str">
        <f>'exc PPs'!E8</f>
        <v>YES</v>
      </c>
      <c r="D9" s="136" t="str">
        <f>'exc PPs'!F8</f>
        <v>SD</v>
      </c>
      <c r="E9" s="38"/>
      <c r="F9" s="3"/>
      <c r="G9" s="52" t="str">
        <f>'Area CT'!D8</f>
        <v>Arun</v>
      </c>
      <c r="I9" s="20" t="s">
        <v>1105</v>
      </c>
      <c r="J9" s="64" t="s">
        <v>1108</v>
      </c>
      <c r="M9" s="22" t="str">
        <f>IF(L5="L",J24,"")</f>
        <v/>
      </c>
    </row>
    <row r="10" spans="1:13" x14ac:dyDescent="0.2">
      <c r="A10" s="151" t="s">
        <v>10</v>
      </c>
      <c r="B10" s="136" t="s">
        <v>11</v>
      </c>
      <c r="C10" s="184" t="str">
        <f>'exc PPs'!E9</f>
        <v>YES</v>
      </c>
      <c r="D10" s="136" t="str">
        <f>'exc PPs'!F9</f>
        <v>SD</v>
      </c>
      <c r="E10" s="38"/>
      <c r="F10" s="3"/>
      <c r="G10" s="52" t="str">
        <f>'Area CT'!D9</f>
        <v>Ashfield</v>
      </c>
      <c r="I10" s="22" t="s">
        <v>1084</v>
      </c>
      <c r="J10" s="23" t="s">
        <v>1099</v>
      </c>
    </row>
    <row r="11" spans="1:13" x14ac:dyDescent="0.2">
      <c r="A11" s="151" t="s">
        <v>12</v>
      </c>
      <c r="B11" s="136" t="s">
        <v>13</v>
      </c>
      <c r="C11" s="184" t="str">
        <f>'exc PPs'!E10</f>
        <v>YES</v>
      </c>
      <c r="D11" s="136" t="str">
        <f>'exc PPs'!F10</f>
        <v>SD</v>
      </c>
      <c r="E11" s="38"/>
      <c r="F11" s="3"/>
      <c r="G11" s="52" t="str">
        <f>'Area CT'!D10</f>
        <v>Ashford</v>
      </c>
      <c r="I11" s="111" t="s">
        <v>1235</v>
      </c>
      <c r="J11" s="137" t="s">
        <v>1245</v>
      </c>
    </row>
    <row r="12" spans="1:13" x14ac:dyDescent="0.2">
      <c r="A12" s="151" t="s">
        <v>910</v>
      </c>
      <c r="B12" s="136" t="s">
        <v>902</v>
      </c>
      <c r="C12" s="184" t="str">
        <f>'exc PPs'!E11</f>
        <v>NO</v>
      </c>
      <c r="D12" s="136" t="str">
        <f>'exc PPs'!F11</f>
        <v>SD</v>
      </c>
      <c r="E12" s="38"/>
      <c r="F12" s="3"/>
      <c r="G12" s="178" t="s">
        <v>17</v>
      </c>
      <c r="I12" s="22" t="s">
        <v>1081</v>
      </c>
      <c r="J12" s="64" t="s">
        <v>1133</v>
      </c>
    </row>
    <row r="13" spans="1:13" x14ac:dyDescent="0.2">
      <c r="A13" s="151" t="s">
        <v>1177</v>
      </c>
      <c r="B13" s="136" t="s">
        <v>15</v>
      </c>
      <c r="C13" s="184" t="str">
        <f>'exc PPs'!E12</f>
        <v>YES</v>
      </c>
      <c r="D13" s="136" t="str">
        <f>'exc PPs'!F12</f>
        <v>PCC</v>
      </c>
      <c r="E13" s="38"/>
      <c r="F13" s="3"/>
      <c r="G13" s="52" t="str">
        <f>'Area CT'!D12</f>
        <v>Babergh</v>
      </c>
      <c r="I13" s="22" t="s">
        <v>1086</v>
      </c>
      <c r="J13" s="64" t="s">
        <v>1101</v>
      </c>
    </row>
    <row r="14" spans="1:13" x14ac:dyDescent="0.2">
      <c r="A14" s="151" t="s">
        <v>942</v>
      </c>
      <c r="B14" s="154" t="s">
        <v>943</v>
      </c>
      <c r="C14" s="184" t="str">
        <f>'exc PPs'!E13</f>
        <v>YES</v>
      </c>
      <c r="D14" s="154" t="str">
        <f>'exc PPs'!F13</f>
        <v>CFA</v>
      </c>
      <c r="E14" s="38"/>
      <c r="F14" s="3"/>
      <c r="G14" s="52" t="str">
        <f>'Area CT'!D13</f>
        <v>Barking &amp; Dagenham</v>
      </c>
      <c r="I14" s="22" t="s">
        <v>1085</v>
      </c>
      <c r="J14" s="23" t="s">
        <v>1112</v>
      </c>
    </row>
    <row r="15" spans="1:13" x14ac:dyDescent="0.2">
      <c r="A15" s="151" t="s">
        <v>16</v>
      </c>
      <c r="B15" s="136" t="s">
        <v>17</v>
      </c>
      <c r="C15" s="184" t="str">
        <f>'exc PPs'!E14</f>
        <v>NO</v>
      </c>
      <c r="D15" s="136" t="str">
        <f>'exc PPs'!F14</f>
        <v>SD</v>
      </c>
      <c r="E15" s="38"/>
      <c r="F15" s="3"/>
      <c r="G15" s="52" t="str">
        <f>'Area CT'!D14</f>
        <v>Barnet</v>
      </c>
      <c r="I15" s="22" t="s">
        <v>1082</v>
      </c>
      <c r="J15" s="64" t="s">
        <v>1134</v>
      </c>
    </row>
    <row r="16" spans="1:13" x14ac:dyDescent="0.2">
      <c r="A16" s="151" t="s">
        <v>18</v>
      </c>
      <c r="B16" s="136" t="s">
        <v>19</v>
      </c>
      <c r="C16" s="184" t="str">
        <f>'exc PPs'!E15</f>
        <v>YES</v>
      </c>
      <c r="D16" s="136" t="str">
        <f>'exc PPs'!F15</f>
        <v>SD</v>
      </c>
      <c r="E16" s="38"/>
      <c r="F16" s="3"/>
      <c r="G16" s="52" t="str">
        <f>'Area CT'!D15</f>
        <v>Barnsley</v>
      </c>
      <c r="I16" s="22" t="s">
        <v>1077</v>
      </c>
      <c r="J16" s="23" t="s">
        <v>1100</v>
      </c>
    </row>
    <row r="17" spans="1:10" x14ac:dyDescent="0.2">
      <c r="A17" s="151" t="s">
        <v>20</v>
      </c>
      <c r="B17" s="136" t="s">
        <v>21</v>
      </c>
      <c r="C17" s="184" t="str">
        <f>'exc PPs'!E16</f>
        <v>YES</v>
      </c>
      <c r="D17" s="136" t="str">
        <f>'exc PPs'!F16</f>
        <v>OLB</v>
      </c>
      <c r="E17" s="38"/>
      <c r="F17" s="3"/>
      <c r="G17" s="52" t="str">
        <f>'Area CT'!D16</f>
        <v>Barrow-in-Furness</v>
      </c>
      <c r="I17" s="22" t="s">
        <v>1076</v>
      </c>
      <c r="J17" s="64" t="s">
        <v>1135</v>
      </c>
    </row>
    <row r="18" spans="1:10" x14ac:dyDescent="0.2">
      <c r="A18" s="151" t="s">
        <v>22</v>
      </c>
      <c r="B18" s="136" t="s">
        <v>23</v>
      </c>
      <c r="C18" s="184" t="str">
        <f>'exc PPs'!E17</f>
        <v>YES</v>
      </c>
      <c r="D18" s="136" t="str">
        <f>'exc PPs'!F17</f>
        <v>OLB</v>
      </c>
      <c r="E18" s="38"/>
      <c r="F18" s="3"/>
      <c r="G18" s="52" t="str">
        <f>'Area CT'!D17</f>
        <v>Basildon</v>
      </c>
      <c r="I18" s="22" t="s">
        <v>1078</v>
      </c>
      <c r="J18" s="23" t="s">
        <v>1102</v>
      </c>
    </row>
    <row r="19" spans="1:10" x14ac:dyDescent="0.2">
      <c r="A19" s="151" t="s">
        <v>24</v>
      </c>
      <c r="B19" s="136" t="s">
        <v>25</v>
      </c>
      <c r="C19" s="184" t="str">
        <f>'exc PPs'!E18</f>
        <v>YES</v>
      </c>
      <c r="D19" s="136" t="str">
        <f>'exc PPs'!F18</f>
        <v>MD</v>
      </c>
      <c r="E19" s="38"/>
      <c r="F19" s="3"/>
      <c r="G19" s="52" t="str">
        <f>'Area CT'!D18</f>
        <v>Basingstoke &amp; Deane</v>
      </c>
      <c r="I19" s="111" t="s">
        <v>1174</v>
      </c>
      <c r="J19" s="112" t="s">
        <v>1173</v>
      </c>
    </row>
    <row r="20" spans="1:10" x14ac:dyDescent="0.2">
      <c r="A20" s="151" t="s">
        <v>26</v>
      </c>
      <c r="B20" s="136" t="s">
        <v>27</v>
      </c>
      <c r="C20" s="184" t="str">
        <f>'exc PPs'!E19</f>
        <v>YES</v>
      </c>
      <c r="D20" s="136" t="str">
        <f>'exc PPs'!F19</f>
        <v>SD</v>
      </c>
      <c r="E20" s="38"/>
      <c r="F20" s="3"/>
      <c r="G20" s="52" t="str">
        <f>'Area CT'!D19</f>
        <v>Bassetlaw</v>
      </c>
      <c r="I20" s="22" t="s">
        <v>1079</v>
      </c>
      <c r="J20" s="23" t="s">
        <v>1113</v>
      </c>
    </row>
    <row r="21" spans="1:10" x14ac:dyDescent="0.2">
      <c r="A21" s="151" t="s">
        <v>28</v>
      </c>
      <c r="B21" s="136" t="s">
        <v>29</v>
      </c>
      <c r="C21" s="184" t="str">
        <f>'exc PPs'!E20</f>
        <v>YES</v>
      </c>
      <c r="D21" s="136" t="str">
        <f>'exc PPs'!F20</f>
        <v>SD</v>
      </c>
      <c r="E21" s="38"/>
      <c r="F21" s="3"/>
      <c r="G21" s="52" t="str">
        <f>'Area CT'!D20</f>
        <v>Bath</v>
      </c>
      <c r="I21" s="5" t="s">
        <v>886</v>
      </c>
      <c r="J21" s="5" t="s">
        <v>886</v>
      </c>
    </row>
    <row r="22" spans="1:10" x14ac:dyDescent="0.2">
      <c r="A22" s="151" t="s">
        <v>30</v>
      </c>
      <c r="B22" s="136" t="s">
        <v>31</v>
      </c>
      <c r="C22" s="184" t="str">
        <f>'exc PPs'!E21</f>
        <v>YES</v>
      </c>
      <c r="D22" s="136" t="str">
        <f>'exc PPs'!F21</f>
        <v>SD</v>
      </c>
      <c r="E22" s="38"/>
      <c r="F22" s="3"/>
      <c r="G22" s="52" t="str">
        <f>'Area CT'!D21</f>
        <v>Bath &amp; North East Somerset UA</v>
      </c>
      <c r="I22" s="5" t="s">
        <v>1083</v>
      </c>
      <c r="J22" s="64" t="s">
        <v>1109</v>
      </c>
    </row>
    <row r="23" spans="1:10" x14ac:dyDescent="0.2">
      <c r="A23" s="151" t="s">
        <v>32</v>
      </c>
      <c r="B23" s="136" t="s">
        <v>33</v>
      </c>
      <c r="C23" s="184" t="str">
        <f>'exc PPs'!E22</f>
        <v>YES</v>
      </c>
      <c r="D23" s="136" t="str">
        <f>'exc PPs'!F22</f>
        <v>SD</v>
      </c>
      <c r="E23" s="38"/>
      <c r="F23" s="3"/>
      <c r="G23" s="52" t="str">
        <f>'Area CT'!D22</f>
        <v>Bedford</v>
      </c>
      <c r="I23" s="5" t="s">
        <v>1080</v>
      </c>
      <c r="J23" s="64" t="s">
        <v>1110</v>
      </c>
    </row>
    <row r="24" spans="1:10" x14ac:dyDescent="0.2">
      <c r="A24" s="151" t="s">
        <v>1036</v>
      </c>
      <c r="B24" s="155" t="s">
        <v>860</v>
      </c>
      <c r="C24" s="184" t="str">
        <f>'exc PPs'!E23</f>
        <v>NO</v>
      </c>
      <c r="D24" s="155" t="str">
        <f>'exc PPs'!F23</f>
        <v>SD</v>
      </c>
      <c r="E24" s="38"/>
      <c r="F24" s="3"/>
      <c r="G24" s="52" t="str">
        <f>'Area CT'!D23</f>
        <v>Bedford UA</v>
      </c>
      <c r="I24" s="5" t="s">
        <v>1105</v>
      </c>
      <c r="J24" s="64" t="s">
        <v>1111</v>
      </c>
    </row>
    <row r="25" spans="1:10" x14ac:dyDescent="0.2">
      <c r="A25" s="151" t="s">
        <v>34</v>
      </c>
      <c r="B25" s="136" t="s">
        <v>35</v>
      </c>
      <c r="C25" s="184" t="str">
        <f>'exc PPs'!E24</f>
        <v>YES</v>
      </c>
      <c r="D25" s="136" t="str">
        <f>'exc PPs'!F24</f>
        <v>UA</v>
      </c>
      <c r="E25" s="38"/>
      <c r="F25" s="3"/>
      <c r="G25" s="52" t="str">
        <f>'Area CT'!D24</f>
        <v>Berwick-upon-Tweed</v>
      </c>
      <c r="I25" s="5" t="s">
        <v>1081</v>
      </c>
      <c r="J25" s="64" t="s">
        <v>1136</v>
      </c>
    </row>
    <row r="26" spans="1:10" x14ac:dyDescent="0.2">
      <c r="A26" s="151" t="s">
        <v>36</v>
      </c>
      <c r="B26" s="136" t="s">
        <v>37</v>
      </c>
      <c r="C26" s="184" t="str">
        <f>'exc PPs'!E25</f>
        <v>NO</v>
      </c>
      <c r="D26" s="136" t="str">
        <f>'exc PPs'!F25</f>
        <v>SD</v>
      </c>
      <c r="E26" s="38"/>
      <c r="F26" s="3"/>
      <c r="G26" s="52" t="str">
        <f>'Area CT'!D25</f>
        <v>Beverley</v>
      </c>
      <c r="I26" s="5" t="s">
        <v>1082</v>
      </c>
      <c r="J26" s="64" t="s">
        <v>1137</v>
      </c>
    </row>
    <row r="27" spans="1:10" x14ac:dyDescent="0.2">
      <c r="A27" s="151" t="s">
        <v>1144</v>
      </c>
      <c r="B27" s="136" t="s">
        <v>1145</v>
      </c>
      <c r="C27" s="184" t="str">
        <f>'exc PPs'!E26</f>
        <v>YES</v>
      </c>
      <c r="D27" s="136" t="s">
        <v>1082</v>
      </c>
      <c r="E27" s="38"/>
      <c r="F27" s="3"/>
      <c r="G27" s="52" t="str">
        <f>'Area CT'!D26</f>
        <v>Bexley</v>
      </c>
      <c r="I27" s="5" t="s">
        <v>1076</v>
      </c>
      <c r="J27" s="64" t="s">
        <v>1138</v>
      </c>
    </row>
    <row r="28" spans="1:10" x14ac:dyDescent="0.2">
      <c r="A28" s="151" t="s">
        <v>38</v>
      </c>
      <c r="B28" s="136" t="s">
        <v>39</v>
      </c>
      <c r="C28" s="184" t="str">
        <f>'exc PPs'!E27</f>
        <v>NO</v>
      </c>
      <c r="D28" s="136" t="str">
        <f>'exc PPs'!F27</f>
        <v>SC</v>
      </c>
      <c r="E28" s="38"/>
      <c r="F28" s="3"/>
      <c r="G28" s="52" t="str">
        <f>'Area CT'!D27</f>
        <v>Birmingham</v>
      </c>
    </row>
    <row r="29" spans="1:10" x14ac:dyDescent="0.2">
      <c r="A29" s="151" t="s">
        <v>944</v>
      </c>
      <c r="B29" s="154" t="s">
        <v>945</v>
      </c>
      <c r="C29" s="184" t="str">
        <f>'exc PPs'!E28</f>
        <v>YES</v>
      </c>
      <c r="D29" s="154" t="str">
        <f>'exc PPs'!F28</f>
        <v>CFA</v>
      </c>
      <c r="E29" s="38"/>
      <c r="F29" s="3"/>
      <c r="G29" s="52" t="str">
        <f>'Area CT'!D28</f>
        <v>Blaby</v>
      </c>
      <c r="I29" s="22" t="s">
        <v>1083</v>
      </c>
      <c r="J29" s="22" t="s">
        <v>1116</v>
      </c>
    </row>
    <row r="30" spans="1:10" x14ac:dyDescent="0.2">
      <c r="A30" s="151" t="s">
        <v>1178</v>
      </c>
      <c r="B30" s="136" t="s">
        <v>41</v>
      </c>
      <c r="C30" s="184" t="str">
        <f>'exc PPs'!E29</f>
        <v>YES</v>
      </c>
      <c r="D30" s="136" t="str">
        <f>'exc PPs'!F29</f>
        <v>PCC</v>
      </c>
      <c r="E30" s="38"/>
      <c r="F30" s="3"/>
      <c r="G30" s="52" t="str">
        <f>'Area CT'!D29</f>
        <v>Blackburn</v>
      </c>
      <c r="I30" s="22" t="s">
        <v>1080</v>
      </c>
      <c r="J30" s="22" t="s">
        <v>1117</v>
      </c>
    </row>
    <row r="31" spans="1:10" x14ac:dyDescent="0.2">
      <c r="A31" s="151" t="s">
        <v>911</v>
      </c>
      <c r="B31" s="136" t="s">
        <v>903</v>
      </c>
      <c r="C31" s="184" t="str">
        <f>'exc PPs'!E30</f>
        <v>NO</v>
      </c>
      <c r="D31" s="136" t="str">
        <f>'exc PPs'!F30</f>
        <v>SC</v>
      </c>
      <c r="E31" s="38"/>
      <c r="F31" s="3"/>
      <c r="G31" s="52" t="str">
        <f>'Area CT'!D30</f>
        <v>Blackburn with Darwen UA</v>
      </c>
      <c r="I31" s="22" t="s">
        <v>1084</v>
      </c>
      <c r="J31" s="22" t="s">
        <v>1099</v>
      </c>
    </row>
    <row r="32" spans="1:10" x14ac:dyDescent="0.2">
      <c r="A32" s="151" t="s">
        <v>946</v>
      </c>
      <c r="B32" s="154" t="s">
        <v>947</v>
      </c>
      <c r="C32" s="184" t="str">
        <f>'exc PPs'!E31</f>
        <v>YES</v>
      </c>
      <c r="D32" s="154" t="str">
        <f>'exc PPs'!F31</f>
        <v>CFA</v>
      </c>
      <c r="E32" s="38"/>
      <c r="F32" s="3"/>
      <c r="G32" s="52" t="str">
        <f>'Area CT'!D31</f>
        <v>Blackpool</v>
      </c>
      <c r="I32" s="111" t="s">
        <v>1235</v>
      </c>
      <c r="J32" s="111" t="s">
        <v>1245</v>
      </c>
    </row>
    <row r="33" spans="1:10" x14ac:dyDescent="0.2">
      <c r="A33" s="151" t="s">
        <v>42</v>
      </c>
      <c r="B33" s="136" t="s">
        <v>43</v>
      </c>
      <c r="C33" s="184" t="str">
        <f>'exc PPs'!E32</f>
        <v>NO</v>
      </c>
      <c r="D33" s="136" t="str">
        <f>'exc PPs'!F32</f>
        <v>SD</v>
      </c>
      <c r="E33" s="38"/>
      <c r="F33" s="3"/>
      <c r="G33" s="52" t="str">
        <f>'Area CT'!D32</f>
        <v>Blackpool UA</v>
      </c>
      <c r="I33" s="22" t="s">
        <v>1081</v>
      </c>
      <c r="J33" s="22" t="s">
        <v>1118</v>
      </c>
    </row>
    <row r="34" spans="1:10" x14ac:dyDescent="0.2">
      <c r="A34" s="151" t="s">
        <v>912</v>
      </c>
      <c r="B34" s="136" t="s">
        <v>861</v>
      </c>
      <c r="C34" s="184" t="str">
        <f>'exc PPs'!E33</f>
        <v>NO</v>
      </c>
      <c r="D34" s="136" t="str">
        <f>'exc PPs'!F33</f>
        <v>SD</v>
      </c>
      <c r="E34" s="38"/>
      <c r="F34" s="3"/>
      <c r="G34" s="52" t="str">
        <f>'Area CT'!D33</f>
        <v>Blyth Valley</v>
      </c>
      <c r="I34" s="22" t="s">
        <v>1086</v>
      </c>
      <c r="J34" s="22" t="s">
        <v>1119</v>
      </c>
    </row>
    <row r="35" spans="1:10" x14ac:dyDescent="0.2">
      <c r="A35" s="151" t="s">
        <v>44</v>
      </c>
      <c r="B35" s="136" t="s">
        <v>45</v>
      </c>
      <c r="C35" s="184" t="str">
        <f>'exc PPs'!E34</f>
        <v>YES</v>
      </c>
      <c r="D35" s="136" t="str">
        <f>'exc PPs'!F34</f>
        <v>OLB</v>
      </c>
      <c r="E35" s="38"/>
      <c r="F35" s="3"/>
      <c r="G35" s="52" t="str">
        <f>'Area CT'!D34</f>
        <v>Bolsover</v>
      </c>
      <c r="I35" s="22" t="s">
        <v>1085</v>
      </c>
      <c r="J35" s="22" t="s">
        <v>1120</v>
      </c>
    </row>
    <row r="36" spans="1:10" x14ac:dyDescent="0.2">
      <c r="A36" s="151" t="s">
        <v>46</v>
      </c>
      <c r="B36" s="136" t="s">
        <v>47</v>
      </c>
      <c r="C36" s="184" t="str">
        <f>'exc PPs'!E35</f>
        <v>YES</v>
      </c>
      <c r="D36" s="136" t="str">
        <f>'exc PPs'!F35</f>
        <v>MD</v>
      </c>
      <c r="E36" s="38"/>
      <c r="F36" s="3"/>
      <c r="G36" s="52" t="str">
        <f>'Area CT'!D35</f>
        <v>Bolton</v>
      </c>
      <c r="I36" s="22" t="s">
        <v>1082</v>
      </c>
      <c r="J36" s="22" t="s">
        <v>1121</v>
      </c>
    </row>
    <row r="37" spans="1:10" x14ac:dyDescent="0.2">
      <c r="A37" s="151" t="s">
        <v>48</v>
      </c>
      <c r="B37" s="136" t="s">
        <v>49</v>
      </c>
      <c r="C37" s="184" t="str">
        <f>'exc PPs'!E36</f>
        <v>YES</v>
      </c>
      <c r="D37" s="136" t="str">
        <f>'exc PPs'!F36</f>
        <v>SD</v>
      </c>
      <c r="E37" s="38"/>
      <c r="F37" s="3"/>
      <c r="G37" s="52" t="str">
        <f>'Area CT'!D36</f>
        <v>Boothferry</v>
      </c>
      <c r="I37" s="22" t="s">
        <v>1077</v>
      </c>
      <c r="J37" s="22" t="s">
        <v>1122</v>
      </c>
    </row>
    <row r="38" spans="1:10" x14ac:dyDescent="0.2">
      <c r="A38" s="151" t="s">
        <v>913</v>
      </c>
      <c r="B38" s="136" t="s">
        <v>862</v>
      </c>
      <c r="C38" s="184" t="str">
        <f>'exc PPs'!E37</f>
        <v>NO</v>
      </c>
      <c r="D38" s="136" t="str">
        <f>'exc PPs'!F37</f>
        <v>SD</v>
      </c>
      <c r="E38" s="38"/>
      <c r="F38" s="3"/>
      <c r="G38" s="52" t="str">
        <f>'Area CT'!D37</f>
        <v>Boston</v>
      </c>
      <c r="I38" s="22" t="s">
        <v>1076</v>
      </c>
      <c r="J38" s="22" t="s">
        <v>1123</v>
      </c>
    </row>
    <row r="39" spans="1:10" x14ac:dyDescent="0.2">
      <c r="A39" s="151" t="s">
        <v>50</v>
      </c>
      <c r="B39" s="136" t="s">
        <v>51</v>
      </c>
      <c r="C39" s="184" t="str">
        <f>'exc PPs'!E38</f>
        <v>YES</v>
      </c>
      <c r="D39" s="136" t="str">
        <f>'exc PPs'!F38</f>
        <v>UA</v>
      </c>
      <c r="E39" s="38"/>
      <c r="F39" s="3"/>
      <c r="G39" s="52" t="str">
        <f>'Area CT'!D38</f>
        <v>Bournemouth</v>
      </c>
      <c r="I39" s="22" t="s">
        <v>1078</v>
      </c>
      <c r="J39" s="22" t="s">
        <v>1124</v>
      </c>
    </row>
    <row r="40" spans="1:10" x14ac:dyDescent="0.2">
      <c r="A40" s="151" t="s">
        <v>1034</v>
      </c>
      <c r="B40" s="155" t="s">
        <v>998</v>
      </c>
      <c r="C40" s="184" t="str">
        <f>'exc PPs'!E39</f>
        <v>NO</v>
      </c>
      <c r="D40" s="155" t="str">
        <f>'exc PPs'!F39</f>
        <v>SD</v>
      </c>
      <c r="E40" s="38"/>
      <c r="F40" s="3"/>
      <c r="G40" s="52" t="str">
        <f>'Area CT'!D39</f>
        <v>Bournemouth UA</v>
      </c>
      <c r="I40" s="111" t="s">
        <v>1174</v>
      </c>
      <c r="J40" s="112" t="s">
        <v>1176</v>
      </c>
    </row>
    <row r="41" spans="1:10" x14ac:dyDescent="0.2">
      <c r="A41" s="151" t="s">
        <v>52</v>
      </c>
      <c r="B41" s="136" t="s">
        <v>53</v>
      </c>
      <c r="C41" s="184" t="str">
        <f>'exc PPs'!E40</f>
        <v>YES</v>
      </c>
      <c r="D41" s="136" t="str">
        <f>'exc PPs'!F40</f>
        <v>UA</v>
      </c>
      <c r="E41" s="38"/>
      <c r="F41" s="3"/>
      <c r="G41" s="52" t="str">
        <f>'Area CT'!D40</f>
        <v>Bournemouth, Christchurch &amp; Poole</v>
      </c>
      <c r="I41" s="22" t="s">
        <v>1079</v>
      </c>
      <c r="J41" s="22" t="s">
        <v>1125</v>
      </c>
    </row>
    <row r="42" spans="1:10" x14ac:dyDescent="0.2">
      <c r="A42" s="151" t="s">
        <v>54</v>
      </c>
      <c r="B42" s="136" t="s">
        <v>55</v>
      </c>
      <c r="C42" s="184" t="str">
        <f>'exc PPs'!E41</f>
        <v>NO</v>
      </c>
      <c r="D42" s="136" t="str">
        <f>'exc PPs'!F41</f>
        <v>SD</v>
      </c>
      <c r="E42" s="38"/>
      <c r="F42" s="3"/>
      <c r="G42" s="52" t="str">
        <f>'Area CT'!D41</f>
        <v>Bracknell Forest</v>
      </c>
      <c r="I42" s="20" t="s">
        <v>886</v>
      </c>
      <c r="J42" s="20" t="s">
        <v>886</v>
      </c>
    </row>
    <row r="43" spans="1:10" x14ac:dyDescent="0.2">
      <c r="A43" s="151" t="s">
        <v>56</v>
      </c>
      <c r="B43" s="136" t="s">
        <v>57</v>
      </c>
      <c r="C43" s="184" t="str">
        <f>'exc PPs'!E42</f>
        <v>YES</v>
      </c>
      <c r="D43" s="136" t="str">
        <f>'exc PPs'!F42</f>
        <v>SD</v>
      </c>
      <c r="E43" s="38"/>
      <c r="F43" s="3"/>
      <c r="G43" s="52" t="str">
        <f>'Area CT'!D42</f>
        <v>Bracknell Forest UA</v>
      </c>
    </row>
    <row r="44" spans="1:10" x14ac:dyDescent="0.2">
      <c r="A44" s="151" t="s">
        <v>58</v>
      </c>
      <c r="B44" s="136" t="s">
        <v>59</v>
      </c>
      <c r="C44" s="184" t="str">
        <f>'exc PPs'!E43</f>
        <v>YES</v>
      </c>
      <c r="D44" s="136" t="str">
        <f>'exc PPs'!F43</f>
        <v>MD</v>
      </c>
      <c r="E44" s="38"/>
      <c r="F44" s="3"/>
      <c r="G44" s="52" t="str">
        <f>'Area CT'!D43</f>
        <v>Bradford</v>
      </c>
    </row>
    <row r="45" spans="1:10" x14ac:dyDescent="0.2">
      <c r="A45" s="151" t="s">
        <v>914</v>
      </c>
      <c r="B45" s="136" t="s">
        <v>863</v>
      </c>
      <c r="C45" s="184" t="str">
        <f>'exc PPs'!E44</f>
        <v>NO</v>
      </c>
      <c r="D45" s="136" t="str">
        <f>'exc PPs'!F44</f>
        <v>SD</v>
      </c>
      <c r="E45" s="38"/>
      <c r="F45" s="3"/>
      <c r="G45" s="52" t="str">
        <f>'Area CT'!D44</f>
        <v>Braintree</v>
      </c>
    </row>
    <row r="46" spans="1:10" x14ac:dyDescent="0.2">
      <c r="A46" s="151" t="s">
        <v>60</v>
      </c>
      <c r="B46" s="136" t="s">
        <v>61</v>
      </c>
      <c r="C46" s="184" t="str">
        <f>'exc PPs'!E45</f>
        <v>YES</v>
      </c>
      <c r="D46" s="136" t="str">
        <f>'exc PPs'!F45</f>
        <v>SD</v>
      </c>
      <c r="E46" s="38"/>
      <c r="F46" s="3"/>
      <c r="G46" s="52" t="str">
        <f>'Area CT'!D45</f>
        <v>Breckland</v>
      </c>
    </row>
    <row r="47" spans="1:10" x14ac:dyDescent="0.2">
      <c r="A47" s="151" t="s">
        <v>1022</v>
      </c>
      <c r="B47" s="155" t="s">
        <v>988</v>
      </c>
      <c r="C47" s="184" t="str">
        <f>'exc PPs'!E46</f>
        <v>NO</v>
      </c>
      <c r="D47" s="155" t="str">
        <f>'exc PPs'!F46</f>
        <v>SD</v>
      </c>
      <c r="E47" s="38"/>
      <c r="F47" s="3"/>
      <c r="G47" s="52" t="str">
        <f>'Area CT'!D46</f>
        <v>Brent</v>
      </c>
    </row>
    <row r="48" spans="1:10" x14ac:dyDescent="0.2">
      <c r="A48" s="151" t="s">
        <v>62</v>
      </c>
      <c r="B48" s="136" t="s">
        <v>63</v>
      </c>
      <c r="C48" s="184" t="str">
        <f>'exc PPs'!E47</f>
        <v>NO</v>
      </c>
      <c r="D48" s="136" t="str">
        <f>'exc PPs'!F47</f>
        <v>UA</v>
      </c>
      <c r="E48" s="38"/>
      <c r="F48" s="3"/>
      <c r="G48" s="52" t="str">
        <f>'Area CT'!D47</f>
        <v>Brentwood</v>
      </c>
    </row>
    <row r="49" spans="1:8" x14ac:dyDescent="0.2">
      <c r="A49" s="151" t="s">
        <v>1258</v>
      </c>
      <c r="B49" s="136" t="s">
        <v>1259</v>
      </c>
      <c r="C49" s="184" t="str">
        <f>'exc PPs'!E48</f>
        <v>YES</v>
      </c>
      <c r="D49" s="136" t="s">
        <v>1082</v>
      </c>
      <c r="E49" s="38"/>
      <c r="F49" s="3"/>
      <c r="G49" s="52" t="str">
        <f>'Area CT'!D48</f>
        <v>Bridgnorth</v>
      </c>
    </row>
    <row r="50" spans="1:8" x14ac:dyDescent="0.2">
      <c r="A50" s="151" t="s">
        <v>1049</v>
      </c>
      <c r="B50" s="136" t="s">
        <v>999</v>
      </c>
      <c r="C50" s="184" t="str">
        <f>'exc PPs'!E49</f>
        <v>NO</v>
      </c>
      <c r="D50" s="136" t="s">
        <v>1076</v>
      </c>
      <c r="E50" s="38"/>
      <c r="F50" s="3"/>
      <c r="G50" s="52" t="str">
        <f>'Area CT'!D49</f>
        <v xml:space="preserve">Brighton </v>
      </c>
    </row>
    <row r="51" spans="1:8" x14ac:dyDescent="0.2">
      <c r="A51" s="151" t="s">
        <v>64</v>
      </c>
      <c r="B51" s="136" t="s">
        <v>65</v>
      </c>
      <c r="C51" s="184" t="str">
        <f>'exc PPs'!E50</f>
        <v>YES</v>
      </c>
      <c r="D51" s="136" t="str">
        <f>'exc PPs'!F50</f>
        <v>UA</v>
      </c>
      <c r="E51" s="38"/>
      <c r="F51" s="3"/>
      <c r="G51" s="52" t="str">
        <f>'Area CT'!D50</f>
        <v>Brighton &amp; Hove UA</v>
      </c>
    </row>
    <row r="52" spans="1:8" x14ac:dyDescent="0.2">
      <c r="A52" s="151" t="s">
        <v>66</v>
      </c>
      <c r="B52" s="136" t="s">
        <v>67</v>
      </c>
      <c r="C52" s="184" t="str">
        <f>'exc PPs'!E51</f>
        <v>YES</v>
      </c>
      <c r="D52" s="136" t="str">
        <f>'exc PPs'!F51</f>
        <v>MD</v>
      </c>
      <c r="E52" s="38"/>
      <c r="F52" s="3"/>
      <c r="G52" s="52" t="str">
        <f>'Area CT'!D51</f>
        <v>Bristol UA</v>
      </c>
    </row>
    <row r="53" spans="1:8" x14ac:dyDescent="0.2">
      <c r="A53" s="151" t="s">
        <v>68</v>
      </c>
      <c r="B53" s="136" t="s">
        <v>69</v>
      </c>
      <c r="C53" s="184" t="str">
        <f>'exc PPs'!E52</f>
        <v>YES</v>
      </c>
      <c r="D53" s="136" t="str">
        <f>'exc PPs'!F52</f>
        <v>SD</v>
      </c>
      <c r="E53" s="38"/>
      <c r="F53" s="3"/>
      <c r="G53" s="52" t="str">
        <f>'Area CT'!D52</f>
        <v>Broadland</v>
      </c>
    </row>
    <row r="54" spans="1:8" x14ac:dyDescent="0.2">
      <c r="A54" s="151" t="s">
        <v>70</v>
      </c>
      <c r="B54" s="136" t="s">
        <v>71</v>
      </c>
      <c r="C54" s="184" t="str">
        <f>'exc PPs'!E53</f>
        <v>YES</v>
      </c>
      <c r="D54" s="136" t="str">
        <f>'exc PPs'!F53</f>
        <v>SD</v>
      </c>
      <c r="E54" s="38"/>
      <c r="F54" s="3"/>
      <c r="G54" s="52" t="str">
        <f>'Area CT'!D53</f>
        <v>Bromley</v>
      </c>
    </row>
    <row r="55" spans="1:8" x14ac:dyDescent="0.2">
      <c r="A55" s="151" t="s">
        <v>72</v>
      </c>
      <c r="B55" s="136" t="s">
        <v>73</v>
      </c>
      <c r="C55" s="184" t="str">
        <f>'exc PPs'!E54</f>
        <v>YES</v>
      </c>
      <c r="D55" s="136" t="str">
        <f>'exc PPs'!F54</f>
        <v>OLB</v>
      </c>
      <c r="E55" s="38"/>
      <c r="F55" s="3"/>
      <c r="G55" s="52" t="str">
        <f>'Area CT'!D54</f>
        <v>Bromsgrove</v>
      </c>
    </row>
    <row r="56" spans="1:8" x14ac:dyDescent="0.2">
      <c r="A56" s="151" t="s">
        <v>74</v>
      </c>
      <c r="B56" s="136" t="s">
        <v>75</v>
      </c>
      <c r="C56" s="184" t="str">
        <f>'exc PPs'!E55</f>
        <v>YES</v>
      </c>
      <c r="D56" s="136" t="str">
        <f>'exc PPs'!F55</f>
        <v>SD</v>
      </c>
      <c r="E56" s="38"/>
      <c r="F56" s="3"/>
      <c r="G56" s="52" t="str">
        <f>'Area CT'!D55</f>
        <v>Broxbourne</v>
      </c>
    </row>
    <row r="57" spans="1:8" x14ac:dyDescent="0.2">
      <c r="A57" s="151" t="s">
        <v>76</v>
      </c>
      <c r="B57" s="136" t="s">
        <v>77</v>
      </c>
      <c r="C57" s="184" t="str">
        <f>'exc PPs'!E56</f>
        <v>NO</v>
      </c>
      <c r="D57" s="136" t="str">
        <f>'exc PPs'!F56</f>
        <v>SD</v>
      </c>
      <c r="E57" s="38"/>
      <c r="F57" s="3"/>
      <c r="G57" s="52" t="str">
        <f>'Area CT'!D56</f>
        <v>Broxtowe</v>
      </c>
    </row>
    <row r="58" spans="1:8" x14ac:dyDescent="0.2">
      <c r="A58" s="151" t="s">
        <v>915</v>
      </c>
      <c r="B58" s="136" t="s">
        <v>897</v>
      </c>
      <c r="C58" s="184" t="str">
        <f>'exc PPs'!E57</f>
        <v>NO</v>
      </c>
      <c r="D58" s="136" t="str">
        <f>'exc PPs'!F57</f>
        <v>SD</v>
      </c>
      <c r="E58" s="38"/>
      <c r="F58" s="3"/>
      <c r="G58" s="52" t="str">
        <f>'Area CT'!D58</f>
        <v>Burnley</v>
      </c>
    </row>
    <row r="59" spans="1:8" x14ac:dyDescent="0.2">
      <c r="A59" s="151" t="s">
        <v>78</v>
      </c>
      <c r="B59" s="136" t="s">
        <v>79</v>
      </c>
      <c r="C59" s="184" t="str">
        <f>'exc PPs'!E58</f>
        <v>YES</v>
      </c>
      <c r="D59" s="136" t="str">
        <f>'exc PPs'!F58</f>
        <v>UA</v>
      </c>
      <c r="E59" s="38"/>
      <c r="F59" s="3"/>
      <c r="G59" s="178" t="s">
        <v>1746</v>
      </c>
      <c r="H59" s="176"/>
    </row>
    <row r="60" spans="1:8" x14ac:dyDescent="0.2">
      <c r="A60" s="151" t="s">
        <v>1037</v>
      </c>
      <c r="B60" s="136" t="s">
        <v>1038</v>
      </c>
      <c r="C60" s="184" t="str">
        <f>'exc PPs'!E59</f>
        <v>NO</v>
      </c>
      <c r="D60" s="136" t="s">
        <v>1076</v>
      </c>
      <c r="E60" s="38"/>
      <c r="F60" s="3"/>
      <c r="G60" s="52" t="str">
        <f>'Area CT'!D59</f>
        <v>Bury</v>
      </c>
    </row>
    <row r="61" spans="1:8" x14ac:dyDescent="0.2">
      <c r="A61" s="151" t="s">
        <v>80</v>
      </c>
      <c r="B61" s="136" t="s">
        <v>81</v>
      </c>
      <c r="C61" s="184" t="str">
        <f>'exc PPs'!E60</f>
        <v>YES</v>
      </c>
      <c r="D61" s="136" t="str">
        <f>'exc PPs'!F60</f>
        <v>UA</v>
      </c>
      <c r="E61" s="38"/>
      <c r="F61" s="3"/>
      <c r="G61" s="52" t="str">
        <f>'Area CT'!D60</f>
        <v>Calderdale</v>
      </c>
    </row>
    <row r="62" spans="1:8" x14ac:dyDescent="0.2">
      <c r="A62" s="151" t="s">
        <v>82</v>
      </c>
      <c r="B62" s="136" t="s">
        <v>83</v>
      </c>
      <c r="C62" s="184" t="str">
        <f>'exc PPs'!E61</f>
        <v>YES</v>
      </c>
      <c r="D62" s="136" t="str">
        <f>'exc PPs'!F61</f>
        <v>SD</v>
      </c>
      <c r="E62" s="38"/>
      <c r="F62" s="3"/>
      <c r="G62" s="52" t="str">
        <f>'Area CT'!D61</f>
        <v>Cambridge</v>
      </c>
    </row>
    <row r="63" spans="1:8" x14ac:dyDescent="0.2">
      <c r="A63" s="151" t="s">
        <v>84</v>
      </c>
      <c r="B63" s="136" t="s">
        <v>85</v>
      </c>
      <c r="C63" s="184" t="str">
        <f>'exc PPs'!E62</f>
        <v>YES</v>
      </c>
      <c r="D63" s="136" t="str">
        <f>'exc PPs'!F62</f>
        <v>OLB</v>
      </c>
      <c r="E63" s="38"/>
      <c r="F63" s="3"/>
      <c r="G63" s="52" t="str">
        <f>'Area CT'!D62</f>
        <v>Camden</v>
      </c>
    </row>
    <row r="64" spans="1:8" x14ac:dyDescent="0.2">
      <c r="A64" s="151" t="s">
        <v>86</v>
      </c>
      <c r="B64" s="136" t="s">
        <v>87</v>
      </c>
      <c r="C64" s="184" t="str">
        <f>'exc PPs'!E63</f>
        <v>YES</v>
      </c>
      <c r="D64" s="136" t="str">
        <f>'exc PPs'!F63</f>
        <v>SD</v>
      </c>
      <c r="E64" s="38"/>
      <c r="F64" s="3"/>
      <c r="G64" s="52" t="str">
        <f>'Area CT'!D63</f>
        <v>Cannock Chase</v>
      </c>
    </row>
    <row r="65" spans="1:7" x14ac:dyDescent="0.2">
      <c r="A65" s="151" t="s">
        <v>88</v>
      </c>
      <c r="B65" s="136" t="s">
        <v>89</v>
      </c>
      <c r="C65" s="184" t="str">
        <f>'exc PPs'!E64</f>
        <v>YES</v>
      </c>
      <c r="D65" s="136" t="str">
        <f>'exc PPs'!F64</f>
        <v>SD</v>
      </c>
      <c r="E65" s="38"/>
      <c r="F65" s="3"/>
      <c r="G65" s="52" t="str">
        <f>'Area CT'!D64</f>
        <v>Canterbury</v>
      </c>
    </row>
    <row r="66" spans="1:7" x14ac:dyDescent="0.2">
      <c r="A66" s="151" t="s">
        <v>90</v>
      </c>
      <c r="B66" s="136" t="s">
        <v>91</v>
      </c>
      <c r="C66" s="184" t="str">
        <f>'exc PPs'!E65</f>
        <v>YES</v>
      </c>
      <c r="D66" s="136" t="str">
        <f>'exc PPs'!F65</f>
        <v>SD</v>
      </c>
      <c r="E66" s="38"/>
      <c r="F66" s="3"/>
      <c r="G66" s="52" t="str">
        <f>'Area CT'!D65</f>
        <v>Caradon</v>
      </c>
    </row>
    <row r="67" spans="1:7" x14ac:dyDescent="0.2">
      <c r="A67" s="151" t="s">
        <v>92</v>
      </c>
      <c r="B67" s="136" t="s">
        <v>93</v>
      </c>
      <c r="C67" s="184" t="str">
        <f>'exc PPs'!E66</f>
        <v>NO</v>
      </c>
      <c r="D67" s="136" t="str">
        <f>'exc PPs'!F66</f>
        <v>SC</v>
      </c>
      <c r="E67" s="38"/>
      <c r="F67" s="3"/>
      <c r="G67" s="52" t="str">
        <f>'Area CT'!D66</f>
        <v>Carlisle</v>
      </c>
    </row>
    <row r="68" spans="1:7" x14ac:dyDescent="0.2">
      <c r="A68" s="186" t="s">
        <v>1745</v>
      </c>
      <c r="B68" s="184" t="s">
        <v>1746</v>
      </c>
      <c r="C68" s="184" t="str">
        <f>'exc PPs'!E67</f>
        <v>YES</v>
      </c>
      <c r="D68" s="184" t="s">
        <v>1082</v>
      </c>
      <c r="E68" s="38"/>
      <c r="F68" s="3"/>
      <c r="G68" s="52" t="str">
        <f>'Area CT'!D67</f>
        <v>Carrick</v>
      </c>
    </row>
    <row r="69" spans="1:7" x14ac:dyDescent="0.2">
      <c r="A69" s="151" t="s">
        <v>948</v>
      </c>
      <c r="B69" s="154" t="s">
        <v>949</v>
      </c>
      <c r="C69" s="184" t="str">
        <f>'exc PPs'!E68</f>
        <v>YES</v>
      </c>
      <c r="D69" s="154" t="str">
        <f>'exc PPs'!F68</f>
        <v>CFA</v>
      </c>
      <c r="E69" s="38"/>
      <c r="F69" s="3"/>
      <c r="G69" s="52" t="str">
        <f>'Area CT'!D68</f>
        <v>Castle Morpeth</v>
      </c>
    </row>
    <row r="70" spans="1:7" x14ac:dyDescent="0.2">
      <c r="A70" s="151" t="s">
        <v>94</v>
      </c>
      <c r="B70" s="136" t="s">
        <v>95</v>
      </c>
      <c r="C70" s="184" t="str">
        <f>'exc PPs'!E69</f>
        <v>YES</v>
      </c>
      <c r="D70" s="136" t="str">
        <f>'exc PPs'!F69</f>
        <v>SD</v>
      </c>
      <c r="E70" s="38"/>
      <c r="F70" s="3"/>
      <c r="G70" s="52" t="str">
        <f>'Area CT'!D69</f>
        <v>Castle Point</v>
      </c>
    </row>
    <row r="71" spans="1:7" x14ac:dyDescent="0.2">
      <c r="A71" s="151" t="s">
        <v>96</v>
      </c>
      <c r="B71" s="136" t="s">
        <v>97</v>
      </c>
      <c r="C71" s="184" t="str">
        <f>'exc PPs'!E70</f>
        <v>YES</v>
      </c>
      <c r="D71" s="136" t="str">
        <f>'exc PPs'!F70</f>
        <v>MD</v>
      </c>
      <c r="E71" s="38"/>
      <c r="F71" s="3"/>
      <c r="G71" s="52" t="str">
        <f>'Area CT'!D70</f>
        <v>Central Bedfordshire UA</v>
      </c>
    </row>
    <row r="72" spans="1:7" x14ac:dyDescent="0.2">
      <c r="A72" s="151" t="s">
        <v>98</v>
      </c>
      <c r="B72" s="136" t="s">
        <v>99</v>
      </c>
      <c r="C72" s="184" t="str">
        <f>'exc PPs'!E71</f>
        <v>YES</v>
      </c>
      <c r="D72" s="136" t="str">
        <f>'exc PPs'!F71</f>
        <v>MD</v>
      </c>
      <c r="E72" s="38"/>
      <c r="F72" s="3"/>
      <c r="G72" s="52" t="str">
        <f>'Area CT'!D71</f>
        <v>Charnwood</v>
      </c>
    </row>
    <row r="73" spans="1:7" x14ac:dyDescent="0.2">
      <c r="A73" s="151" t="s">
        <v>100</v>
      </c>
      <c r="B73" s="136" t="s">
        <v>101</v>
      </c>
      <c r="C73" s="184" t="str">
        <f>'exc PPs'!E72</f>
        <v>YES</v>
      </c>
      <c r="D73" s="136" t="str">
        <f>'exc PPs'!F72</f>
        <v>SD</v>
      </c>
      <c r="E73" s="38"/>
      <c r="F73" s="3"/>
      <c r="G73" s="52" t="str">
        <f>'Area CT'!D72</f>
        <v>Chelmsford</v>
      </c>
    </row>
    <row r="74" spans="1:7" x14ac:dyDescent="0.2">
      <c r="A74" s="151" t="s">
        <v>102</v>
      </c>
      <c r="B74" s="136" t="s">
        <v>103</v>
      </c>
      <c r="C74" s="184" t="str">
        <f>'exc PPs'!E73</f>
        <v>YES</v>
      </c>
      <c r="D74" s="136" t="str">
        <f>'exc PPs'!F73</f>
        <v>SC</v>
      </c>
      <c r="E74" s="38"/>
      <c r="F74" s="3"/>
      <c r="G74" s="52" t="str">
        <f>'Area CT'!D73</f>
        <v>Cheltenham</v>
      </c>
    </row>
    <row r="75" spans="1:7" x14ac:dyDescent="0.2">
      <c r="A75" s="151" t="s">
        <v>950</v>
      </c>
      <c r="B75" s="154" t="s">
        <v>951</v>
      </c>
      <c r="C75" s="184" t="str">
        <f>'exc PPs'!E74</f>
        <v>YES</v>
      </c>
      <c r="D75" s="154" t="str">
        <f>'exc PPs'!F74</f>
        <v>CFA</v>
      </c>
      <c r="E75" s="38"/>
      <c r="F75" s="123"/>
      <c r="G75" s="52" t="str">
        <f>'Area CT'!D74</f>
        <v>Cherwell</v>
      </c>
    </row>
    <row r="76" spans="1:7" x14ac:dyDescent="0.2">
      <c r="A76" s="151" t="s">
        <v>1179</v>
      </c>
      <c r="B76" s="136" t="s">
        <v>105</v>
      </c>
      <c r="C76" s="184" t="str">
        <f>'exc PPs'!E75</f>
        <v>YES</v>
      </c>
      <c r="D76" s="136" t="str">
        <f>'exc PPs'!F75</f>
        <v>PCC</v>
      </c>
      <c r="E76" s="38"/>
      <c r="F76" s="3"/>
      <c r="G76" s="52" t="str">
        <f>'Area CT'!D75</f>
        <v>Cheshire East UA</v>
      </c>
    </row>
    <row r="77" spans="1:7" x14ac:dyDescent="0.2">
      <c r="A77" s="151" t="s">
        <v>1233</v>
      </c>
      <c r="B77" s="136" t="s">
        <v>1234</v>
      </c>
      <c r="C77" s="184" t="str">
        <f>'exc PPs'!E76</f>
        <v>YES</v>
      </c>
      <c r="D77" s="136" t="str">
        <f>'exc PPs'!F76</f>
        <v>CA</v>
      </c>
      <c r="E77" s="38"/>
      <c r="F77" s="3"/>
      <c r="G77" s="52" t="str">
        <f>'Area CT'!D76</f>
        <v>Cheshire West and Chester UA</v>
      </c>
    </row>
    <row r="78" spans="1:7" x14ac:dyDescent="0.2">
      <c r="A78" s="151" t="s">
        <v>106</v>
      </c>
      <c r="B78" s="136" t="s">
        <v>107</v>
      </c>
      <c r="C78" s="184" t="str">
        <f>'exc PPs'!E77</f>
        <v>YES</v>
      </c>
      <c r="D78" s="136" t="str">
        <f>'exc PPs'!F77</f>
        <v>ILB</v>
      </c>
      <c r="E78" s="38"/>
      <c r="F78" s="3"/>
      <c r="G78" s="52" t="str">
        <f>'Area CT'!D77</f>
        <v>Chester</v>
      </c>
    </row>
    <row r="79" spans="1:7" x14ac:dyDescent="0.2">
      <c r="A79" s="151" t="s">
        <v>108</v>
      </c>
      <c r="B79" s="136" t="s">
        <v>109</v>
      </c>
      <c r="C79" s="184" t="str">
        <f>'exc PPs'!E78</f>
        <v>YES</v>
      </c>
      <c r="D79" s="136" t="str">
        <f>'exc PPs'!F78</f>
        <v>SD</v>
      </c>
      <c r="E79" s="38"/>
      <c r="F79" s="3"/>
      <c r="G79" s="52" t="str">
        <f>'Area CT'!D78</f>
        <v>Chesterfield</v>
      </c>
    </row>
    <row r="80" spans="1:7" x14ac:dyDescent="0.2">
      <c r="A80" s="151" t="s">
        <v>110</v>
      </c>
      <c r="B80" s="136" t="s">
        <v>111</v>
      </c>
      <c r="C80" s="184" t="str">
        <f>'exc PPs'!E79</f>
        <v>YES</v>
      </c>
      <c r="D80" s="136" t="str">
        <f>'exc PPs'!F79</f>
        <v>SD</v>
      </c>
      <c r="E80" s="38"/>
      <c r="F80" s="3"/>
      <c r="G80" s="52" t="str">
        <f>'Area CT'!D79</f>
        <v>Chester-le-Street</v>
      </c>
    </row>
    <row r="81" spans="1:7" x14ac:dyDescent="0.2">
      <c r="A81" s="151" t="s">
        <v>112</v>
      </c>
      <c r="B81" s="136" t="s">
        <v>113</v>
      </c>
      <c r="C81" s="184" t="str">
        <f>'exc PPs'!E80</f>
        <v>NO</v>
      </c>
      <c r="D81" s="136" t="str">
        <f>'exc PPs'!F80</f>
        <v>SD</v>
      </c>
      <c r="E81" s="38"/>
      <c r="F81" s="3"/>
      <c r="G81" s="52" t="str">
        <f>'Area CT'!D80</f>
        <v>Chichester</v>
      </c>
    </row>
    <row r="82" spans="1:7" x14ac:dyDescent="0.2">
      <c r="A82" s="151" t="s">
        <v>114</v>
      </c>
      <c r="B82" s="136" t="s">
        <v>115</v>
      </c>
      <c r="C82" s="184" t="str">
        <f>'exc PPs'!E81</f>
        <v>YES</v>
      </c>
      <c r="D82" s="136" t="str">
        <f>'exc PPs'!F81</f>
        <v>SD</v>
      </c>
      <c r="E82" s="38"/>
      <c r="F82" s="3"/>
      <c r="G82" s="178" t="s">
        <v>143</v>
      </c>
    </row>
    <row r="83" spans="1:7" x14ac:dyDescent="0.2">
      <c r="A83" s="151" t="s">
        <v>116</v>
      </c>
      <c r="B83" s="136" t="s">
        <v>117</v>
      </c>
      <c r="C83" s="184" t="str">
        <f>'exc PPs'!E82</f>
        <v>NO</v>
      </c>
      <c r="D83" s="136" t="str">
        <f>'exc PPs'!F82</f>
        <v>SD</v>
      </c>
      <c r="E83" s="38"/>
      <c r="F83" s="3"/>
      <c r="G83" s="52" t="str">
        <f>'Area CT'!D82</f>
        <v>Chorley</v>
      </c>
    </row>
    <row r="84" spans="1:7" x14ac:dyDescent="0.2">
      <c r="A84" s="151" t="s">
        <v>118</v>
      </c>
      <c r="B84" s="136" t="s">
        <v>119</v>
      </c>
      <c r="C84" s="184" t="str">
        <f>'exc PPs'!E83</f>
        <v>NO</v>
      </c>
      <c r="D84" s="136" t="str">
        <f>'exc PPs'!F83</f>
        <v>SD</v>
      </c>
      <c r="E84" s="38"/>
      <c r="F84" s="3"/>
      <c r="G84" s="52" t="str">
        <f>'Area CT'!D83</f>
        <v>Christchurch</v>
      </c>
    </row>
    <row r="85" spans="1:7" x14ac:dyDescent="0.2">
      <c r="A85" s="151" t="s">
        <v>120</v>
      </c>
      <c r="B85" s="136" t="s">
        <v>121</v>
      </c>
      <c r="C85" s="184" t="str">
        <f>'exc PPs'!E84</f>
        <v>YES</v>
      </c>
      <c r="D85" s="136" t="str">
        <f>'exc PPs'!F84</f>
        <v>SD</v>
      </c>
      <c r="E85" s="38"/>
      <c r="F85" s="3"/>
      <c r="G85" s="52" t="str">
        <f>'Area CT'!D84</f>
        <v>City of London</v>
      </c>
    </row>
    <row r="86" spans="1:7" x14ac:dyDescent="0.2">
      <c r="A86" s="151" t="s">
        <v>1146</v>
      </c>
      <c r="B86" s="136" t="s">
        <v>1157</v>
      </c>
      <c r="C86" s="184" t="str">
        <f>'exc PPs'!E85</f>
        <v>YES</v>
      </c>
      <c r="D86" s="136" t="str">
        <f>'exc PPs'!F85</f>
        <v>UA</v>
      </c>
      <c r="E86" s="38"/>
      <c r="F86" s="3"/>
      <c r="G86" s="52" t="str">
        <f>'Area CT'!D85</f>
        <v>City of Nottingham UA</v>
      </c>
    </row>
    <row r="87" spans="1:7" x14ac:dyDescent="0.2">
      <c r="A87" s="151" t="s">
        <v>122</v>
      </c>
      <c r="B87" s="136" t="s">
        <v>123</v>
      </c>
      <c r="C87" s="184" t="str">
        <f>'exc PPs'!E86</f>
        <v>YES</v>
      </c>
      <c r="D87" s="136" t="s">
        <v>1082</v>
      </c>
      <c r="E87" s="38"/>
      <c r="F87" s="3"/>
      <c r="G87" s="52" t="str">
        <f>'Area CT'!D86</f>
        <v>Cleethorpes</v>
      </c>
    </row>
    <row r="88" spans="1:7" x14ac:dyDescent="0.2">
      <c r="A88" s="151" t="s">
        <v>124</v>
      </c>
      <c r="B88" s="136" t="s">
        <v>125</v>
      </c>
      <c r="C88" s="184" t="str">
        <f>'exc PPs'!E87</f>
        <v>YES</v>
      </c>
      <c r="D88" s="136" t="str">
        <f>'exc PPs'!F87</f>
        <v>SD</v>
      </c>
      <c r="E88" s="38"/>
      <c r="F88" s="3"/>
      <c r="G88" s="52" t="str">
        <f>'Area CT'!D87</f>
        <v>Colchester</v>
      </c>
    </row>
    <row r="89" spans="1:7" x14ac:dyDescent="0.2">
      <c r="A89" s="151" t="s">
        <v>126</v>
      </c>
      <c r="B89" s="136" t="s">
        <v>127</v>
      </c>
      <c r="C89" s="184" t="str">
        <f>'exc PPs'!E88</f>
        <v>YES</v>
      </c>
      <c r="D89" s="136" t="str">
        <f>'exc PPs'!F88</f>
        <v>SD</v>
      </c>
      <c r="E89" s="38"/>
      <c r="F89" s="3"/>
      <c r="G89" s="52" t="str">
        <f>'Area CT'!D88</f>
        <v>Congleton</v>
      </c>
    </row>
    <row r="90" spans="1:7" x14ac:dyDescent="0.2">
      <c r="A90" s="151" t="s">
        <v>128</v>
      </c>
      <c r="B90" s="136" t="s">
        <v>129</v>
      </c>
      <c r="C90" s="184" t="str">
        <f>'exc PPs'!E89</f>
        <v>YES</v>
      </c>
      <c r="D90" s="136" t="str">
        <f>'exc PPs'!F89</f>
        <v>SD</v>
      </c>
      <c r="E90" s="38"/>
      <c r="F90" s="3"/>
      <c r="G90" s="52" t="str">
        <f>'Area CT'!D89</f>
        <v>Copeland</v>
      </c>
    </row>
    <row r="91" spans="1:7" x14ac:dyDescent="0.2">
      <c r="A91" s="151" t="s">
        <v>130</v>
      </c>
      <c r="B91" s="136" t="s">
        <v>131</v>
      </c>
      <c r="C91" s="184" t="str">
        <f>'exc PPs'!E90</f>
        <v>NO</v>
      </c>
      <c r="D91" s="136" t="str">
        <f>'exc PPs'!F90</f>
        <v>SC</v>
      </c>
      <c r="E91" s="38"/>
      <c r="F91" s="3"/>
      <c r="G91" s="52" t="str">
        <f>'Area CT'!D90</f>
        <v>Corby</v>
      </c>
    </row>
    <row r="92" spans="1:7" x14ac:dyDescent="0.2">
      <c r="A92" s="151" t="s">
        <v>952</v>
      </c>
      <c r="B92" s="154" t="s">
        <v>953</v>
      </c>
      <c r="C92" s="184" t="str">
        <f>'exc PPs'!E91</f>
        <v>YES</v>
      </c>
      <c r="D92" s="154" t="str">
        <f>'exc PPs'!F91</f>
        <v>CFA</v>
      </c>
      <c r="E92" s="38"/>
      <c r="F92" s="3"/>
      <c r="G92" s="52" t="str">
        <f>'Area CT'!D91</f>
        <v>Cornwall UA</v>
      </c>
    </row>
    <row r="93" spans="1:7" x14ac:dyDescent="0.2">
      <c r="A93" s="151" t="s">
        <v>1148</v>
      </c>
      <c r="B93" s="154" t="s">
        <v>1147</v>
      </c>
      <c r="C93" s="184" t="str">
        <f>'exc PPs'!E92</f>
        <v>YES</v>
      </c>
      <c r="D93" s="154" t="str">
        <f>'exc PPs'!F92</f>
        <v>UA</v>
      </c>
      <c r="E93" s="38"/>
      <c r="F93" s="3"/>
      <c r="G93" s="52" t="str">
        <f>'Area CT'!D92</f>
        <v>Cotswold</v>
      </c>
    </row>
    <row r="94" spans="1:7" x14ac:dyDescent="0.2">
      <c r="A94" s="151" t="s">
        <v>1209</v>
      </c>
      <c r="B94" s="136" t="s">
        <v>133</v>
      </c>
      <c r="C94" s="184" t="str">
        <f>'exc PPs'!E93</f>
        <v>YES</v>
      </c>
      <c r="D94" s="136" t="s">
        <v>1174</v>
      </c>
      <c r="E94" s="38"/>
      <c r="F94" s="3"/>
      <c r="G94" s="52" t="str">
        <f>'Area CT'!D93</f>
        <v>Coventry</v>
      </c>
    </row>
    <row r="95" spans="1:7" x14ac:dyDescent="0.2">
      <c r="A95" s="151" t="s">
        <v>1149</v>
      </c>
      <c r="B95" s="136" t="s">
        <v>1150</v>
      </c>
      <c r="C95" s="184" t="str">
        <f>'exc PPs'!E94</f>
        <v>YES</v>
      </c>
      <c r="D95" s="136" t="str">
        <f>'exc PPs'!F94</f>
        <v>UA</v>
      </c>
      <c r="E95" s="38"/>
      <c r="F95" s="3"/>
      <c r="G95" s="52" t="str">
        <f>'Area CT'!D94</f>
        <v>Craven</v>
      </c>
    </row>
    <row r="96" spans="1:7" x14ac:dyDescent="0.2">
      <c r="A96" s="151" t="s">
        <v>134</v>
      </c>
      <c r="B96" s="136" t="s">
        <v>135</v>
      </c>
      <c r="C96" s="184" t="str">
        <f>'exc PPs'!E95</f>
        <v>NO</v>
      </c>
      <c r="D96" s="136" t="s">
        <v>1082</v>
      </c>
      <c r="E96" s="38"/>
      <c r="F96" s="3"/>
      <c r="G96" s="52" t="str">
        <f>'Area CT'!D95</f>
        <v>Crawley</v>
      </c>
    </row>
    <row r="97" spans="1:7" x14ac:dyDescent="0.2">
      <c r="A97" s="151" t="s">
        <v>136</v>
      </c>
      <c r="B97" s="136" t="s">
        <v>137</v>
      </c>
      <c r="C97" s="184" t="str">
        <f>'exc PPs'!E96</f>
        <v>YES</v>
      </c>
      <c r="D97" s="136" t="str">
        <f>'exc PPs'!F96</f>
        <v>SD</v>
      </c>
      <c r="E97" s="38"/>
      <c r="F97" s="3"/>
      <c r="G97" s="52" t="str">
        <f>'Area CT'!D96</f>
        <v>Crewe &amp; Nantwich</v>
      </c>
    </row>
    <row r="98" spans="1:7" x14ac:dyDescent="0.2">
      <c r="A98" s="151" t="s">
        <v>138</v>
      </c>
      <c r="B98" s="136" t="s">
        <v>139</v>
      </c>
      <c r="C98" s="184" t="str">
        <f>'exc PPs'!E97</f>
        <v>NO</v>
      </c>
      <c r="D98" s="136" t="str">
        <f>'exc PPs'!F97</f>
        <v>SD</v>
      </c>
      <c r="E98" s="38"/>
      <c r="F98" s="3"/>
      <c r="G98" s="52" t="str">
        <f>'Area CT'!D97</f>
        <v>Croydon</v>
      </c>
    </row>
    <row r="99" spans="1:7" x14ac:dyDescent="0.2">
      <c r="A99" s="151" t="s">
        <v>140</v>
      </c>
      <c r="B99" s="136" t="s">
        <v>141</v>
      </c>
      <c r="C99" s="184" t="str">
        <f>'exc PPs'!E98</f>
        <v>YES</v>
      </c>
      <c r="D99" s="136" t="str">
        <f>'exc PPs'!F98</f>
        <v>SD</v>
      </c>
      <c r="E99" s="38"/>
      <c r="F99" s="3"/>
      <c r="G99" s="52" t="str">
        <f>'Area CT'!D98</f>
        <v>Dacorum</v>
      </c>
    </row>
    <row r="100" spans="1:7" x14ac:dyDescent="0.2">
      <c r="A100" s="151" t="s">
        <v>142</v>
      </c>
      <c r="B100" s="136" t="s">
        <v>143</v>
      </c>
      <c r="C100" s="184" t="str">
        <f>'exc PPs'!E99</f>
        <v>NO</v>
      </c>
      <c r="D100" s="136" t="str">
        <f>'exc PPs'!F99</f>
        <v>SD</v>
      </c>
      <c r="E100" s="38"/>
      <c r="F100" s="3"/>
      <c r="G100" s="52" t="str">
        <f>'Area CT'!D99</f>
        <v>Darlington</v>
      </c>
    </row>
    <row r="101" spans="1:7" x14ac:dyDescent="0.2">
      <c r="A101" s="151" t="s">
        <v>144</v>
      </c>
      <c r="B101" s="136" t="s">
        <v>145</v>
      </c>
      <c r="C101" s="184" t="str">
        <f>'exc PPs'!E100</f>
        <v>YES</v>
      </c>
      <c r="D101" s="136" t="str">
        <f>'exc PPs'!F100</f>
        <v>SD</v>
      </c>
      <c r="E101" s="38"/>
      <c r="F101" s="3"/>
      <c r="G101" s="52" t="str">
        <f>'Area CT'!D100</f>
        <v>Darlington UA</v>
      </c>
    </row>
    <row r="102" spans="1:7" x14ac:dyDescent="0.2">
      <c r="A102" s="151" t="s">
        <v>146</v>
      </c>
      <c r="B102" s="136" t="s">
        <v>147</v>
      </c>
      <c r="C102" s="184" t="str">
        <f>'exc PPs'!E101</f>
        <v>NO</v>
      </c>
      <c r="D102" s="136" t="str">
        <f>'exc PPs'!F101</f>
        <v>SD</v>
      </c>
      <c r="E102" s="38"/>
      <c r="F102" s="3"/>
      <c r="G102" s="52" t="str">
        <f>'Area CT'!D101</f>
        <v>Dartford</v>
      </c>
    </row>
    <row r="103" spans="1:7" x14ac:dyDescent="0.2">
      <c r="A103" s="151" t="s">
        <v>148</v>
      </c>
      <c r="B103" s="136" t="s">
        <v>149</v>
      </c>
      <c r="C103" s="184" t="str">
        <f>'exc PPs'!E102</f>
        <v>YES</v>
      </c>
      <c r="D103" s="136" t="str">
        <f>'exc PPs'!F102</f>
        <v>ILB</v>
      </c>
      <c r="E103" s="38"/>
      <c r="F103" s="3"/>
      <c r="G103" s="52" t="str">
        <f>'Area CT'!D102</f>
        <v>Daventry</v>
      </c>
    </row>
    <row r="104" spans="1:7" x14ac:dyDescent="0.2">
      <c r="A104" s="151" t="s">
        <v>150</v>
      </c>
      <c r="B104" s="136" t="s">
        <v>151</v>
      </c>
      <c r="C104" s="184" t="str">
        <f>'exc PPs'!E103</f>
        <v>YES</v>
      </c>
      <c r="D104" s="136" t="str">
        <f>'exc PPs'!F103</f>
        <v>UA</v>
      </c>
      <c r="E104" s="38"/>
      <c r="F104" s="3"/>
      <c r="G104" s="52" t="str">
        <f>'Area CT'!D103</f>
        <v>Derby City UA</v>
      </c>
    </row>
    <row r="105" spans="1:7" x14ac:dyDescent="0.2">
      <c r="A105" s="151" t="s">
        <v>916</v>
      </c>
      <c r="B105" s="184" t="s">
        <v>864</v>
      </c>
      <c r="C105" s="184" t="str">
        <f>'exc PPs'!E104</f>
        <v>NO</v>
      </c>
      <c r="D105" s="136" t="str">
        <f>'exc PPs'!F104</f>
        <v>SD</v>
      </c>
      <c r="E105" s="38"/>
      <c r="F105" s="3"/>
      <c r="G105" s="52" t="str">
        <f>'Area CT'!D104</f>
        <v>Derbyshire Dales</v>
      </c>
    </row>
    <row r="106" spans="1:7" x14ac:dyDescent="0.2">
      <c r="A106" s="151" t="s">
        <v>917</v>
      </c>
      <c r="B106" s="184" t="s">
        <v>904</v>
      </c>
      <c r="C106" s="184" t="str">
        <f>'exc PPs'!E105</f>
        <v>NO</v>
      </c>
      <c r="D106" s="136" t="str">
        <f>'exc PPs'!F105</f>
        <v>SD</v>
      </c>
      <c r="E106" s="38"/>
      <c r="F106" s="3"/>
      <c r="G106" s="52" t="str">
        <f>'Area CT'!D105</f>
        <v>Derwentside</v>
      </c>
    </row>
    <row r="107" spans="1:7" x14ac:dyDescent="0.2">
      <c r="A107" s="151" t="s">
        <v>954</v>
      </c>
      <c r="B107" s="154" t="s">
        <v>955</v>
      </c>
      <c r="C107" s="184" t="str">
        <f>'exc PPs'!E106</f>
        <v>YES</v>
      </c>
      <c r="D107" s="154" t="str">
        <f>'exc PPs'!F106</f>
        <v>CFA</v>
      </c>
      <c r="E107" s="38"/>
      <c r="F107" s="3"/>
      <c r="G107" s="52" t="str">
        <f>'Area CT'!D106</f>
        <v>Doncaster</v>
      </c>
    </row>
    <row r="108" spans="1:7" x14ac:dyDescent="0.2">
      <c r="A108" s="151" t="s">
        <v>1180</v>
      </c>
      <c r="B108" s="184" t="s">
        <v>153</v>
      </c>
      <c r="C108" s="184" t="str">
        <f>'exc PPs'!E107</f>
        <v>YES</v>
      </c>
      <c r="D108" s="136" t="str">
        <f>'exc PPs'!F107</f>
        <v>PCC</v>
      </c>
      <c r="E108" s="38"/>
      <c r="F108" s="3"/>
      <c r="G108" s="52" t="str">
        <f>'Area CT'!D107</f>
        <v>Dorset Council</v>
      </c>
    </row>
    <row r="109" spans="1:7" x14ac:dyDescent="0.2">
      <c r="A109" s="151" t="s">
        <v>154</v>
      </c>
      <c r="B109" s="184" t="s">
        <v>155</v>
      </c>
      <c r="C109" s="184" t="str">
        <f>'exc PPs'!E108</f>
        <v>YES</v>
      </c>
      <c r="D109" s="136" t="str">
        <f>'exc PPs'!F108</f>
        <v>SD</v>
      </c>
      <c r="E109" s="38"/>
      <c r="F109" s="3"/>
      <c r="G109" s="52" t="str">
        <f>'Area CT'!D108</f>
        <v>Dover</v>
      </c>
    </row>
    <row r="110" spans="1:7" x14ac:dyDescent="0.2">
      <c r="A110" s="151" t="s">
        <v>156</v>
      </c>
      <c r="B110" s="184" t="s">
        <v>157</v>
      </c>
      <c r="C110" s="184" t="str">
        <f>'exc PPs'!E109</f>
        <v>NO</v>
      </c>
      <c r="D110" s="136" t="str">
        <f>'exc PPs'!F109</f>
        <v>SD</v>
      </c>
      <c r="E110" s="38"/>
      <c r="F110" s="3"/>
      <c r="G110" s="52" t="str">
        <f>'Area CT'!D109</f>
        <v>Dudley</v>
      </c>
    </row>
    <row r="111" spans="1:7" x14ac:dyDescent="0.2">
      <c r="A111" s="151" t="s">
        <v>158</v>
      </c>
      <c r="B111" s="184" t="s">
        <v>159</v>
      </c>
      <c r="C111" s="184" t="str">
        <f>'exc PPs'!E110</f>
        <v>YES</v>
      </c>
      <c r="D111" s="136" t="str">
        <f>'exc PPs'!F110</f>
        <v>SD</v>
      </c>
      <c r="E111" s="38"/>
      <c r="F111" s="3"/>
      <c r="G111" s="52" t="str">
        <f>'Area CT'!D110</f>
        <v>Durham City</v>
      </c>
    </row>
    <row r="112" spans="1:7" x14ac:dyDescent="0.2">
      <c r="A112" s="151" t="s">
        <v>160</v>
      </c>
      <c r="B112" s="184" t="s">
        <v>161</v>
      </c>
      <c r="C112" s="184" t="str">
        <f>'exc PPs'!E111</f>
        <v>NO</v>
      </c>
      <c r="D112" s="136" t="str">
        <f>'exc PPs'!F111</f>
        <v>SD</v>
      </c>
      <c r="E112" s="38"/>
      <c r="F112" s="3"/>
      <c r="G112" s="52" t="str">
        <f>'Area CT'!D111</f>
        <v>Durham UA</v>
      </c>
    </row>
    <row r="113" spans="1:7" x14ac:dyDescent="0.2">
      <c r="A113" s="151" t="s">
        <v>162</v>
      </c>
      <c r="B113" s="184" t="s">
        <v>163</v>
      </c>
      <c r="C113" s="184" t="str">
        <f>'exc PPs'!E112</f>
        <v>NO</v>
      </c>
      <c r="D113" s="136" t="str">
        <f>'exc PPs'!F112</f>
        <v>SC</v>
      </c>
      <c r="E113" s="38"/>
      <c r="F113" s="3"/>
      <c r="G113" s="52" t="str">
        <f>'Area CT'!D112</f>
        <v>Ealing</v>
      </c>
    </row>
    <row r="114" spans="1:7" x14ac:dyDescent="0.2">
      <c r="A114" s="151" t="s">
        <v>1151</v>
      </c>
      <c r="B114" s="184" t="s">
        <v>1152</v>
      </c>
      <c r="C114" s="184" t="str">
        <f>'exc PPs'!E113</f>
        <v>YES</v>
      </c>
      <c r="D114" s="136" t="str">
        <f>'exc PPs'!F113</f>
        <v>UA</v>
      </c>
      <c r="E114" s="38"/>
      <c r="F114" s="3"/>
      <c r="G114" s="52" t="str">
        <f>'Area CT'!D113</f>
        <v>Easington</v>
      </c>
    </row>
    <row r="115" spans="1:7" x14ac:dyDescent="0.2">
      <c r="A115" s="151" t="s">
        <v>164</v>
      </c>
      <c r="B115" s="184" t="s">
        <v>165</v>
      </c>
      <c r="C115" s="184" t="str">
        <f>'exc PPs'!E114</f>
        <v>YES</v>
      </c>
      <c r="D115" s="136" t="s">
        <v>1082</v>
      </c>
      <c r="E115" s="38"/>
      <c r="F115" s="3"/>
      <c r="G115" s="52" t="str">
        <f>'Area CT'!D114</f>
        <v>East Cambridgeshire</v>
      </c>
    </row>
    <row r="116" spans="1:7" x14ac:dyDescent="0.2">
      <c r="A116" s="151" t="s">
        <v>166</v>
      </c>
      <c r="B116" s="184" t="s">
        <v>167</v>
      </c>
      <c r="C116" s="184" t="str">
        <f>'exc PPs'!E115</f>
        <v>YES</v>
      </c>
      <c r="D116" s="136" t="str">
        <f>'exc PPs'!F115</f>
        <v>MD</v>
      </c>
      <c r="E116" s="38"/>
      <c r="F116" s="3"/>
      <c r="G116" s="52" t="str">
        <f>'Area CT'!D115</f>
        <v>East Devon</v>
      </c>
    </row>
    <row r="117" spans="1:7" x14ac:dyDescent="0.2">
      <c r="A117" s="151" t="s">
        <v>168</v>
      </c>
      <c r="B117" s="184" t="s">
        <v>169</v>
      </c>
      <c r="C117" s="184" t="str">
        <f>'exc PPs'!E116</f>
        <v>YES</v>
      </c>
      <c r="D117" s="136" t="str">
        <f>'exc PPs'!F116</f>
        <v>SD</v>
      </c>
      <c r="E117" s="38"/>
      <c r="F117" s="3"/>
      <c r="G117" s="52" t="str">
        <f>'Area CT'!D116</f>
        <v>East Dorset</v>
      </c>
    </row>
    <row r="118" spans="1:7" x14ac:dyDescent="0.2">
      <c r="A118" s="151" t="s">
        <v>170</v>
      </c>
      <c r="B118" s="184" t="s">
        <v>171</v>
      </c>
      <c r="C118" s="184" t="str">
        <f>'exc PPs'!E117</f>
        <v>YES</v>
      </c>
      <c r="D118" s="136" t="str">
        <f>'exc PPs'!F117</f>
        <v>SD</v>
      </c>
      <c r="E118" s="38"/>
      <c r="F118" s="3"/>
      <c r="G118" s="52" t="str">
        <f>'Area CT'!D117</f>
        <v>East Hampshire</v>
      </c>
    </row>
    <row r="119" spans="1:7" x14ac:dyDescent="0.2">
      <c r="A119" s="151" t="s">
        <v>172</v>
      </c>
      <c r="B119" s="184" t="s">
        <v>173</v>
      </c>
      <c r="C119" s="184" t="str">
        <f>'exc PPs'!E118</f>
        <v>NO</v>
      </c>
      <c r="D119" s="136" t="str">
        <f>'exc PPs'!F118</f>
        <v>SD</v>
      </c>
      <c r="E119" s="38"/>
      <c r="F119" s="3"/>
      <c r="G119" s="52" t="str">
        <f>'Area CT'!D118</f>
        <v>East Hertfordshire</v>
      </c>
    </row>
    <row r="120" spans="1:7" x14ac:dyDescent="0.2">
      <c r="A120" s="151" t="s">
        <v>174</v>
      </c>
      <c r="B120" s="184" t="s">
        <v>175</v>
      </c>
      <c r="C120" s="184" t="str">
        <f>'exc PPs'!E119</f>
        <v>YES</v>
      </c>
      <c r="D120" s="136" t="str">
        <f>'exc PPs'!F119</f>
        <v>OLB</v>
      </c>
      <c r="E120" s="38"/>
      <c r="F120" s="3"/>
      <c r="G120" s="52" t="str">
        <f>'Area CT'!D119</f>
        <v>East Lindsey</v>
      </c>
    </row>
    <row r="121" spans="1:7" x14ac:dyDescent="0.2">
      <c r="A121" s="151" t="s">
        <v>176</v>
      </c>
      <c r="B121" s="184" t="s">
        <v>177</v>
      </c>
      <c r="C121" s="184" t="str">
        <f>'exc PPs'!E120</f>
        <v>YES</v>
      </c>
      <c r="D121" s="136" t="str">
        <f>'exc PPs'!F120</f>
        <v>SC</v>
      </c>
      <c r="E121" s="38"/>
      <c r="F121" s="3"/>
      <c r="G121" s="52" t="str">
        <f>'Area CT'!D120</f>
        <v>East Northamptonshire</v>
      </c>
    </row>
    <row r="122" spans="1:7" x14ac:dyDescent="0.2">
      <c r="A122" s="151" t="s">
        <v>1181</v>
      </c>
      <c r="B122" s="184" t="s">
        <v>179</v>
      </c>
      <c r="C122" s="184" t="str">
        <f>'exc PPs'!E121</f>
        <v>YES</v>
      </c>
      <c r="D122" s="136" t="str">
        <f>'exc PPs'!F121</f>
        <v>PCC</v>
      </c>
      <c r="E122" s="38"/>
      <c r="F122" s="3"/>
      <c r="G122" s="52" t="str">
        <f>'Area CT'!D121</f>
        <v>East Riding of Yorkshire UA</v>
      </c>
    </row>
    <row r="123" spans="1:7" x14ac:dyDescent="0.2">
      <c r="A123" s="151" t="s">
        <v>180</v>
      </c>
      <c r="B123" s="184" t="s">
        <v>181</v>
      </c>
      <c r="C123" s="184" t="str">
        <f>'exc PPs'!E122</f>
        <v>YES</v>
      </c>
      <c r="D123" s="136" t="str">
        <f>'exc PPs'!F122</f>
        <v>SD</v>
      </c>
      <c r="E123" s="38"/>
      <c r="F123" s="3"/>
      <c r="G123" s="52" t="str">
        <f>'Area CT'!D122</f>
        <v>East Staffordshire</v>
      </c>
    </row>
    <row r="124" spans="1:7" x14ac:dyDescent="0.2">
      <c r="A124" s="151" t="s">
        <v>1023</v>
      </c>
      <c r="B124" s="155" t="s">
        <v>989</v>
      </c>
      <c r="C124" s="184" t="str">
        <f>'exc PPs'!E123</f>
        <v>NO</v>
      </c>
      <c r="D124" s="155" t="str">
        <f>'exc PPs'!F123</f>
        <v>SD</v>
      </c>
      <c r="E124" s="38"/>
      <c r="F124" s="3"/>
      <c r="G124" s="52" t="str">
        <f>'Area CT'!D123</f>
        <v>East Suffolk</v>
      </c>
    </row>
    <row r="125" spans="1:7" x14ac:dyDescent="0.2">
      <c r="A125" s="151" t="s">
        <v>182</v>
      </c>
      <c r="B125" s="184" t="s">
        <v>183</v>
      </c>
      <c r="C125" s="184" t="str">
        <f>'exc PPs'!E124</f>
        <v>YES</v>
      </c>
      <c r="D125" s="136" t="str">
        <f>'exc PPs'!F124</f>
        <v>UA</v>
      </c>
      <c r="E125" s="38"/>
      <c r="F125" s="3"/>
      <c r="G125" s="52" t="str">
        <f>'Area CT'!D124</f>
        <v>East Yorkshire</v>
      </c>
    </row>
    <row r="126" spans="1:7" x14ac:dyDescent="0.2">
      <c r="A126" s="151" t="s">
        <v>184</v>
      </c>
      <c r="B126" s="184" t="s">
        <v>185</v>
      </c>
      <c r="C126" s="184" t="str">
        <f>'exc PPs'!E125</f>
        <v>YES</v>
      </c>
      <c r="D126" s="136" t="str">
        <f>'exc PPs'!F125</f>
        <v>SD</v>
      </c>
      <c r="E126" s="38"/>
      <c r="F126" s="3"/>
      <c r="G126" s="52" t="str">
        <f>'Area CT'!D125</f>
        <v>Eastbourne</v>
      </c>
    </row>
    <row r="127" spans="1:7" x14ac:dyDescent="0.2">
      <c r="A127" s="151" t="s">
        <v>186</v>
      </c>
      <c r="B127" s="184" t="s">
        <v>187</v>
      </c>
      <c r="C127" s="184" t="str">
        <f>'exc PPs'!E126</f>
        <v>NO</v>
      </c>
      <c r="D127" s="136" t="str">
        <f>'exc PPs'!F126</f>
        <v>SD</v>
      </c>
      <c r="E127" s="38"/>
      <c r="F127" s="3"/>
      <c r="G127" s="52" t="str">
        <f>'Area CT'!D126</f>
        <v>Eastleigh</v>
      </c>
    </row>
    <row r="128" spans="1:7" x14ac:dyDescent="0.2">
      <c r="A128" s="151" t="s">
        <v>1024</v>
      </c>
      <c r="B128" s="156" t="s">
        <v>991</v>
      </c>
      <c r="C128" s="184" t="str">
        <f>'exc PPs'!E127</f>
        <v>NO</v>
      </c>
      <c r="D128" s="156" t="str">
        <f>'exc PPs'!F127</f>
        <v>SD</v>
      </c>
      <c r="E128" s="38"/>
      <c r="F128" s="3"/>
      <c r="G128" s="52" t="str">
        <f>'Area CT'!D127</f>
        <v>Eden</v>
      </c>
    </row>
    <row r="129" spans="1:7" x14ac:dyDescent="0.2">
      <c r="A129" s="151" t="s">
        <v>188</v>
      </c>
      <c r="B129" s="184" t="s">
        <v>189</v>
      </c>
      <c r="C129" s="184" t="str">
        <f>'exc PPs'!E128</f>
        <v>YES</v>
      </c>
      <c r="D129" s="136" t="str">
        <f>'exc PPs'!F128</f>
        <v>UA</v>
      </c>
      <c r="E129" s="38"/>
      <c r="F129" s="3"/>
      <c r="G129" s="52" t="str">
        <f>'Area CT'!D128</f>
        <v>Ellesmere Port &amp; Neston</v>
      </c>
    </row>
    <row r="130" spans="1:7" x14ac:dyDescent="0.2">
      <c r="A130" s="151" t="s">
        <v>190</v>
      </c>
      <c r="B130" s="184" t="s">
        <v>191</v>
      </c>
      <c r="C130" s="184" t="str">
        <f>'exc PPs'!E129</f>
        <v>YES</v>
      </c>
      <c r="D130" s="136" t="str">
        <f>'exc PPs'!F129</f>
        <v>SC</v>
      </c>
      <c r="E130" s="38"/>
      <c r="F130" s="3"/>
      <c r="G130" s="52" t="str">
        <f>'Area CT'!D129</f>
        <v>Elmbridge</v>
      </c>
    </row>
    <row r="131" spans="1:7" x14ac:dyDescent="0.2">
      <c r="A131" s="151" t="s">
        <v>956</v>
      </c>
      <c r="B131" s="154" t="s">
        <v>957</v>
      </c>
      <c r="C131" s="184" t="str">
        <f>'exc PPs'!E130</f>
        <v>YES</v>
      </c>
      <c r="D131" s="154" t="str">
        <f>'exc PPs'!F130</f>
        <v>CFA</v>
      </c>
      <c r="E131" s="38"/>
      <c r="F131" s="3"/>
      <c r="G131" s="52" t="str">
        <f>'Area CT'!D130</f>
        <v>Enfield</v>
      </c>
    </row>
    <row r="132" spans="1:7" x14ac:dyDescent="0.2">
      <c r="A132" s="151" t="s">
        <v>192</v>
      </c>
      <c r="B132" s="184" t="s">
        <v>193</v>
      </c>
      <c r="C132" s="184" t="str">
        <f>'exc PPs'!E131</f>
        <v>YES</v>
      </c>
      <c r="D132" s="136" t="str">
        <f>'exc PPs'!F131</f>
        <v>SD</v>
      </c>
      <c r="E132" s="38"/>
      <c r="F132" s="3"/>
      <c r="G132" s="52" t="str">
        <f>'Area CT'!D131</f>
        <v>Epping Forest</v>
      </c>
    </row>
    <row r="133" spans="1:7" x14ac:dyDescent="0.2">
      <c r="A133" s="151" t="s">
        <v>1182</v>
      </c>
      <c r="B133" s="184" t="s">
        <v>195</v>
      </c>
      <c r="C133" s="184" t="str">
        <f>'exc PPs'!E132</f>
        <v>YES</v>
      </c>
      <c r="D133" s="136" t="str">
        <f>'exc PPs'!F132</f>
        <v>PCC</v>
      </c>
      <c r="E133" s="38"/>
      <c r="F133" s="3"/>
      <c r="G133" s="52" t="str">
        <f>'Area CT'!D132</f>
        <v>Epsom &amp; Ewell</v>
      </c>
    </row>
    <row r="134" spans="1:7" x14ac:dyDescent="0.2">
      <c r="A134" s="151" t="s">
        <v>196</v>
      </c>
      <c r="B134" s="184" t="s">
        <v>197</v>
      </c>
      <c r="C134" s="184" t="str">
        <f>'exc PPs'!E133</f>
        <v>NO</v>
      </c>
      <c r="D134" s="136" t="str">
        <f>'exc PPs'!F133</f>
        <v>SD</v>
      </c>
      <c r="E134" s="38"/>
      <c r="F134" s="3"/>
      <c r="G134" s="52" t="str">
        <f>'Area CT'!D133</f>
        <v>Erewash</v>
      </c>
    </row>
    <row r="135" spans="1:7" x14ac:dyDescent="0.2">
      <c r="A135" s="151" t="s">
        <v>198</v>
      </c>
      <c r="B135" s="184" t="s">
        <v>199</v>
      </c>
      <c r="C135" s="184" t="str">
        <f>'exc PPs'!E134</f>
        <v>YES</v>
      </c>
      <c r="D135" s="136" t="str">
        <f>'exc PPs'!F134</f>
        <v>SC</v>
      </c>
      <c r="E135" s="38"/>
      <c r="F135" s="3"/>
      <c r="G135" s="52" t="str">
        <f>'Area CT'!D134</f>
        <v>Exeter</v>
      </c>
    </row>
    <row r="136" spans="1:7" x14ac:dyDescent="0.2">
      <c r="A136" s="151" t="s">
        <v>1183</v>
      </c>
      <c r="B136" s="184" t="s">
        <v>201</v>
      </c>
      <c r="C136" s="184" t="str">
        <f>'exc PPs'!E135</f>
        <v>YES</v>
      </c>
      <c r="D136" s="136" t="str">
        <f>'exc PPs'!F135</f>
        <v>PCC</v>
      </c>
      <c r="E136" s="38"/>
      <c r="F136" s="3"/>
      <c r="G136" s="52" t="str">
        <f>'Area CT'!D135</f>
        <v>Fareham</v>
      </c>
    </row>
    <row r="137" spans="1:7" x14ac:dyDescent="0.2">
      <c r="A137" s="151" t="s">
        <v>958</v>
      </c>
      <c r="B137" s="154" t="s">
        <v>959</v>
      </c>
      <c r="C137" s="184" t="str">
        <f>'exc PPs'!E136</f>
        <v>NO</v>
      </c>
      <c r="D137" s="154" t="str">
        <f>'exc PPs'!F136</f>
        <v>CFA</v>
      </c>
      <c r="E137" s="38"/>
      <c r="F137" s="3"/>
      <c r="G137" s="52" t="str">
        <f>'Area CT'!D136</f>
        <v>Fenland</v>
      </c>
    </row>
    <row r="138" spans="1:7" x14ac:dyDescent="0.2">
      <c r="A138" s="151" t="s">
        <v>1092</v>
      </c>
      <c r="B138" s="184" t="s">
        <v>1093</v>
      </c>
      <c r="C138" s="184" t="str">
        <f>'exc PPs'!E137</f>
        <v>YES</v>
      </c>
      <c r="D138" s="136" t="str">
        <f>'exc PPs'!F137</f>
        <v>CFA</v>
      </c>
      <c r="E138" s="38"/>
      <c r="F138" s="3"/>
      <c r="G138" s="52" t="str">
        <f>'Area CT'!D137</f>
        <v>Folkestone &amp; Hythe</v>
      </c>
    </row>
    <row r="139" spans="1:7" x14ac:dyDescent="0.2">
      <c r="A139" s="151" t="s">
        <v>202</v>
      </c>
      <c r="B139" s="184" t="s">
        <v>203</v>
      </c>
      <c r="C139" s="184" t="str">
        <f>'exc PPs'!E138</f>
        <v>YES</v>
      </c>
      <c r="D139" s="136" t="str">
        <f>'exc PPs'!F138</f>
        <v>MD</v>
      </c>
      <c r="E139" s="38"/>
      <c r="F139" s="123"/>
      <c r="G139" s="52" t="str">
        <f>'Area CT'!D138</f>
        <v>Forest Heath</v>
      </c>
    </row>
    <row r="140" spans="1:7" x14ac:dyDescent="0.2">
      <c r="A140" s="151" t="s">
        <v>204</v>
      </c>
      <c r="B140" s="184" t="s">
        <v>205</v>
      </c>
      <c r="C140" s="184" t="str">
        <f>'exc PPs'!E139</f>
        <v>NO</v>
      </c>
      <c r="D140" s="136" t="str">
        <f>'exc PPs'!F139</f>
        <v>SC</v>
      </c>
      <c r="E140" s="38"/>
      <c r="F140" s="3"/>
      <c r="G140" s="52" t="str">
        <f>'Area CT'!D139</f>
        <v>Forest of Dean</v>
      </c>
    </row>
    <row r="141" spans="1:7" x14ac:dyDescent="0.2">
      <c r="A141" s="151" t="s">
        <v>1226</v>
      </c>
      <c r="B141" s="184" t="s">
        <v>1227</v>
      </c>
      <c r="C141" s="184" t="str">
        <f>'exc PPs'!E140</f>
        <v>YES</v>
      </c>
      <c r="D141" s="154" t="str">
        <f>'exc PPs'!F139</f>
        <v>SC</v>
      </c>
      <c r="E141" s="38"/>
      <c r="F141" s="3"/>
      <c r="G141" s="52" t="str">
        <f>'Area CT'!D140</f>
        <v>Fylde</v>
      </c>
    </row>
    <row r="142" spans="1:7" x14ac:dyDescent="0.2">
      <c r="A142" s="151" t="s">
        <v>960</v>
      </c>
      <c r="B142" s="154" t="s">
        <v>961</v>
      </c>
      <c r="C142" s="184" t="str">
        <f>'exc PPs'!E141</f>
        <v>NO</v>
      </c>
      <c r="D142" s="154" t="str">
        <f>'exc PPs'!F141</f>
        <v>CFA</v>
      </c>
      <c r="E142" s="38"/>
      <c r="F142" s="3"/>
      <c r="G142" s="52" t="str">
        <f>'Area CT'!D141</f>
        <v>Gateshead</v>
      </c>
    </row>
    <row r="143" spans="1:7" x14ac:dyDescent="0.2">
      <c r="A143" s="151" t="s">
        <v>1260</v>
      </c>
      <c r="B143" s="154" t="s">
        <v>1261</v>
      </c>
      <c r="C143" s="184" t="str">
        <f>'exc PPs'!E142</f>
        <v>YES</v>
      </c>
      <c r="D143" s="154" t="s">
        <v>1082</v>
      </c>
      <c r="E143" s="38"/>
      <c r="F143" s="3"/>
      <c r="G143" s="52" t="str">
        <f>'Area CT'!D142</f>
        <v>Gedling</v>
      </c>
    </row>
    <row r="144" spans="1:7" x14ac:dyDescent="0.2">
      <c r="A144" s="151" t="s">
        <v>1184</v>
      </c>
      <c r="B144" s="184" t="s">
        <v>207</v>
      </c>
      <c r="C144" s="184" t="str">
        <f>'exc PPs'!E143</f>
        <v>YES</v>
      </c>
      <c r="D144" s="136" t="str">
        <f>'exc PPs'!F143</f>
        <v>PCC</v>
      </c>
      <c r="E144" s="38"/>
      <c r="F144" s="3"/>
      <c r="G144" s="52" t="str">
        <f>'Area CT'!D143</f>
        <v>Gillingham</v>
      </c>
    </row>
    <row r="145" spans="1:7" x14ac:dyDescent="0.2">
      <c r="A145" s="151" t="s">
        <v>208</v>
      </c>
      <c r="B145" s="184" t="s">
        <v>209</v>
      </c>
      <c r="C145" s="184" t="str">
        <f>'exc PPs'!E144</f>
        <v>YES</v>
      </c>
      <c r="D145" s="136" t="str">
        <f>'exc PPs'!F144</f>
        <v>SD</v>
      </c>
      <c r="E145" s="38"/>
      <c r="F145" s="3"/>
      <c r="G145" s="52" t="str">
        <f>'Area CT'!D144</f>
        <v>Glanford</v>
      </c>
    </row>
    <row r="146" spans="1:7" x14ac:dyDescent="0.2">
      <c r="A146" s="151" t="s">
        <v>210</v>
      </c>
      <c r="B146" s="184" t="s">
        <v>211</v>
      </c>
      <c r="C146" s="184" t="str">
        <f>'exc PPs'!E145</f>
        <v>YES</v>
      </c>
      <c r="D146" s="136" t="str">
        <f>'exc PPs'!F145</f>
        <v>MD</v>
      </c>
      <c r="E146" s="38"/>
      <c r="F146" s="3"/>
      <c r="G146" s="52" t="str">
        <f>'Area CT'!D145</f>
        <v>Gloucester</v>
      </c>
    </row>
    <row r="147" spans="1:7" x14ac:dyDescent="0.2">
      <c r="A147" s="151" t="s">
        <v>212</v>
      </c>
      <c r="B147" s="184" t="s">
        <v>213</v>
      </c>
      <c r="C147" s="184" t="str">
        <f>'exc PPs'!E146</f>
        <v>NO</v>
      </c>
      <c r="D147" s="136" t="str">
        <f>'exc PPs'!F146</f>
        <v>SC</v>
      </c>
      <c r="E147" s="38"/>
      <c r="F147" s="3"/>
      <c r="G147" s="52" t="str">
        <f>'Area CT'!D146</f>
        <v>Gosport</v>
      </c>
    </row>
    <row r="148" spans="1:7" x14ac:dyDescent="0.2">
      <c r="A148" s="151" t="s">
        <v>1154</v>
      </c>
      <c r="B148" s="184" t="s">
        <v>1155</v>
      </c>
      <c r="C148" s="184" t="str">
        <f>'exc PPs'!E147</f>
        <v>YES</v>
      </c>
      <c r="D148" s="136" t="str">
        <f>'exc PPs'!F147</f>
        <v>UA</v>
      </c>
      <c r="E148" s="38"/>
      <c r="F148" s="3"/>
      <c r="G148" s="52" t="str">
        <f>'Area CT'!D147</f>
        <v>Gravesham</v>
      </c>
    </row>
    <row r="149" spans="1:7" x14ac:dyDescent="0.2">
      <c r="A149" s="151" t="s">
        <v>214</v>
      </c>
      <c r="B149" s="184" t="s">
        <v>215</v>
      </c>
      <c r="C149" s="184" t="str">
        <f>'exc PPs'!E148</f>
        <v>NO</v>
      </c>
      <c r="D149" s="136" t="s">
        <v>1082</v>
      </c>
      <c r="E149" s="38"/>
      <c r="F149" s="3"/>
      <c r="G149" s="52" t="str">
        <f>'Area CT'!D148</f>
        <v>Great Grimsby</v>
      </c>
    </row>
    <row r="150" spans="1:7" x14ac:dyDescent="0.2">
      <c r="A150" s="151" t="s">
        <v>962</v>
      </c>
      <c r="B150" s="154" t="s">
        <v>963</v>
      </c>
      <c r="C150" s="184" t="str">
        <f>'exc PPs'!E149</f>
        <v>YES</v>
      </c>
      <c r="D150" s="154" t="str">
        <f>'exc PPs'!F149</f>
        <v>CFA</v>
      </c>
      <c r="E150" s="38"/>
      <c r="F150" s="3"/>
      <c r="G150" s="52" t="str">
        <f>'Area CT'!D149</f>
        <v>Great Yarmouth</v>
      </c>
    </row>
    <row r="151" spans="1:7" x14ac:dyDescent="0.2">
      <c r="A151" s="151" t="s">
        <v>1185</v>
      </c>
      <c r="B151" s="184" t="s">
        <v>217</v>
      </c>
      <c r="C151" s="184" t="str">
        <f>'exc PPs'!E150</f>
        <v>YES</v>
      </c>
      <c r="D151" s="136" t="str">
        <f>'exc PPs'!F150</f>
        <v>PCC</v>
      </c>
      <c r="E151" s="38"/>
      <c r="F151" s="3"/>
      <c r="G151" s="52" t="str">
        <f>'Area CT'!D150</f>
        <v>Greenwich</v>
      </c>
    </row>
    <row r="152" spans="1:7" x14ac:dyDescent="0.2">
      <c r="A152" s="151" t="s">
        <v>218</v>
      </c>
      <c r="B152" s="184" t="s">
        <v>219</v>
      </c>
      <c r="C152" s="184" t="str">
        <f>'exc PPs'!E151</f>
        <v>YES</v>
      </c>
      <c r="D152" s="136" t="str">
        <f>'exc PPs'!F151</f>
        <v>OLB</v>
      </c>
      <c r="E152" s="38"/>
      <c r="F152" s="3"/>
      <c r="G152" s="52" t="str">
        <f>'Area CT'!D151</f>
        <v>Guildford</v>
      </c>
    </row>
    <row r="153" spans="1:7" x14ac:dyDescent="0.2">
      <c r="A153" s="151" t="s">
        <v>220</v>
      </c>
      <c r="B153" s="184" t="s">
        <v>221</v>
      </c>
      <c r="C153" s="184" t="str">
        <f>'exc PPs'!E152</f>
        <v>NO</v>
      </c>
      <c r="D153" s="136" t="str">
        <f>'exc PPs'!F152</f>
        <v>SD</v>
      </c>
      <c r="E153" s="38"/>
      <c r="F153" s="3"/>
      <c r="G153" s="52" t="str">
        <f>'Area CT'!D152</f>
        <v>Hackney</v>
      </c>
    </row>
    <row r="154" spans="1:7" x14ac:dyDescent="0.2">
      <c r="A154" s="151" t="s">
        <v>222</v>
      </c>
      <c r="B154" s="184" t="s">
        <v>223</v>
      </c>
      <c r="C154" s="184" t="str">
        <f>'exc PPs'!E153</f>
        <v>YES</v>
      </c>
      <c r="D154" s="136" t="str">
        <f>'exc PPs'!F153</f>
        <v>SD</v>
      </c>
      <c r="E154" s="38"/>
      <c r="F154" s="3"/>
      <c r="G154" s="52" t="str">
        <f>'Area CT'!D153</f>
        <v>Halton</v>
      </c>
    </row>
    <row r="155" spans="1:7" x14ac:dyDescent="0.2">
      <c r="A155" s="151" t="s">
        <v>224</v>
      </c>
      <c r="B155" s="184" t="s">
        <v>225</v>
      </c>
      <c r="C155" s="184" t="str">
        <f>'exc PPs'!E154</f>
        <v>YES</v>
      </c>
      <c r="D155" s="136" t="str">
        <f>'exc PPs'!F154</f>
        <v>SD</v>
      </c>
      <c r="E155" s="38"/>
      <c r="F155" s="3"/>
      <c r="G155" s="52" t="str">
        <f>'Area CT'!D154</f>
        <v>Halton UA</v>
      </c>
    </row>
    <row r="156" spans="1:7" x14ac:dyDescent="0.2">
      <c r="A156" s="151" t="s">
        <v>226</v>
      </c>
      <c r="B156" s="184" t="s">
        <v>227</v>
      </c>
      <c r="C156" s="184" t="str">
        <f>'exc PPs'!E155</f>
        <v>NO</v>
      </c>
      <c r="D156" s="136" t="str">
        <f>'exc PPs'!F155</f>
        <v>SD</v>
      </c>
      <c r="E156" s="38"/>
      <c r="F156" s="3"/>
      <c r="G156" s="52" t="str">
        <f>'Area CT'!D155</f>
        <v>Hambleton</v>
      </c>
    </row>
    <row r="157" spans="1:7" x14ac:dyDescent="0.2">
      <c r="A157" s="151" t="s">
        <v>228</v>
      </c>
      <c r="B157" s="184" t="s">
        <v>229</v>
      </c>
      <c r="C157" s="184" t="str">
        <f>'exc PPs'!E156</f>
        <v>YES</v>
      </c>
      <c r="D157" s="136" t="str">
        <f>'exc PPs'!F156</f>
        <v>SD</v>
      </c>
      <c r="E157" s="38"/>
      <c r="F157" s="3"/>
      <c r="G157" s="52" t="str">
        <f>'Area CT'!D156</f>
        <v>Hammersmith &amp; Fulham</v>
      </c>
    </row>
    <row r="158" spans="1:7" x14ac:dyDescent="0.2">
      <c r="A158" s="151" t="s">
        <v>230</v>
      </c>
      <c r="B158" s="184" t="s">
        <v>231</v>
      </c>
      <c r="C158" s="184" t="str">
        <f>'exc PPs'!E157</f>
        <v>YES</v>
      </c>
      <c r="D158" s="136" t="str">
        <f>'exc PPs'!F157</f>
        <v>SD</v>
      </c>
      <c r="E158" s="38"/>
      <c r="F158" s="3"/>
      <c r="G158" s="52" t="str">
        <f>'Area CT'!D157</f>
        <v>Harborough</v>
      </c>
    </row>
    <row r="159" spans="1:7" x14ac:dyDescent="0.2">
      <c r="A159" s="151" t="s">
        <v>232</v>
      </c>
      <c r="B159" s="184" t="s">
        <v>233</v>
      </c>
      <c r="C159" s="184" t="str">
        <f>'exc PPs'!E158</f>
        <v>YES</v>
      </c>
      <c r="D159" s="136" t="str">
        <f>'exc PPs'!F158</f>
        <v>SD</v>
      </c>
      <c r="E159" s="38"/>
      <c r="F159" s="3"/>
      <c r="G159" s="52" t="str">
        <f>'Area CT'!D158</f>
        <v>Haringey</v>
      </c>
    </row>
    <row r="160" spans="1:7" x14ac:dyDescent="0.2">
      <c r="A160" s="151" t="s">
        <v>234</v>
      </c>
      <c r="B160" s="184" t="s">
        <v>235</v>
      </c>
      <c r="C160" s="184" t="str">
        <f>'exc PPs'!E159</f>
        <v>NO</v>
      </c>
      <c r="D160" s="136" t="str">
        <f>'exc PPs'!F159</f>
        <v>SD</v>
      </c>
      <c r="E160" s="38"/>
      <c r="F160" s="3"/>
      <c r="G160" s="52" t="str">
        <f>'Area CT'!D159</f>
        <v>Harlow</v>
      </c>
    </row>
    <row r="161" spans="1:7" x14ac:dyDescent="0.2">
      <c r="A161" s="151" t="s">
        <v>236</v>
      </c>
      <c r="B161" s="184" t="s">
        <v>237</v>
      </c>
      <c r="C161" s="184" t="str">
        <f>'exc PPs'!E160</f>
        <v>YES</v>
      </c>
      <c r="D161" s="136" t="str">
        <f>'exc PPs'!F160</f>
        <v>UA</v>
      </c>
      <c r="E161" s="38"/>
      <c r="F161" s="3"/>
      <c r="G161" s="52" t="str">
        <f>'Area CT'!D160</f>
        <v>Harrogate</v>
      </c>
    </row>
    <row r="162" spans="1:7" x14ac:dyDescent="0.2">
      <c r="A162" s="151" t="s">
        <v>238</v>
      </c>
      <c r="B162" s="184" t="s">
        <v>239</v>
      </c>
      <c r="C162" s="184" t="str">
        <f>'exc PPs'!E161</f>
        <v>YES</v>
      </c>
      <c r="D162" s="136" t="str">
        <f>'exc PPs'!F161</f>
        <v>SD</v>
      </c>
      <c r="E162" s="38"/>
      <c r="F162" s="3"/>
      <c r="G162" s="52" t="str">
        <f>'Area CT'!D161</f>
        <v>Harrow</v>
      </c>
    </row>
    <row r="163" spans="1:7" x14ac:dyDescent="0.2">
      <c r="A163" s="151" t="s">
        <v>1263</v>
      </c>
      <c r="B163" s="184" t="s">
        <v>1262</v>
      </c>
      <c r="C163" s="184" t="str">
        <f>'exc PPs'!E162</f>
        <v>YES</v>
      </c>
      <c r="D163" s="136" t="s">
        <v>1076</v>
      </c>
      <c r="E163" s="38"/>
      <c r="F163" s="3"/>
      <c r="G163" s="52" t="str">
        <f>'Area CT'!D162</f>
        <v>Hart</v>
      </c>
    </row>
    <row r="164" spans="1:7" x14ac:dyDescent="0.2">
      <c r="A164" s="151" t="s">
        <v>240</v>
      </c>
      <c r="B164" s="184" t="s">
        <v>241</v>
      </c>
      <c r="C164" s="184" t="str">
        <f>'exc PPs'!E163</f>
        <v>YES</v>
      </c>
      <c r="D164" s="136" t="str">
        <f>'exc PPs'!F163</f>
        <v>SC</v>
      </c>
      <c r="E164" s="38"/>
      <c r="F164" s="3"/>
      <c r="G164" s="52" t="str">
        <f>'Area CT'!D163</f>
        <v>Hartlepool UA</v>
      </c>
    </row>
    <row r="165" spans="1:7" x14ac:dyDescent="0.2">
      <c r="A165" s="151" t="s">
        <v>964</v>
      </c>
      <c r="B165" s="154" t="s">
        <v>965</v>
      </c>
      <c r="C165" s="184" t="str">
        <f>'exc PPs'!E164</f>
        <v>YES</v>
      </c>
      <c r="D165" s="154" t="str">
        <f>'exc PPs'!F164</f>
        <v>CFA</v>
      </c>
      <c r="E165" s="38"/>
      <c r="F165" s="3"/>
      <c r="G165" s="52" t="str">
        <f>'Area CT'!D164</f>
        <v>Hastings</v>
      </c>
    </row>
    <row r="166" spans="1:7" x14ac:dyDescent="0.2">
      <c r="A166" s="151" t="s">
        <v>918</v>
      </c>
      <c r="B166" s="184" t="s">
        <v>865</v>
      </c>
      <c r="C166" s="184" t="str">
        <f>'exc PPs'!E165</f>
        <v>NO</v>
      </c>
      <c r="D166" s="136" t="str">
        <f>'exc PPs'!F165</f>
        <v>SD</v>
      </c>
      <c r="E166" s="38"/>
      <c r="F166" s="3"/>
      <c r="G166" s="52" t="str">
        <f>'Area CT'!D165</f>
        <v>Havant</v>
      </c>
    </row>
    <row r="167" spans="1:7" x14ac:dyDescent="0.2">
      <c r="A167" s="151" t="s">
        <v>242</v>
      </c>
      <c r="B167" s="184" t="s">
        <v>243</v>
      </c>
      <c r="C167" s="184" t="str">
        <f>'exc PPs'!E166</f>
        <v>YES</v>
      </c>
      <c r="D167" s="136" t="str">
        <f>'exc PPs'!F166</f>
        <v>SD</v>
      </c>
      <c r="E167" s="38"/>
      <c r="F167" s="3"/>
      <c r="G167" s="52" t="str">
        <f>'Area CT'!D166</f>
        <v>Havering</v>
      </c>
    </row>
    <row r="168" spans="1:7" x14ac:dyDescent="0.2">
      <c r="A168" s="151" t="s">
        <v>244</v>
      </c>
      <c r="B168" s="184" t="s">
        <v>245</v>
      </c>
      <c r="C168" s="184" t="str">
        <f>'exc PPs'!E167</f>
        <v>YES</v>
      </c>
      <c r="D168" s="136" t="str">
        <f>'exc PPs'!F167</f>
        <v>SD</v>
      </c>
      <c r="E168" s="38"/>
      <c r="F168" s="3"/>
      <c r="G168" s="52" t="str">
        <f>'Area CT'!D167</f>
        <v xml:space="preserve">Hereford </v>
      </c>
    </row>
    <row r="169" spans="1:7" x14ac:dyDescent="0.2">
      <c r="A169" s="151" t="s">
        <v>246</v>
      </c>
      <c r="B169" s="184" t="s">
        <v>247</v>
      </c>
      <c r="C169" s="184" t="str">
        <f>'exc PPs'!E168</f>
        <v>YES</v>
      </c>
      <c r="D169" s="136" t="str">
        <f>'exc PPs'!F168</f>
        <v>SD</v>
      </c>
      <c r="E169" s="38"/>
      <c r="F169" s="3"/>
      <c r="G169" s="52" t="str">
        <f>'Area CT'!D168</f>
        <v>Herefordshire UA</v>
      </c>
    </row>
    <row r="170" spans="1:7" x14ac:dyDescent="0.2">
      <c r="A170" s="151" t="s">
        <v>248</v>
      </c>
      <c r="B170" s="184" t="s">
        <v>249</v>
      </c>
      <c r="C170" s="184" t="str">
        <f>'exc PPs'!E169</f>
        <v>NO</v>
      </c>
      <c r="D170" s="136" t="str">
        <f>'exc PPs'!F169</f>
        <v>SD</v>
      </c>
      <c r="E170" s="38"/>
      <c r="F170" s="3"/>
      <c r="G170" s="52" t="str">
        <f>'Area CT'!D169</f>
        <v>Hertsmere</v>
      </c>
    </row>
    <row r="171" spans="1:7" x14ac:dyDescent="0.2">
      <c r="A171" s="151" t="s">
        <v>250</v>
      </c>
      <c r="B171" s="184" t="s">
        <v>251</v>
      </c>
      <c r="C171" s="184" t="str">
        <f>'exc PPs'!E170</f>
        <v>YES</v>
      </c>
      <c r="D171" s="136" t="str">
        <f>'exc PPs'!F170</f>
        <v>SD</v>
      </c>
      <c r="E171" s="38"/>
      <c r="F171" s="3"/>
      <c r="G171" s="52" t="str">
        <f>'Area CT'!D170</f>
        <v>High Peak</v>
      </c>
    </row>
    <row r="172" spans="1:7" x14ac:dyDescent="0.2">
      <c r="A172" s="151" t="s">
        <v>252</v>
      </c>
      <c r="B172" s="184" t="s">
        <v>253</v>
      </c>
      <c r="C172" s="184" t="str">
        <f>'exc PPs'!E171</f>
        <v>YES</v>
      </c>
      <c r="D172" s="136" t="str">
        <f>'exc PPs'!F171</f>
        <v>OLB</v>
      </c>
      <c r="E172" s="38"/>
      <c r="F172" s="3"/>
      <c r="G172" s="52" t="str">
        <f>'Area CT'!D171</f>
        <v>Hillingdon</v>
      </c>
    </row>
    <row r="173" spans="1:7" x14ac:dyDescent="0.2">
      <c r="A173" s="151" t="s">
        <v>254</v>
      </c>
      <c r="B173" s="184" t="s">
        <v>255</v>
      </c>
      <c r="C173" s="184" t="str">
        <f>'exc PPs'!E172</f>
        <v>YES</v>
      </c>
      <c r="D173" s="136" t="str">
        <f>'exc PPs'!F172</f>
        <v>SD</v>
      </c>
      <c r="E173" s="38"/>
      <c r="F173" s="3"/>
      <c r="G173" s="52" t="str">
        <f>'Area CT'!D172</f>
        <v>Hinckley &amp; Bosworth</v>
      </c>
    </row>
    <row r="174" spans="1:7" x14ac:dyDescent="0.2">
      <c r="A174" s="151" t="s">
        <v>256</v>
      </c>
      <c r="B174" s="184" t="s">
        <v>257</v>
      </c>
      <c r="C174" s="184" t="str">
        <f>'exc PPs'!E173</f>
        <v>YES</v>
      </c>
      <c r="D174" s="136" t="str">
        <f>'exc PPs'!F173</f>
        <v>SD</v>
      </c>
      <c r="E174" s="38"/>
      <c r="F174" s="3"/>
      <c r="G174" s="52" t="str">
        <f>'Area CT'!D173</f>
        <v>Holderness</v>
      </c>
    </row>
    <row r="175" spans="1:7" x14ac:dyDescent="0.2">
      <c r="A175" s="151" t="s">
        <v>258</v>
      </c>
      <c r="B175" s="184" t="s">
        <v>259</v>
      </c>
      <c r="C175" s="184" t="str">
        <f>'exc PPs'!E174</f>
        <v>YES</v>
      </c>
      <c r="D175" s="136" t="str">
        <f>'exc PPs'!F174</f>
        <v>SD</v>
      </c>
      <c r="E175" s="38"/>
      <c r="F175" s="3"/>
      <c r="G175" s="52" t="str">
        <f>'Area CT'!D174</f>
        <v>Horsham</v>
      </c>
    </row>
    <row r="176" spans="1:7" x14ac:dyDescent="0.2">
      <c r="A176" s="151" t="s">
        <v>260</v>
      </c>
      <c r="B176" s="184" t="s">
        <v>261</v>
      </c>
      <c r="C176" s="184" t="str">
        <f>'exc PPs'!E175</f>
        <v>YES</v>
      </c>
      <c r="D176" s="136" t="str">
        <f>'exc PPs'!F175</f>
        <v>SC</v>
      </c>
      <c r="E176" s="38"/>
      <c r="F176" s="3"/>
      <c r="G176" s="52" t="str">
        <f>'Area CT'!D175</f>
        <v>Hounslow</v>
      </c>
    </row>
    <row r="177" spans="1:7" x14ac:dyDescent="0.2">
      <c r="A177" s="151" t="s">
        <v>966</v>
      </c>
      <c r="B177" s="154" t="s">
        <v>1242</v>
      </c>
      <c r="C177" s="184" t="str">
        <f>'exc PPs'!E176</f>
        <v>YES</v>
      </c>
      <c r="D177" s="154" t="str">
        <f>'exc PPs'!F176</f>
        <v>CFA</v>
      </c>
      <c r="E177" s="38"/>
      <c r="F177" s="3"/>
      <c r="G177" s="52" t="str">
        <f>'Area CT'!D176</f>
        <v>Hove</v>
      </c>
    </row>
    <row r="178" spans="1:7" x14ac:dyDescent="0.2">
      <c r="A178" s="151" t="s">
        <v>1210</v>
      </c>
      <c r="B178" s="140" t="s">
        <v>1252</v>
      </c>
      <c r="C178" s="184" t="str">
        <f>'exc PPs'!E177</f>
        <v>YES</v>
      </c>
      <c r="D178" s="140" t="str">
        <f>'exc PPs'!F177</f>
        <v>PCC</v>
      </c>
      <c r="E178" s="38"/>
      <c r="F178" s="3"/>
      <c r="G178" s="52" t="str">
        <f>'Area CT'!D177</f>
        <v>Huntingdonshire</v>
      </c>
    </row>
    <row r="179" spans="1:7" x14ac:dyDescent="0.2">
      <c r="A179" s="151" t="s">
        <v>263</v>
      </c>
      <c r="B179" s="184" t="s">
        <v>264</v>
      </c>
      <c r="C179" s="184" t="str">
        <f>'exc PPs'!E178</f>
        <v>YES</v>
      </c>
      <c r="D179" s="136" t="str">
        <f>'exc PPs'!F178</f>
        <v>SD</v>
      </c>
      <c r="E179" s="38"/>
      <c r="F179" s="3"/>
      <c r="G179" s="52" t="str">
        <f>'Area CT'!D178</f>
        <v>Hyndburn</v>
      </c>
    </row>
    <row r="180" spans="1:7" x14ac:dyDescent="0.2">
      <c r="A180" s="151" t="s">
        <v>265</v>
      </c>
      <c r="B180" s="184" t="s">
        <v>266</v>
      </c>
      <c r="C180" s="184" t="str">
        <f>'exc PPs'!E179</f>
        <v>YES</v>
      </c>
      <c r="D180" s="136" t="str">
        <f>'exc PPs'!F179</f>
        <v>SD</v>
      </c>
      <c r="E180" s="38"/>
      <c r="F180" s="3"/>
      <c r="G180" s="52" t="str">
        <f>'Area CT'!D179</f>
        <v>Ipswich</v>
      </c>
    </row>
    <row r="181" spans="1:7" x14ac:dyDescent="0.2">
      <c r="A181" s="151" t="s">
        <v>267</v>
      </c>
      <c r="B181" s="184" t="s">
        <v>268</v>
      </c>
      <c r="C181" s="184" t="str">
        <f>'exc PPs'!E180</f>
        <v>YES</v>
      </c>
      <c r="D181" s="136" t="str">
        <f>'exc PPs'!F180</f>
        <v>SD</v>
      </c>
      <c r="E181" s="38"/>
      <c r="F181" s="3"/>
      <c r="G181" s="52" t="str">
        <f>'Area CT'!D180</f>
        <v>Isle of Wight UA</v>
      </c>
    </row>
    <row r="182" spans="1:7" x14ac:dyDescent="0.2">
      <c r="A182" s="151" t="s">
        <v>607</v>
      </c>
      <c r="B182" s="184" t="s">
        <v>1257</v>
      </c>
      <c r="C182" s="184" t="str">
        <f>'exc PPs'!E181</f>
        <v>YES</v>
      </c>
      <c r="D182" s="136" t="s">
        <v>1082</v>
      </c>
      <c r="E182" s="38"/>
      <c r="F182" s="3"/>
      <c r="G182" s="52" t="str">
        <f>'Area CT'!D181</f>
        <v>Isles of Scilly</v>
      </c>
    </row>
    <row r="183" spans="1:7" x14ac:dyDescent="0.2">
      <c r="A183" s="151" t="s">
        <v>269</v>
      </c>
      <c r="B183" s="184" t="s">
        <v>270</v>
      </c>
      <c r="C183" s="184" t="str">
        <f>'exc PPs'!E182</f>
        <v>NO</v>
      </c>
      <c r="D183" s="136" t="str">
        <f>'exc PPs'!F182</f>
        <v>SD</v>
      </c>
      <c r="E183" s="38"/>
      <c r="F183" s="3"/>
      <c r="G183" s="52" t="str">
        <f>'Area CT'!D182</f>
        <v>Islington</v>
      </c>
    </row>
    <row r="184" spans="1:7" x14ac:dyDescent="0.2">
      <c r="A184" s="151" t="s">
        <v>271</v>
      </c>
      <c r="B184" s="184" t="s">
        <v>272</v>
      </c>
      <c r="C184" s="184" t="str">
        <f>'exc PPs'!E183</f>
        <v>YES</v>
      </c>
      <c r="D184" s="136" t="str">
        <f>'exc PPs'!F183</f>
        <v>SD</v>
      </c>
      <c r="E184" s="38"/>
      <c r="F184" s="3"/>
      <c r="G184" s="52" t="str">
        <f>'Area CT'!D183</f>
        <v>Kennet</v>
      </c>
    </row>
    <row r="185" spans="1:7" x14ac:dyDescent="0.2">
      <c r="A185" s="151" t="s">
        <v>273</v>
      </c>
      <c r="B185" s="184" t="s">
        <v>274</v>
      </c>
      <c r="C185" s="184" t="str">
        <f>'exc PPs'!E184</f>
        <v>YES</v>
      </c>
      <c r="D185" s="136" t="str">
        <f>'exc PPs'!F184</f>
        <v>SD</v>
      </c>
      <c r="E185" s="38"/>
      <c r="F185" s="3"/>
      <c r="G185" s="52" t="str">
        <f>'Area CT'!D184</f>
        <v>Kensington &amp; Chelsea</v>
      </c>
    </row>
    <row r="186" spans="1:7" x14ac:dyDescent="0.2">
      <c r="A186" s="151" t="s">
        <v>275</v>
      </c>
      <c r="B186" s="184" t="s">
        <v>276</v>
      </c>
      <c r="C186" s="184" t="str">
        <f>'exc PPs'!E185</f>
        <v>YES</v>
      </c>
      <c r="D186" s="136" t="str">
        <f>'exc PPs'!F185</f>
        <v>MD</v>
      </c>
      <c r="E186" s="38"/>
      <c r="F186" s="3"/>
      <c r="G186" s="52" t="str">
        <f>'Area CT'!D185</f>
        <v>Kerrier</v>
      </c>
    </row>
    <row r="187" spans="1:7" x14ac:dyDescent="0.2">
      <c r="A187" s="151" t="s">
        <v>277</v>
      </c>
      <c r="B187" s="184" t="s">
        <v>278</v>
      </c>
      <c r="C187" s="184" t="str">
        <f>'exc PPs'!E186</f>
        <v>YES</v>
      </c>
      <c r="D187" s="136" t="str">
        <f>'exc PPs'!F186</f>
        <v>SD</v>
      </c>
      <c r="E187" s="38"/>
      <c r="F187" s="3"/>
      <c r="G187" s="52" t="str">
        <f>'Area CT'!D186</f>
        <v>Kettering</v>
      </c>
    </row>
    <row r="188" spans="1:7" x14ac:dyDescent="0.2">
      <c r="A188" s="151" t="s">
        <v>919</v>
      </c>
      <c r="B188" s="184" t="s">
        <v>866</v>
      </c>
      <c r="C188" s="184" t="str">
        <f>'exc PPs'!E187</f>
        <v>NO</v>
      </c>
      <c r="D188" s="136" t="str">
        <f>'exc PPs'!F187</f>
        <v>SD</v>
      </c>
      <c r="E188" s="38"/>
      <c r="F188" s="3"/>
      <c r="G188" s="52" t="str">
        <f>'Area CT'!D187</f>
        <v>King's Lynn &amp; West Norfolk</v>
      </c>
    </row>
    <row r="189" spans="1:7" x14ac:dyDescent="0.2">
      <c r="A189" s="151" t="s">
        <v>920</v>
      </c>
      <c r="B189" s="184" t="s">
        <v>867</v>
      </c>
      <c r="C189" s="184" t="str">
        <f>'exc PPs'!E188</f>
        <v>NO</v>
      </c>
      <c r="D189" s="136" t="str">
        <f>'exc PPs'!F188</f>
        <v>SD</v>
      </c>
      <c r="E189" s="38"/>
      <c r="F189" s="3"/>
      <c r="G189" s="52" t="str">
        <f>'Area CT'!D188</f>
        <v>Kingston upon Hull UA</v>
      </c>
    </row>
    <row r="190" spans="1:7" x14ac:dyDescent="0.2">
      <c r="A190" s="151" t="s">
        <v>279</v>
      </c>
      <c r="B190" s="184" t="s">
        <v>280</v>
      </c>
      <c r="C190" s="184" t="str">
        <f>'exc PPs'!E189</f>
        <v>YES</v>
      </c>
      <c r="D190" s="136" t="str">
        <f>'exc PPs'!F189</f>
        <v>SD</v>
      </c>
      <c r="E190" s="38"/>
      <c r="F190" s="3"/>
      <c r="G190" s="52" t="str">
        <f>'Area CT'!D189</f>
        <v>Kingston upon Thames</v>
      </c>
    </row>
    <row r="191" spans="1:7" x14ac:dyDescent="0.2">
      <c r="A191" s="151" t="s">
        <v>281</v>
      </c>
      <c r="B191" s="184" t="s">
        <v>282</v>
      </c>
      <c r="C191" s="184" t="str">
        <f>'exc PPs'!E190</f>
        <v>YES</v>
      </c>
      <c r="D191" s="136" t="str">
        <f>'exc PPs'!F190</f>
        <v>SC</v>
      </c>
      <c r="E191" s="38"/>
      <c r="F191" s="3"/>
      <c r="G191" s="52" t="str">
        <f>'Area CT'!D190</f>
        <v>Kingswood</v>
      </c>
    </row>
    <row r="192" spans="1:7" x14ac:dyDescent="0.2">
      <c r="A192" s="151" t="s">
        <v>1186</v>
      </c>
      <c r="B192" s="184" t="s">
        <v>284</v>
      </c>
      <c r="C192" s="184" t="str">
        <f>'exc PPs'!E191</f>
        <v>YES</v>
      </c>
      <c r="D192" s="136" t="str">
        <f>'exc PPs'!F191</f>
        <v>PCC</v>
      </c>
      <c r="E192" s="38"/>
      <c r="F192" s="3"/>
      <c r="G192" s="52" t="str">
        <f>'Area CT'!D191</f>
        <v>Kirklees</v>
      </c>
    </row>
    <row r="193" spans="1:7" x14ac:dyDescent="0.2">
      <c r="A193" s="151" t="s">
        <v>285</v>
      </c>
      <c r="B193" s="184" t="s">
        <v>286</v>
      </c>
      <c r="C193" s="184" t="str">
        <f>'exc PPs'!E192</f>
        <v>YES</v>
      </c>
      <c r="D193" s="136" t="str">
        <f>'exc PPs'!F192</f>
        <v>SD</v>
      </c>
      <c r="E193" s="38"/>
      <c r="F193" s="123"/>
      <c r="G193" s="52" t="str">
        <f>'Area CT'!D192</f>
        <v>Knowsley</v>
      </c>
    </row>
    <row r="194" spans="1:7" x14ac:dyDescent="0.2">
      <c r="A194" s="151" t="s">
        <v>287</v>
      </c>
      <c r="B194" s="184" t="s">
        <v>288</v>
      </c>
      <c r="C194" s="184" t="str">
        <f>'exc PPs'!E193</f>
        <v>YES</v>
      </c>
      <c r="D194" s="136" t="str">
        <f>'exc PPs'!F193</f>
        <v>SD</v>
      </c>
      <c r="E194" s="38"/>
      <c r="F194" s="123"/>
      <c r="G194" s="52" t="str">
        <f>'Area CT'!D193</f>
        <v>Lambeth</v>
      </c>
    </row>
    <row r="195" spans="1:7" x14ac:dyDescent="0.2">
      <c r="A195" s="151" t="s">
        <v>921</v>
      </c>
      <c r="B195" s="184" t="s">
        <v>868</v>
      </c>
      <c r="C195" s="184" t="str">
        <f>'exc PPs'!E194</f>
        <v>NO</v>
      </c>
      <c r="D195" s="136" t="str">
        <f>'exc PPs'!F194</f>
        <v>SD</v>
      </c>
      <c r="E195" s="38"/>
      <c r="F195" s="3"/>
      <c r="G195" s="52" t="str">
        <f>'Area CT'!D194</f>
        <v>Lancaster</v>
      </c>
    </row>
    <row r="196" spans="1:7" x14ac:dyDescent="0.2">
      <c r="A196" s="151" t="s">
        <v>289</v>
      </c>
      <c r="B196" s="184" t="s">
        <v>290</v>
      </c>
      <c r="C196" s="184" t="str">
        <f>'exc PPs'!E195</f>
        <v>YES</v>
      </c>
      <c r="D196" s="136" t="str">
        <f>'exc PPs'!F195</f>
        <v>SD</v>
      </c>
      <c r="E196" s="38"/>
      <c r="F196" s="3"/>
      <c r="G196" s="52" t="str">
        <f>'Area CT'!D195</f>
        <v>Langbaurgh-on-Tees</v>
      </c>
    </row>
    <row r="197" spans="1:7" x14ac:dyDescent="0.2">
      <c r="A197" s="151" t="s">
        <v>291</v>
      </c>
      <c r="B197" s="184" t="s">
        <v>292</v>
      </c>
      <c r="C197" s="184" t="str">
        <f>'exc PPs'!E196</f>
        <v>YES</v>
      </c>
      <c r="D197" s="136" t="str">
        <f>'exc PPs'!F196</f>
        <v>GLA</v>
      </c>
      <c r="E197" s="38"/>
      <c r="F197" s="3"/>
      <c r="G197" s="52" t="str">
        <f>'Area CT'!D196</f>
        <v>Leeds</v>
      </c>
    </row>
    <row r="198" spans="1:7" x14ac:dyDescent="0.2">
      <c r="A198" s="151" t="s">
        <v>1246</v>
      </c>
      <c r="B198" s="184" t="s">
        <v>1244</v>
      </c>
      <c r="C198" s="184" t="str">
        <f>'exc PPs'!E197</f>
        <v>YES</v>
      </c>
      <c r="D198" s="136" t="str">
        <f>'exc PPs'!F197</f>
        <v>PCC</v>
      </c>
      <c r="E198" s="38"/>
      <c r="F198" s="3"/>
      <c r="G198" s="52" t="str">
        <f>'Area CT'!D197</f>
        <v>Leicester</v>
      </c>
    </row>
    <row r="199" spans="1:7" x14ac:dyDescent="0.2">
      <c r="A199" s="151" t="s">
        <v>1247</v>
      </c>
      <c r="B199" s="184" t="s">
        <v>1243</v>
      </c>
      <c r="C199" s="184" t="str">
        <f>'exc PPs'!E198</f>
        <v>YES</v>
      </c>
      <c r="D199" s="136" t="str">
        <f>'exc PPs'!F198</f>
        <v>CA</v>
      </c>
      <c r="E199" s="38"/>
      <c r="F199" s="3"/>
      <c r="G199" s="52" t="str">
        <f>'Area CT'!D198</f>
        <v>Leicester City UA</v>
      </c>
    </row>
    <row r="200" spans="1:7" x14ac:dyDescent="0.2">
      <c r="A200" s="151" t="s">
        <v>293</v>
      </c>
      <c r="B200" s="184" t="s">
        <v>294</v>
      </c>
      <c r="C200" s="184" t="str">
        <f>'exc PPs'!E199</f>
        <v>NO</v>
      </c>
      <c r="D200" s="136" t="str">
        <f>'exc PPs'!F199</f>
        <v>MF</v>
      </c>
      <c r="E200" s="38"/>
      <c r="F200" s="3"/>
      <c r="G200" s="52" t="str">
        <f>'Area CT'!D199</f>
        <v>Leominster</v>
      </c>
    </row>
    <row r="201" spans="1:7" x14ac:dyDescent="0.2">
      <c r="A201" s="151" t="s">
        <v>1187</v>
      </c>
      <c r="B201" s="184" t="s">
        <v>296</v>
      </c>
      <c r="C201" s="184" t="str">
        <f>'exc PPs'!E200</f>
        <v>NO</v>
      </c>
      <c r="D201" s="136" t="str">
        <f>'exc PPs'!F200</f>
        <v>PCC</v>
      </c>
      <c r="E201" s="38"/>
      <c r="F201" s="3"/>
      <c r="G201" s="52" t="str">
        <f>'Area CT'!D200</f>
        <v>Lewes</v>
      </c>
    </row>
    <row r="202" spans="1:7" x14ac:dyDescent="0.2">
      <c r="A202" s="151" t="s">
        <v>297</v>
      </c>
      <c r="B202" s="184" t="s">
        <v>298</v>
      </c>
      <c r="C202" s="184" t="str">
        <f>'exc PPs'!E201</f>
        <v>YES</v>
      </c>
      <c r="D202" s="136" t="str">
        <f>'exc PPs'!F201</f>
        <v>ILB</v>
      </c>
      <c r="E202" s="38"/>
      <c r="F202" s="3"/>
      <c r="G202" s="52" t="str">
        <f>'Area CT'!D201</f>
        <v>Lewisham</v>
      </c>
    </row>
    <row r="203" spans="1:7" x14ac:dyDescent="0.2">
      <c r="A203" s="151" t="s">
        <v>299</v>
      </c>
      <c r="B203" s="184" t="s">
        <v>300</v>
      </c>
      <c r="C203" s="184" t="str">
        <f>'exc PPs'!E202</f>
        <v>YES</v>
      </c>
      <c r="D203" s="136" t="str">
        <f>'exc PPs'!F202</f>
        <v>SD</v>
      </c>
      <c r="E203" s="38"/>
      <c r="F203" s="3"/>
      <c r="G203" s="52" t="str">
        <f>'Area CT'!D202</f>
        <v>Lichfield</v>
      </c>
    </row>
    <row r="204" spans="1:7" x14ac:dyDescent="0.2">
      <c r="A204" s="151" t="s">
        <v>301</v>
      </c>
      <c r="B204" s="184" t="s">
        <v>302</v>
      </c>
      <c r="C204" s="184" t="str">
        <f>'exc PPs'!E203</f>
        <v>YES</v>
      </c>
      <c r="D204" s="136" t="str">
        <f>'exc PPs'!F203</f>
        <v>ILB</v>
      </c>
      <c r="E204" s="38"/>
      <c r="F204" s="3"/>
      <c r="G204" s="52" t="str">
        <f>'Area CT'!D203</f>
        <v>Lincoln</v>
      </c>
    </row>
    <row r="205" spans="1:7" x14ac:dyDescent="0.2">
      <c r="A205" s="151" t="s">
        <v>1035</v>
      </c>
      <c r="B205" s="155" t="s">
        <v>1000</v>
      </c>
      <c r="C205" s="184" t="str">
        <f>'exc PPs'!E204</f>
        <v>NO</v>
      </c>
      <c r="D205" s="155" t="str">
        <f>'exc PPs'!F204</f>
        <v>SD</v>
      </c>
      <c r="E205" s="38"/>
      <c r="F205" s="3"/>
      <c r="G205" s="52" t="str">
        <f>'Area CT'!D204</f>
        <v>Liverpool</v>
      </c>
    </row>
    <row r="206" spans="1:7" x14ac:dyDescent="0.2">
      <c r="A206" s="151" t="s">
        <v>303</v>
      </c>
      <c r="B206" s="184" t="s">
        <v>304</v>
      </c>
      <c r="C206" s="184" t="str">
        <f>'exc PPs'!E205</f>
        <v>YES</v>
      </c>
      <c r="D206" s="136" t="str">
        <f>'exc PPs'!F205</f>
        <v>UA</v>
      </c>
      <c r="E206" s="38"/>
      <c r="F206" s="3"/>
      <c r="G206" s="52" t="str">
        <f>'Area CT'!D205</f>
        <v>Luton</v>
      </c>
    </row>
    <row r="207" spans="1:7" x14ac:dyDescent="0.2">
      <c r="A207" s="151" t="s">
        <v>305</v>
      </c>
      <c r="B207" s="184" t="s">
        <v>306</v>
      </c>
      <c r="C207" s="184" t="str">
        <f>'exc PPs'!E206</f>
        <v>YES</v>
      </c>
      <c r="D207" s="136" t="str">
        <f>'exc PPs'!F206</f>
        <v>SD</v>
      </c>
      <c r="E207" s="38"/>
      <c r="F207" s="3"/>
      <c r="G207" s="52" t="str">
        <f>'Area CT'!D206</f>
        <v>Luton UA</v>
      </c>
    </row>
    <row r="208" spans="1:7" x14ac:dyDescent="0.2">
      <c r="A208" s="151" t="s">
        <v>307</v>
      </c>
      <c r="B208" s="184" t="s">
        <v>308</v>
      </c>
      <c r="C208" s="184" t="str">
        <f>'exc PPs'!E207</f>
        <v>YES</v>
      </c>
      <c r="D208" s="136" t="str">
        <f>'exc PPs'!F207</f>
        <v>ILB</v>
      </c>
      <c r="E208" s="38"/>
      <c r="F208" s="3"/>
      <c r="G208" s="52" t="str">
        <f>'Area CT'!D207</f>
        <v>Macclesfield</v>
      </c>
    </row>
    <row r="209" spans="1:7" x14ac:dyDescent="0.2">
      <c r="A209" s="151" t="s">
        <v>309</v>
      </c>
      <c r="B209" s="184" t="s">
        <v>310</v>
      </c>
      <c r="C209" s="184" t="str">
        <f>'exc PPs'!E208</f>
        <v>YES</v>
      </c>
      <c r="D209" s="136" t="str">
        <f>'exc PPs'!F208</f>
        <v>SC</v>
      </c>
      <c r="E209" s="38"/>
      <c r="F209" s="3"/>
      <c r="G209" s="52" t="str">
        <f>'Area CT'!D208</f>
        <v>Maidstone</v>
      </c>
    </row>
    <row r="210" spans="1:7" x14ac:dyDescent="0.2">
      <c r="A210" s="151" t="s">
        <v>967</v>
      </c>
      <c r="B210" s="154" t="s">
        <v>968</v>
      </c>
      <c r="C210" s="184" t="str">
        <f>'exc PPs'!E209</f>
        <v>NO</v>
      </c>
      <c r="D210" s="154" t="str">
        <f>'exc PPs'!F209</f>
        <v>CFA</v>
      </c>
      <c r="E210" s="38"/>
      <c r="F210" s="3"/>
      <c r="G210" s="52" t="str">
        <f>'Area CT'!D209</f>
        <v>Maldon</v>
      </c>
    </row>
    <row r="211" spans="1:7" x14ac:dyDescent="0.2">
      <c r="A211" s="186" t="s">
        <v>1767</v>
      </c>
      <c r="B211" s="154" t="s">
        <v>1768</v>
      </c>
      <c r="C211" s="184" t="str">
        <f>'exc PPs'!E210</f>
        <v>YES</v>
      </c>
      <c r="D211" s="154" t="s">
        <v>1079</v>
      </c>
      <c r="E211" s="38"/>
      <c r="F211" s="3"/>
      <c r="G211" s="52" t="str">
        <f>'Area CT'!D210</f>
        <v>Malvern Hills</v>
      </c>
    </row>
    <row r="212" spans="1:7" x14ac:dyDescent="0.2">
      <c r="A212" s="151" t="s">
        <v>1188</v>
      </c>
      <c r="B212" s="184" t="s">
        <v>312</v>
      </c>
      <c r="C212" s="184" t="str">
        <f>'exc PPs'!E211</f>
        <v>YES</v>
      </c>
      <c r="D212" s="136" t="str">
        <f>'exc PPs'!F211</f>
        <v>PCC</v>
      </c>
      <c r="E212" s="38"/>
      <c r="F212" s="3"/>
      <c r="G212" s="52" t="str">
        <f>'Area CT'!D211</f>
        <v>Manchester</v>
      </c>
    </row>
    <row r="213" spans="1:7" x14ac:dyDescent="0.2">
      <c r="A213" s="151" t="s">
        <v>313</v>
      </c>
      <c r="B213" s="184" t="s">
        <v>314</v>
      </c>
      <c r="C213" s="184" t="str">
        <f>'exc PPs'!E212</f>
        <v>YES</v>
      </c>
      <c r="D213" s="136" t="str">
        <f>'exc PPs'!F212</f>
        <v>SD</v>
      </c>
      <c r="E213" s="38"/>
      <c r="F213" s="3"/>
      <c r="G213" s="52" t="str">
        <f>'Area CT'!D212</f>
        <v>Mansfield</v>
      </c>
    </row>
    <row r="214" spans="1:7" x14ac:dyDescent="0.2">
      <c r="A214" s="151" t="s">
        <v>315</v>
      </c>
      <c r="B214" s="184" t="s">
        <v>316</v>
      </c>
      <c r="C214" s="184" t="str">
        <f>'exc PPs'!E213</f>
        <v>YES</v>
      </c>
      <c r="D214" s="136" t="str">
        <f>'exc PPs'!F213</f>
        <v>OLB</v>
      </c>
      <c r="E214" s="38"/>
      <c r="F214" s="3"/>
      <c r="G214" s="52" t="str">
        <f>'Area CT'!D213</f>
        <v>Medina</v>
      </c>
    </row>
    <row r="215" spans="1:7" x14ac:dyDescent="0.2">
      <c r="A215" s="151" t="s">
        <v>317</v>
      </c>
      <c r="B215" s="184" t="s">
        <v>318</v>
      </c>
      <c r="C215" s="184" t="str">
        <f>'exc PPs'!E214</f>
        <v>YES</v>
      </c>
      <c r="D215" s="136" t="str">
        <f>'exc PPs'!F214</f>
        <v>SD</v>
      </c>
      <c r="E215" s="38"/>
      <c r="F215" s="3"/>
      <c r="G215" s="52" t="str">
        <f>'Area CT'!D215</f>
        <v>Melton</v>
      </c>
    </row>
    <row r="216" spans="1:7" x14ac:dyDescent="0.2">
      <c r="A216" s="151" t="s">
        <v>319</v>
      </c>
      <c r="B216" s="184" t="s">
        <v>320</v>
      </c>
      <c r="C216" s="184" t="str">
        <f>'exc PPs'!E215</f>
        <v>YES</v>
      </c>
      <c r="D216" s="136" t="str">
        <f>'exc PPs'!F215</f>
        <v>SD</v>
      </c>
      <c r="E216" s="38"/>
      <c r="F216" s="3"/>
      <c r="G216" s="52" t="str">
        <f>'Area CT'!D216</f>
        <v>Mendip</v>
      </c>
    </row>
    <row r="217" spans="1:7" x14ac:dyDescent="0.2">
      <c r="A217" s="151" t="s">
        <v>321</v>
      </c>
      <c r="B217" s="184" t="s">
        <v>322</v>
      </c>
      <c r="C217" s="184" t="str">
        <f>'exc PPs'!E216</f>
        <v>YES</v>
      </c>
      <c r="D217" s="136" t="str">
        <f>'exc PPs'!F216</f>
        <v>OLB</v>
      </c>
      <c r="E217" s="38"/>
      <c r="F217" s="3"/>
      <c r="G217" s="52" t="str">
        <f>'Area CT'!D217</f>
        <v>Merton</v>
      </c>
    </row>
    <row r="218" spans="1:7" x14ac:dyDescent="0.2">
      <c r="A218" s="151" t="s">
        <v>323</v>
      </c>
      <c r="B218" s="184" t="s">
        <v>324</v>
      </c>
      <c r="C218" s="184" t="str">
        <f>'exc PPs'!E217</f>
        <v>YES</v>
      </c>
      <c r="D218" s="136" t="str">
        <f>'exc PPs'!F217</f>
        <v>SD</v>
      </c>
      <c r="E218" s="38"/>
      <c r="F218" s="3"/>
      <c r="G218" s="52" t="str">
        <f>'Area CT'!D218</f>
        <v>Mid Bedfordshire</v>
      </c>
    </row>
    <row r="219" spans="1:7" x14ac:dyDescent="0.2">
      <c r="A219" s="151" t="s">
        <v>1039</v>
      </c>
      <c r="B219" s="184" t="s">
        <v>1040</v>
      </c>
      <c r="C219" s="184" t="str">
        <f>'exc PPs'!E218</f>
        <v>NO</v>
      </c>
      <c r="D219" s="136" t="s">
        <v>1076</v>
      </c>
      <c r="E219" s="38"/>
      <c r="F219" s="3"/>
      <c r="G219" s="52" t="str">
        <f>'Area CT'!D219</f>
        <v>Mid Devon</v>
      </c>
    </row>
    <row r="220" spans="1:7" x14ac:dyDescent="0.2">
      <c r="A220" s="151" t="s">
        <v>325</v>
      </c>
      <c r="B220" s="184" t="s">
        <v>326</v>
      </c>
      <c r="C220" s="184" t="str">
        <f>'exc PPs'!E219</f>
        <v>YES</v>
      </c>
      <c r="D220" s="136" t="str">
        <f>'exc PPs'!F219</f>
        <v>UA</v>
      </c>
      <c r="E220" s="38"/>
      <c r="F220" s="3"/>
      <c r="G220" s="52" t="str">
        <f>'Area CT'!D220</f>
        <v>Mid Suffolk</v>
      </c>
    </row>
    <row r="221" spans="1:7" x14ac:dyDescent="0.2">
      <c r="A221" s="151" t="s">
        <v>327</v>
      </c>
      <c r="B221" s="184" t="s">
        <v>328</v>
      </c>
      <c r="C221" s="184" t="str">
        <f>'exc PPs'!E220</f>
        <v>YES</v>
      </c>
      <c r="D221" s="136" t="str">
        <f>'exc PPs'!F220</f>
        <v>SD</v>
      </c>
      <c r="E221" s="38"/>
      <c r="F221" s="3"/>
      <c r="G221" s="52" t="str">
        <f>'Area CT'!D221</f>
        <v>Mid Sussex</v>
      </c>
    </row>
    <row r="222" spans="1:7" x14ac:dyDescent="0.2">
      <c r="A222" s="151" t="s">
        <v>329</v>
      </c>
      <c r="B222" s="184" t="s">
        <v>330</v>
      </c>
      <c r="C222" s="184" t="str">
        <f>'exc PPs'!E221</f>
        <v>YES</v>
      </c>
      <c r="D222" s="136" t="str">
        <f>'exc PPs'!F221</f>
        <v>SD</v>
      </c>
      <c r="E222" s="38"/>
      <c r="F222" s="3"/>
      <c r="G222" s="52" t="str">
        <f>'Area CT'!D222</f>
        <v>Middlesbrough</v>
      </c>
    </row>
    <row r="223" spans="1:7" x14ac:dyDescent="0.2">
      <c r="A223" s="151" t="s">
        <v>331</v>
      </c>
      <c r="B223" s="184" t="s">
        <v>332</v>
      </c>
      <c r="C223" s="184" t="str">
        <f>'exc PPs'!E222</f>
        <v>YES</v>
      </c>
      <c r="D223" s="136" t="str">
        <f>'exc PPs'!F222</f>
        <v>OLB</v>
      </c>
      <c r="E223" s="38"/>
      <c r="F223" s="3"/>
      <c r="G223" s="52" t="str">
        <f>'Area CT'!D223</f>
        <v>Middlesbrough UA</v>
      </c>
    </row>
    <row r="224" spans="1:7" x14ac:dyDescent="0.2">
      <c r="A224" s="151" t="s">
        <v>922</v>
      </c>
      <c r="B224" s="184" t="s">
        <v>898</v>
      </c>
      <c r="C224" s="184" t="str">
        <f>'exc PPs'!E223</f>
        <v>NO</v>
      </c>
      <c r="D224" s="136" t="str">
        <f>'exc PPs'!F223</f>
        <v>SD</v>
      </c>
      <c r="E224" s="38"/>
      <c r="F224" s="3"/>
      <c r="G224" s="52" t="str">
        <f>'Area CT'!D224</f>
        <v>Milton Keynes</v>
      </c>
    </row>
    <row r="225" spans="1:7" x14ac:dyDescent="0.2">
      <c r="A225" s="151" t="s">
        <v>969</v>
      </c>
      <c r="B225" s="154" t="s">
        <v>970</v>
      </c>
      <c r="C225" s="184" t="str">
        <f>'exc PPs'!E224</f>
        <v>YES</v>
      </c>
      <c r="D225" s="154" t="str">
        <f>'exc PPs'!F224</f>
        <v>CFA</v>
      </c>
      <c r="E225" s="38"/>
      <c r="F225" s="3"/>
      <c r="G225" s="52" t="str">
        <f>'Area CT'!D225</f>
        <v>Milton Keynes UA</v>
      </c>
    </row>
    <row r="226" spans="1:7" x14ac:dyDescent="0.2">
      <c r="A226" s="151" t="s">
        <v>923</v>
      </c>
      <c r="B226" s="184" t="s">
        <v>900</v>
      </c>
      <c r="C226" s="184" t="str">
        <f>'exc PPs'!E225</f>
        <v>NO</v>
      </c>
      <c r="D226" s="136" t="str">
        <f>'exc PPs'!F225</f>
        <v>SC</v>
      </c>
      <c r="E226" s="38"/>
      <c r="F226" s="3"/>
      <c r="G226" s="52" t="str">
        <f>'Area CT'!D226</f>
        <v>Mole Valley</v>
      </c>
    </row>
    <row r="227" spans="1:7" x14ac:dyDescent="0.2">
      <c r="A227" s="151" t="s">
        <v>333</v>
      </c>
      <c r="B227" s="184" t="s">
        <v>334</v>
      </c>
      <c r="C227" s="184" t="str">
        <f>'exc PPs'!E226</f>
        <v>YES</v>
      </c>
      <c r="D227" s="136" t="str">
        <f>'exc PPs'!F226</f>
        <v>UA</v>
      </c>
      <c r="E227" s="38"/>
      <c r="F227" s="3"/>
      <c r="G227" s="52" t="str">
        <f>'Area CT'!D227</f>
        <v>New Forest</v>
      </c>
    </row>
    <row r="228" spans="1:7" x14ac:dyDescent="0.2">
      <c r="A228" s="151" t="s">
        <v>335</v>
      </c>
      <c r="B228" s="184" t="s">
        <v>336</v>
      </c>
      <c r="C228" s="184" t="str">
        <f>'exc PPs'!E227</f>
        <v>YES</v>
      </c>
      <c r="D228" s="136" t="str">
        <f>'exc PPs'!F227</f>
        <v>SC</v>
      </c>
      <c r="E228" s="38"/>
      <c r="F228" s="3"/>
      <c r="G228" s="52" t="str">
        <f>'Area CT'!D228</f>
        <v>Newark &amp; Sherwood</v>
      </c>
    </row>
    <row r="229" spans="1:7" x14ac:dyDescent="0.2">
      <c r="A229" s="151" t="s">
        <v>1211</v>
      </c>
      <c r="B229" s="140" t="s">
        <v>1053</v>
      </c>
      <c r="C229" s="184" t="str">
        <f>'exc PPs'!E228</f>
        <v>YES</v>
      </c>
      <c r="D229" s="140" t="str">
        <f>'exc PPs'!F228</f>
        <v>PCC</v>
      </c>
      <c r="E229" s="38"/>
      <c r="F229" s="3"/>
      <c r="G229" s="52" t="str">
        <f>'Area CT'!D229</f>
        <v>Newbury</v>
      </c>
    </row>
    <row r="230" spans="1:7" x14ac:dyDescent="0.2">
      <c r="A230" s="151" t="s">
        <v>338</v>
      </c>
      <c r="B230" s="184" t="s">
        <v>339</v>
      </c>
      <c r="C230" s="184" t="str">
        <f>'exc PPs'!E229</f>
        <v>YES</v>
      </c>
      <c r="D230" s="136" t="str">
        <f>'exc PPs'!F229</f>
        <v>SD</v>
      </c>
      <c r="E230" s="38"/>
      <c r="F230" s="3"/>
      <c r="G230" s="52" t="str">
        <f>'Area CT'!D230</f>
        <v>Newcastle upon Tyne</v>
      </c>
    </row>
    <row r="231" spans="1:7" x14ac:dyDescent="0.2">
      <c r="A231" s="151" t="s">
        <v>340</v>
      </c>
      <c r="B231" s="184" t="s">
        <v>341</v>
      </c>
      <c r="C231" s="184" t="str">
        <f>'exc PPs'!E230</f>
        <v>YES</v>
      </c>
      <c r="D231" s="136" t="str">
        <f>'exc PPs'!F230</f>
        <v>SD</v>
      </c>
      <c r="E231" s="38"/>
      <c r="F231" s="3"/>
      <c r="G231" s="52" t="str">
        <f>'Area CT'!D231</f>
        <v>Newcastle-under-Lyme</v>
      </c>
    </row>
    <row r="232" spans="1:7" x14ac:dyDescent="0.2">
      <c r="A232" s="151" t="s">
        <v>342</v>
      </c>
      <c r="B232" s="184" t="s">
        <v>343</v>
      </c>
      <c r="C232" s="184" t="str">
        <f>'exc PPs'!E231</f>
        <v>YES</v>
      </c>
      <c r="D232" s="136" t="str">
        <f>'exc PPs'!F231</f>
        <v>OLB</v>
      </c>
      <c r="E232" s="38"/>
      <c r="F232" s="3"/>
      <c r="G232" s="52" t="str">
        <f>'Area CT'!D232</f>
        <v>Newham</v>
      </c>
    </row>
    <row r="233" spans="1:7" x14ac:dyDescent="0.2">
      <c r="A233" s="151" t="s">
        <v>344</v>
      </c>
      <c r="B233" s="184" t="s">
        <v>345</v>
      </c>
      <c r="C233" s="184" t="str">
        <f>'exc PPs'!E232</f>
        <v>YES</v>
      </c>
      <c r="D233" s="136" t="str">
        <f>'exc PPs'!F232</f>
        <v>SD</v>
      </c>
      <c r="E233" s="38"/>
      <c r="F233" s="3"/>
      <c r="G233" s="52" t="str">
        <f>'Area CT'!D233</f>
        <v>North Cornwall</v>
      </c>
    </row>
    <row r="234" spans="1:7" x14ac:dyDescent="0.2">
      <c r="A234" s="151" t="s">
        <v>924</v>
      </c>
      <c r="B234" s="184" t="s">
        <v>869</v>
      </c>
      <c r="C234" s="184" t="str">
        <f>'exc PPs'!E233</f>
        <v>NO</v>
      </c>
      <c r="D234" s="136" t="str">
        <f>'exc PPs'!F233</f>
        <v>SD</v>
      </c>
      <c r="E234" s="38"/>
      <c r="F234" s="3"/>
      <c r="G234" s="52" t="str">
        <f>'Area CT'!D234</f>
        <v>North Devon</v>
      </c>
    </row>
    <row r="235" spans="1:7" x14ac:dyDescent="0.2">
      <c r="A235" s="151" t="s">
        <v>346</v>
      </c>
      <c r="B235" s="184" t="s">
        <v>347</v>
      </c>
      <c r="C235" s="184" t="str">
        <f>'exc PPs'!E234</f>
        <v>YES</v>
      </c>
      <c r="D235" s="136" t="str">
        <f>'exc PPs'!F234</f>
        <v>SD</v>
      </c>
      <c r="E235" s="38"/>
      <c r="F235" s="3"/>
      <c r="G235" s="52" t="str">
        <f>'Area CT'!D235</f>
        <v>North Dorset</v>
      </c>
    </row>
    <row r="236" spans="1:7" x14ac:dyDescent="0.2">
      <c r="A236" s="151" t="s">
        <v>348</v>
      </c>
      <c r="B236" s="184" t="s">
        <v>349</v>
      </c>
      <c r="C236" s="184" t="str">
        <f>'exc PPs'!E235</f>
        <v>YES</v>
      </c>
      <c r="D236" s="136" t="str">
        <f>'exc PPs'!F235</f>
        <v>OLB</v>
      </c>
      <c r="E236" s="38"/>
      <c r="F236" s="3"/>
      <c r="G236" s="52" t="str">
        <f>'Area CT'!D236</f>
        <v>North East Derbyshire</v>
      </c>
    </row>
    <row r="237" spans="1:7" x14ac:dyDescent="0.2">
      <c r="A237" s="151" t="s">
        <v>925</v>
      </c>
      <c r="B237" s="184" t="s">
        <v>870</v>
      </c>
      <c r="C237" s="184" t="str">
        <f>'exc PPs'!E236</f>
        <v>NO</v>
      </c>
      <c r="D237" s="136" t="str">
        <f>'exc PPs'!F236</f>
        <v>SD</v>
      </c>
      <c r="E237" s="38"/>
      <c r="F237" s="3"/>
      <c r="G237" s="52" t="str">
        <f>'Area CT'!D237</f>
        <v>North East Lincolnshire UA</v>
      </c>
    </row>
    <row r="238" spans="1:7" x14ac:dyDescent="0.2">
      <c r="A238" s="151" t="s">
        <v>926</v>
      </c>
      <c r="B238" s="184" t="s">
        <v>905</v>
      </c>
      <c r="C238" s="184" t="str">
        <f>'exc PPs'!E237</f>
        <v>NO</v>
      </c>
      <c r="D238" s="136" t="str">
        <f>'exc PPs'!F237</f>
        <v>SC</v>
      </c>
      <c r="E238" s="38"/>
      <c r="F238" s="3"/>
      <c r="G238" s="52" t="str">
        <f>'Area CT'!D238</f>
        <v>North Hertfordshire</v>
      </c>
    </row>
    <row r="239" spans="1:7" x14ac:dyDescent="0.2">
      <c r="A239" s="151" t="s">
        <v>971</v>
      </c>
      <c r="B239" s="154" t="s">
        <v>972</v>
      </c>
      <c r="C239" s="184" t="str">
        <f>'exc PPs'!E238</f>
        <v>YES</v>
      </c>
      <c r="D239" s="154" t="str">
        <f>'exc PPs'!F238</f>
        <v>CFA</v>
      </c>
      <c r="E239" s="38"/>
      <c r="F239" s="3"/>
      <c r="G239" s="52" t="str">
        <f>'Area CT'!D239</f>
        <v>North Kesteven</v>
      </c>
    </row>
    <row r="240" spans="1:7" x14ac:dyDescent="0.2">
      <c r="A240" s="151" t="s">
        <v>1189</v>
      </c>
      <c r="B240" s="184" t="s">
        <v>351</v>
      </c>
      <c r="C240" s="184" t="str">
        <f>'exc PPs'!E239</f>
        <v>YES</v>
      </c>
      <c r="D240" s="136" t="str">
        <f>'exc PPs'!F239</f>
        <v>PCC</v>
      </c>
      <c r="E240" s="38"/>
      <c r="F240" s="3"/>
      <c r="G240" s="52" t="str">
        <f>'Area CT'!D240</f>
        <v>North Lincolnshire UA</v>
      </c>
    </row>
    <row r="241" spans="1:8" x14ac:dyDescent="0.2">
      <c r="A241" s="151" t="s">
        <v>1055</v>
      </c>
      <c r="B241" s="184" t="s">
        <v>352</v>
      </c>
      <c r="C241" s="184" t="str">
        <f>'exc PPs'!E240</f>
        <v>YES</v>
      </c>
      <c r="D241" s="136" t="str">
        <f>'exc PPs'!F240</f>
        <v>SD</v>
      </c>
      <c r="E241" s="38"/>
      <c r="F241" s="3"/>
      <c r="G241" s="52" t="str">
        <f>'Area CT'!D241</f>
        <v>North Norfolk</v>
      </c>
    </row>
    <row r="242" spans="1:8" x14ac:dyDescent="0.2">
      <c r="A242" s="151" t="s">
        <v>353</v>
      </c>
      <c r="B242" s="184" t="s">
        <v>354</v>
      </c>
      <c r="C242" s="184" t="str">
        <f>'exc PPs'!E241</f>
        <v>YES</v>
      </c>
      <c r="D242" s="136" t="str">
        <f>'exc PPs'!F241</f>
        <v>SD</v>
      </c>
      <c r="E242" s="38"/>
      <c r="F242" s="3"/>
      <c r="G242" s="163" t="s">
        <v>1769</v>
      </c>
      <c r="H242" s="176"/>
    </row>
    <row r="243" spans="1:8" x14ac:dyDescent="0.2">
      <c r="A243" s="151" t="s">
        <v>355</v>
      </c>
      <c r="B243" s="184" t="s">
        <v>356</v>
      </c>
      <c r="C243" s="184" t="str">
        <f>'exc PPs'!E242</f>
        <v>YES</v>
      </c>
      <c r="D243" s="136" t="str">
        <f>'exc PPs'!F242</f>
        <v>SD</v>
      </c>
      <c r="E243" s="38"/>
      <c r="F243" s="3"/>
      <c r="G243" s="52" t="str">
        <f>'Area CT'!D243</f>
        <v>North Shropshire</v>
      </c>
    </row>
    <row r="244" spans="1:8" x14ac:dyDescent="0.2">
      <c r="A244" s="151" t="s">
        <v>357</v>
      </c>
      <c r="B244" s="184" t="s">
        <v>358</v>
      </c>
      <c r="C244" s="184" t="str">
        <f>'exc PPs'!E243</f>
        <v>YES</v>
      </c>
      <c r="D244" s="136" t="str">
        <f>'exc PPs'!F243</f>
        <v>UA</v>
      </c>
      <c r="E244" s="38"/>
      <c r="F244" s="3"/>
      <c r="G244" s="52" t="str">
        <f>'Area CT'!D244</f>
        <v>North Somerset UA</v>
      </c>
    </row>
    <row r="245" spans="1:8" x14ac:dyDescent="0.2">
      <c r="A245" s="151" t="s">
        <v>359</v>
      </c>
      <c r="B245" s="184" t="s">
        <v>360</v>
      </c>
      <c r="C245" s="184" t="str">
        <f>'exc PPs'!E244</f>
        <v>YES</v>
      </c>
      <c r="D245" s="136" t="str">
        <f>'exc PPs'!F244</f>
        <v>UA</v>
      </c>
      <c r="E245" s="38"/>
      <c r="F245" s="3"/>
      <c r="G245" s="52" t="str">
        <f>'Area CT'!D245</f>
        <v>North Tyneside</v>
      </c>
    </row>
    <row r="246" spans="1:8" x14ac:dyDescent="0.2">
      <c r="A246" s="151" t="s">
        <v>361</v>
      </c>
      <c r="B246" s="184" t="s">
        <v>362</v>
      </c>
      <c r="C246" s="184" t="str">
        <f>'exc PPs'!E245</f>
        <v>YES</v>
      </c>
      <c r="D246" s="136" t="str">
        <f>'exc PPs'!F245</f>
        <v>ILB</v>
      </c>
      <c r="E246" s="38"/>
      <c r="F246" s="3"/>
      <c r="G246" s="52" t="str">
        <f>'Area CT'!D246</f>
        <v>North Warwickshire</v>
      </c>
    </row>
    <row r="247" spans="1:8" x14ac:dyDescent="0.2">
      <c r="A247" s="151" t="s">
        <v>363</v>
      </c>
      <c r="B247" s="184" t="s">
        <v>364</v>
      </c>
      <c r="C247" s="184" t="str">
        <f>'exc PPs'!E246</f>
        <v>NO</v>
      </c>
      <c r="D247" s="136" t="str">
        <f>'exc PPs'!F246</f>
        <v>SD</v>
      </c>
      <c r="E247" s="38"/>
      <c r="F247" s="3"/>
      <c r="G247" s="52" t="str">
        <f>'Area CT'!D247</f>
        <v>North West Leicestershire</v>
      </c>
    </row>
    <row r="248" spans="1:8" x14ac:dyDescent="0.2">
      <c r="A248" s="151" t="s">
        <v>365</v>
      </c>
      <c r="B248" s="184" t="s">
        <v>366</v>
      </c>
      <c r="C248" s="184" t="str">
        <f>'exc PPs'!E247</f>
        <v>YES</v>
      </c>
      <c r="D248" s="136" t="str">
        <f>'exc PPs'!F247</f>
        <v>ILB</v>
      </c>
      <c r="E248" s="38"/>
      <c r="F248" s="3"/>
      <c r="G248" s="52" t="str">
        <f>'Area CT'!D248</f>
        <v>North Wiltshire</v>
      </c>
    </row>
    <row r="249" spans="1:8" x14ac:dyDescent="0.2">
      <c r="A249" s="151" t="s">
        <v>367</v>
      </c>
      <c r="B249" s="184" t="s">
        <v>368</v>
      </c>
      <c r="C249" s="184" t="str">
        <f>'exc PPs'!E248</f>
        <v>YES</v>
      </c>
      <c r="D249" s="136" t="str">
        <f>'exc PPs'!F248</f>
        <v>SC</v>
      </c>
      <c r="E249" s="38"/>
      <c r="F249" s="3"/>
      <c r="G249" s="52" t="str">
        <f>'Area CT'!D249</f>
        <v>Northampton</v>
      </c>
    </row>
    <row r="250" spans="1:8" x14ac:dyDescent="0.2">
      <c r="A250" s="151" t="s">
        <v>973</v>
      </c>
      <c r="B250" s="154" t="s">
        <v>974</v>
      </c>
      <c r="C250" s="184" t="str">
        <f>'exc PPs'!E249</f>
        <v>YES</v>
      </c>
      <c r="D250" s="154" t="str">
        <f>'exc PPs'!F249</f>
        <v>CFA</v>
      </c>
      <c r="E250" s="38"/>
      <c r="F250" s="3"/>
      <c r="G250" s="52" t="str">
        <f>'Area CT'!D250</f>
        <v>Northavon</v>
      </c>
    </row>
    <row r="251" spans="1:8" x14ac:dyDescent="0.2">
      <c r="A251" s="151" t="s">
        <v>1190</v>
      </c>
      <c r="B251" s="184" t="s">
        <v>370</v>
      </c>
      <c r="C251" s="184" t="str">
        <f>'exc PPs'!E250</f>
        <v>YES</v>
      </c>
      <c r="D251" s="136" t="str">
        <f>'exc PPs'!F250</f>
        <v>PCC</v>
      </c>
      <c r="E251" s="38"/>
      <c r="F251" s="3"/>
      <c r="G251" s="52" t="str">
        <f>'Area CT'!D251</f>
        <v>Northumberland UA</v>
      </c>
    </row>
    <row r="252" spans="1:8" x14ac:dyDescent="0.2">
      <c r="A252" s="151" t="s">
        <v>371</v>
      </c>
      <c r="B252" s="184" t="s">
        <v>372</v>
      </c>
      <c r="C252" s="184" t="str">
        <f>'exc PPs'!E251</f>
        <v>NO</v>
      </c>
      <c r="D252" s="136" t="str">
        <f>'exc PPs'!F251</f>
        <v>SD</v>
      </c>
      <c r="E252" s="38"/>
      <c r="F252" s="3"/>
      <c r="G252" s="52" t="str">
        <f>'Area CT'!D252</f>
        <v>Norwich</v>
      </c>
    </row>
    <row r="253" spans="1:8" x14ac:dyDescent="0.2">
      <c r="A253" s="151" t="s">
        <v>373</v>
      </c>
      <c r="B253" s="184" t="s">
        <v>374</v>
      </c>
      <c r="C253" s="184" t="str">
        <f>'exc PPs'!E252</f>
        <v>NO</v>
      </c>
      <c r="D253" s="136" t="str">
        <f>'exc PPs'!F252</f>
        <v>SD</v>
      </c>
      <c r="E253" s="38"/>
      <c r="F253" s="3"/>
      <c r="G253" s="52" t="str">
        <f>'Area CT'!D253</f>
        <v>Nottingham</v>
      </c>
    </row>
    <row r="254" spans="1:8" x14ac:dyDescent="0.2">
      <c r="A254" s="151" t="s">
        <v>375</v>
      </c>
      <c r="B254" s="184" t="s">
        <v>376</v>
      </c>
      <c r="C254" s="184" t="str">
        <f>'exc PPs'!E253</f>
        <v>YES</v>
      </c>
      <c r="D254" s="136" t="str">
        <f>'exc PPs'!F253</f>
        <v>SD</v>
      </c>
      <c r="E254" s="38"/>
      <c r="F254" s="3"/>
      <c r="G254" s="52" t="str">
        <f>'Area CT'!D254</f>
        <v>Nuneaton &amp; Bedworth</v>
      </c>
    </row>
    <row r="255" spans="1:8" x14ac:dyDescent="0.2">
      <c r="A255" s="151" t="s">
        <v>1041</v>
      </c>
      <c r="B255" s="184" t="s">
        <v>1042</v>
      </c>
      <c r="C255" s="184" t="str">
        <f>'exc PPs'!E254</f>
        <v>NO</v>
      </c>
      <c r="D255" s="136" t="str">
        <f>'exc PPs'!F253</f>
        <v>SD</v>
      </c>
      <c r="E255" s="38"/>
      <c r="F255" s="3"/>
      <c r="G255" s="52" t="str">
        <f>'Area CT'!D255</f>
        <v>Oadby &amp; Wigston</v>
      </c>
    </row>
    <row r="256" spans="1:8" x14ac:dyDescent="0.2">
      <c r="A256" s="151" t="s">
        <v>377</v>
      </c>
      <c r="B256" s="184" t="s">
        <v>378</v>
      </c>
      <c r="C256" s="184" t="str">
        <f>'exc PPs'!E255</f>
        <v>YES</v>
      </c>
      <c r="D256" s="136" t="str">
        <f>'exc PPs'!F255</f>
        <v>UA</v>
      </c>
      <c r="E256" s="38"/>
      <c r="F256" s="3"/>
      <c r="G256" s="52" t="str">
        <f>'Area CT'!D256</f>
        <v>Oldham</v>
      </c>
    </row>
    <row r="257" spans="1:7" x14ac:dyDescent="0.2">
      <c r="A257" s="151" t="s">
        <v>379</v>
      </c>
      <c r="B257" s="184" t="s">
        <v>380</v>
      </c>
      <c r="C257" s="184" t="str">
        <f>'exc PPs'!E256</f>
        <v>YES</v>
      </c>
      <c r="D257" s="136" t="str">
        <f>'exc PPs'!F256</f>
        <v>OLB</v>
      </c>
      <c r="E257" s="38"/>
      <c r="F257" s="3"/>
      <c r="G257" s="52" t="str">
        <f>'Area CT'!D257</f>
        <v>Oswestry</v>
      </c>
    </row>
    <row r="258" spans="1:7" x14ac:dyDescent="0.2">
      <c r="A258" s="151" t="s">
        <v>927</v>
      </c>
      <c r="B258" s="184" t="s">
        <v>871</v>
      </c>
      <c r="C258" s="184" t="str">
        <f>'exc PPs'!E257</f>
        <v>NO</v>
      </c>
      <c r="D258" s="136" t="str">
        <f>'exc PPs'!F257</f>
        <v>SD</v>
      </c>
      <c r="E258" s="38"/>
      <c r="F258" s="3"/>
      <c r="G258" s="52" t="str">
        <f>'Area CT'!D258</f>
        <v>Oxford</v>
      </c>
    </row>
    <row r="259" spans="1:7" x14ac:dyDescent="0.2">
      <c r="A259" s="151" t="s">
        <v>381</v>
      </c>
      <c r="B259" s="184" t="s">
        <v>382</v>
      </c>
      <c r="C259" s="184" t="str">
        <f>'exc PPs'!E258</f>
        <v>YES</v>
      </c>
      <c r="D259" s="136" t="str">
        <f>'exc PPs'!F258</f>
        <v>MD</v>
      </c>
      <c r="E259" s="38"/>
      <c r="F259" s="3"/>
      <c r="G259" s="52" t="str">
        <f>'Area CT'!D259</f>
        <v>Pendle</v>
      </c>
    </row>
    <row r="260" spans="1:7" x14ac:dyDescent="0.2">
      <c r="A260" s="151" t="s">
        <v>383</v>
      </c>
      <c r="B260" s="184" t="s">
        <v>384</v>
      </c>
      <c r="C260" s="184" t="str">
        <f>'exc PPs'!E259</f>
        <v>YES</v>
      </c>
      <c r="D260" s="136" t="str">
        <f>'exc PPs'!F259</f>
        <v>MD</v>
      </c>
      <c r="E260" s="38"/>
      <c r="F260" s="3"/>
      <c r="G260" s="52" t="str">
        <f>'Area CT'!D260</f>
        <v>Penwith</v>
      </c>
    </row>
    <row r="261" spans="1:7" x14ac:dyDescent="0.2">
      <c r="A261" s="151" t="s">
        <v>385</v>
      </c>
      <c r="B261" s="184" t="s">
        <v>386</v>
      </c>
      <c r="C261" s="184" t="str">
        <f>'exc PPs'!E260</f>
        <v>YES</v>
      </c>
      <c r="D261" s="136" t="str">
        <f>'exc PPs'!F260</f>
        <v>ILB</v>
      </c>
      <c r="E261" s="38"/>
      <c r="F261" s="3"/>
      <c r="G261" s="52" t="str">
        <f>'Area CT'!D261</f>
        <v>Peterborough</v>
      </c>
    </row>
    <row r="262" spans="1:7" x14ac:dyDescent="0.2">
      <c r="A262" s="151" t="s">
        <v>387</v>
      </c>
      <c r="B262" s="184" t="s">
        <v>388</v>
      </c>
      <c r="C262" s="184" t="str">
        <f>'exc PPs'!E261</f>
        <v>YES</v>
      </c>
      <c r="D262" s="136" t="str">
        <f>'exc PPs'!F261</f>
        <v>SC</v>
      </c>
      <c r="E262" s="38"/>
      <c r="F262" s="3"/>
      <c r="G262" s="52" t="str">
        <f>'Area CT'!D262</f>
        <v>Peterborough UA</v>
      </c>
    </row>
    <row r="263" spans="1:7" x14ac:dyDescent="0.2">
      <c r="A263" s="151" t="s">
        <v>975</v>
      </c>
      <c r="B263" s="154" t="s">
        <v>976</v>
      </c>
      <c r="C263" s="184" t="str">
        <f>'exc PPs'!E262</f>
        <v>YES</v>
      </c>
      <c r="D263" s="154" t="str">
        <f>'exc PPs'!F262</f>
        <v>CFA</v>
      </c>
      <c r="E263" s="38"/>
      <c r="F263" s="3"/>
      <c r="G263" s="52" t="str">
        <f>'Area CT'!D263</f>
        <v>Plymouth</v>
      </c>
    </row>
    <row r="264" spans="1:7" x14ac:dyDescent="0.2">
      <c r="A264" s="151" t="s">
        <v>1191</v>
      </c>
      <c r="B264" s="184" t="s">
        <v>390</v>
      </c>
      <c r="C264" s="184" t="str">
        <f>'exc PPs'!E263</f>
        <v>YES</v>
      </c>
      <c r="D264" s="136" t="str">
        <f>'exc PPs'!F263</f>
        <v>PCC</v>
      </c>
      <c r="E264" s="38"/>
      <c r="F264" s="3"/>
      <c r="G264" s="52" t="str">
        <f>'Area CT'!D264</f>
        <v>Plymouth UA</v>
      </c>
    </row>
    <row r="265" spans="1:7" x14ac:dyDescent="0.2">
      <c r="A265" s="151" t="s">
        <v>391</v>
      </c>
      <c r="B265" s="184" t="s">
        <v>392</v>
      </c>
      <c r="C265" s="184" t="str">
        <f>'exc PPs'!E264</f>
        <v>YES</v>
      </c>
      <c r="D265" s="136" t="str">
        <f>'exc PPs'!F264</f>
        <v>SD</v>
      </c>
      <c r="E265" s="38"/>
      <c r="F265" s="3"/>
      <c r="G265" s="52" t="str">
        <f>'Area CT'!D265</f>
        <v>Poole</v>
      </c>
    </row>
    <row r="266" spans="1:7" x14ac:dyDescent="0.2">
      <c r="A266" s="151" t="s">
        <v>928</v>
      </c>
      <c r="B266" s="157" t="s">
        <v>872</v>
      </c>
      <c r="C266" s="184" t="str">
        <f>'exc PPs'!E265</f>
        <v>NO</v>
      </c>
      <c r="D266" s="157" t="str">
        <f>'exc PPs'!F265</f>
        <v>SD</v>
      </c>
      <c r="E266" s="38"/>
      <c r="F266" s="3"/>
      <c r="G266" s="52" t="str">
        <f>'Area CT'!D266</f>
        <v>Poole UA</v>
      </c>
    </row>
    <row r="267" spans="1:7" x14ac:dyDescent="0.2">
      <c r="A267" s="151" t="s">
        <v>393</v>
      </c>
      <c r="B267" s="184" t="s">
        <v>394</v>
      </c>
      <c r="C267" s="184" t="str">
        <f>'exc PPs'!E266</f>
        <v>YES</v>
      </c>
      <c r="D267" s="136" t="str">
        <f>'exc PPs'!F266</f>
        <v>MD</v>
      </c>
      <c r="E267" s="38"/>
      <c r="F267" s="3"/>
      <c r="G267" s="52" t="str">
        <f>'Area CT'!D267</f>
        <v>Portsmouth</v>
      </c>
    </row>
    <row r="268" spans="1:7" x14ac:dyDescent="0.2">
      <c r="A268" s="151" t="s">
        <v>1025</v>
      </c>
      <c r="B268" s="156" t="s">
        <v>992</v>
      </c>
      <c r="C268" s="184" t="str">
        <f>'exc PPs'!E267</f>
        <v>NO</v>
      </c>
      <c r="D268" s="156" t="str">
        <f>'exc PPs'!F267</f>
        <v>SD</v>
      </c>
      <c r="E268" s="38"/>
      <c r="F268" s="3"/>
      <c r="G268" s="52" t="str">
        <f>'Area CT'!D268</f>
        <v>Portsmouth UA</v>
      </c>
    </row>
    <row r="269" spans="1:7" x14ac:dyDescent="0.2">
      <c r="A269" s="151" t="s">
        <v>395</v>
      </c>
      <c r="B269" s="184" t="s">
        <v>396</v>
      </c>
      <c r="C269" s="184" t="str">
        <f>'exc PPs'!E268</f>
        <v>YES</v>
      </c>
      <c r="D269" s="136" t="str">
        <f>'exc PPs'!F268</f>
        <v>UA</v>
      </c>
      <c r="E269" s="38"/>
      <c r="F269" s="3"/>
      <c r="G269" s="52" t="str">
        <f>'Area CT'!D269</f>
        <v>Preston</v>
      </c>
    </row>
    <row r="270" spans="1:7" x14ac:dyDescent="0.2">
      <c r="A270" s="151" t="s">
        <v>397</v>
      </c>
      <c r="B270" s="184" t="s">
        <v>398</v>
      </c>
      <c r="C270" s="184" t="str">
        <f>'exc PPs'!E269</f>
        <v>YES</v>
      </c>
      <c r="D270" s="136" t="str">
        <f>'exc PPs'!F269</f>
        <v>SC</v>
      </c>
      <c r="E270" s="38"/>
      <c r="F270" s="3"/>
      <c r="G270" s="52" t="str">
        <f>'Area CT'!D270</f>
        <v>Purbeck</v>
      </c>
    </row>
    <row r="271" spans="1:7" x14ac:dyDescent="0.2">
      <c r="A271" s="151" t="s">
        <v>977</v>
      </c>
      <c r="B271" s="154" t="s">
        <v>978</v>
      </c>
      <c r="C271" s="184" t="str">
        <f>'exc PPs'!E270</f>
        <v>YES</v>
      </c>
      <c r="D271" s="154" t="str">
        <f>'exc PPs'!F270</f>
        <v>CFA</v>
      </c>
      <c r="E271" s="38"/>
      <c r="F271" s="3"/>
      <c r="G271" s="52" t="str">
        <f>'Area CT'!D271</f>
        <v>Reading</v>
      </c>
    </row>
    <row r="272" spans="1:7" x14ac:dyDescent="0.2">
      <c r="A272" s="151" t="s">
        <v>1192</v>
      </c>
      <c r="B272" s="184" t="s">
        <v>400</v>
      </c>
      <c r="C272" s="184" t="str">
        <f>'exc PPs'!E271</f>
        <v>YES</v>
      </c>
      <c r="D272" s="136" t="str">
        <f>'exc PPs'!F271</f>
        <v>PCC</v>
      </c>
      <c r="E272" s="38"/>
      <c r="F272" s="3"/>
      <c r="G272" s="52" t="str">
        <f>'Area CT'!D272</f>
        <v>Reading UA</v>
      </c>
    </row>
    <row r="273" spans="1:7" x14ac:dyDescent="0.2">
      <c r="A273" s="151" t="s">
        <v>929</v>
      </c>
      <c r="B273" s="184" t="s">
        <v>873</v>
      </c>
      <c r="C273" s="184" t="str">
        <f>'exc PPs'!E272</f>
        <v>NO</v>
      </c>
      <c r="D273" s="136" t="str">
        <f>'exc PPs'!F272</f>
        <v>SD</v>
      </c>
      <c r="E273" s="38"/>
      <c r="F273" s="3"/>
      <c r="G273" s="52" t="str">
        <f>'Area CT'!D273</f>
        <v>Redbridge</v>
      </c>
    </row>
    <row r="274" spans="1:7" x14ac:dyDescent="0.2">
      <c r="A274" s="151" t="s">
        <v>401</v>
      </c>
      <c r="B274" s="184" t="s">
        <v>402</v>
      </c>
      <c r="C274" s="184" t="str">
        <f>'exc PPs'!E273</f>
        <v>YES</v>
      </c>
      <c r="D274" s="136" t="str">
        <f>'exc PPs'!F273</f>
        <v>SD</v>
      </c>
      <c r="E274" s="38"/>
      <c r="F274" s="3"/>
      <c r="G274" s="52" t="str">
        <f>'Area CT'!D274</f>
        <v>Redcar &amp; Cleveland UA</v>
      </c>
    </row>
    <row r="275" spans="1:7" x14ac:dyDescent="0.2">
      <c r="A275" s="151" t="s">
        <v>403</v>
      </c>
      <c r="B275" s="184" t="s">
        <v>404</v>
      </c>
      <c r="C275" s="184" t="str">
        <f>'exc PPs'!E274</f>
        <v>YES</v>
      </c>
      <c r="D275" s="136" t="str">
        <f>'exc PPs'!F274</f>
        <v>ILB</v>
      </c>
      <c r="E275" s="38"/>
      <c r="F275" s="123"/>
      <c r="G275" s="52" t="str">
        <f>'Area CT'!D275</f>
        <v>Redditch</v>
      </c>
    </row>
    <row r="276" spans="1:7" x14ac:dyDescent="0.2">
      <c r="A276" s="151" t="s">
        <v>405</v>
      </c>
      <c r="B276" s="184" t="s">
        <v>406</v>
      </c>
      <c r="C276" s="184" t="str">
        <f>'exc PPs'!E275</f>
        <v>YES</v>
      </c>
      <c r="D276" s="136" t="str">
        <f>'exc PPs'!F275</f>
        <v>SD</v>
      </c>
      <c r="E276" s="38"/>
      <c r="F276" s="3"/>
      <c r="G276" s="52" t="str">
        <f>'Area CT'!D276</f>
        <v>Reigate &amp; Banstead</v>
      </c>
    </row>
    <row r="277" spans="1:7" x14ac:dyDescent="0.2">
      <c r="A277" s="151" t="s">
        <v>407</v>
      </c>
      <c r="B277" s="184" t="s">
        <v>408</v>
      </c>
      <c r="C277" s="184" t="str">
        <f>'exc PPs'!E276</f>
        <v>YES</v>
      </c>
      <c r="D277" s="136" t="str">
        <f>'exc PPs'!F276</f>
        <v>SD</v>
      </c>
      <c r="E277" s="38"/>
      <c r="F277" s="3"/>
      <c r="G277" s="52" t="str">
        <f>'Area CT'!D277</f>
        <v>Restormel</v>
      </c>
    </row>
    <row r="278" spans="1:7" x14ac:dyDescent="0.2">
      <c r="A278" s="151" t="s">
        <v>409</v>
      </c>
      <c r="B278" s="184" t="s">
        <v>410</v>
      </c>
      <c r="C278" s="184" t="str">
        <f>'exc PPs'!E277</f>
        <v>YES</v>
      </c>
      <c r="D278" s="136" t="str">
        <f>'exc PPs'!F277</f>
        <v>SC</v>
      </c>
      <c r="E278" s="38"/>
      <c r="F278" s="3"/>
      <c r="G278" s="52" t="str">
        <f>'Area CT'!D278</f>
        <v>Ribble Valley</v>
      </c>
    </row>
    <row r="279" spans="1:7" x14ac:dyDescent="0.2">
      <c r="A279" s="151" t="s">
        <v>1193</v>
      </c>
      <c r="B279" s="184" t="s">
        <v>412</v>
      </c>
      <c r="C279" s="184" t="str">
        <f>'exc PPs'!E278</f>
        <v>YES</v>
      </c>
      <c r="D279" s="136" t="str">
        <f>'exc PPs'!F278</f>
        <v>PCC</v>
      </c>
      <c r="E279" s="38"/>
      <c r="F279" s="3"/>
      <c r="G279" s="52" t="str">
        <f>'Area CT'!D279</f>
        <v>Richmond upon Thames</v>
      </c>
    </row>
    <row r="280" spans="1:7" x14ac:dyDescent="0.2">
      <c r="A280" s="151" t="s">
        <v>413</v>
      </c>
      <c r="B280" s="184" t="s">
        <v>414</v>
      </c>
      <c r="C280" s="184" t="str">
        <f>'exc PPs'!E279</f>
        <v>YES</v>
      </c>
      <c r="D280" s="136" t="str">
        <f>'exc PPs'!F279</f>
        <v>MD</v>
      </c>
      <c r="E280" s="38"/>
      <c r="F280" s="3"/>
      <c r="G280" s="52" t="str">
        <f>'Area CT'!D280</f>
        <v>Richmondshire</v>
      </c>
    </row>
    <row r="281" spans="1:7" x14ac:dyDescent="0.2">
      <c r="A281" s="151" t="s">
        <v>1232</v>
      </c>
      <c r="B281" s="184" t="s">
        <v>1236</v>
      </c>
      <c r="C281" s="184" t="str">
        <f>'exc PPs'!E280</f>
        <v>YES</v>
      </c>
      <c r="D281" s="136" t="str">
        <f>'exc PPs'!F280</f>
        <v>CA</v>
      </c>
      <c r="E281" s="38"/>
      <c r="F281" s="3"/>
      <c r="G281" s="52" t="str">
        <f>'Area CT'!D281</f>
        <v>Rochdale</v>
      </c>
    </row>
    <row r="282" spans="1:7" x14ac:dyDescent="0.2">
      <c r="A282" s="151" t="s">
        <v>1026</v>
      </c>
      <c r="B282" s="155" t="s">
        <v>990</v>
      </c>
      <c r="C282" s="184" t="str">
        <f>'exc PPs'!E281</f>
        <v>NO</v>
      </c>
      <c r="D282" s="155" t="str">
        <f>'exc PPs'!F281</f>
        <v>SD</v>
      </c>
      <c r="E282" s="38"/>
      <c r="F282" s="3"/>
      <c r="G282" s="52" t="str">
        <f>'Area CT'!D282</f>
        <v>Rochester upon Medway</v>
      </c>
    </row>
    <row r="283" spans="1:7" x14ac:dyDescent="0.2">
      <c r="A283" s="151" t="s">
        <v>415</v>
      </c>
      <c r="B283" s="184" t="s">
        <v>416</v>
      </c>
      <c r="C283" s="184" t="str">
        <f>'exc PPs'!E282</f>
        <v>YES</v>
      </c>
      <c r="D283" s="136" t="str">
        <f>'exc PPs'!F282</f>
        <v>UA</v>
      </c>
      <c r="E283" s="38"/>
      <c r="F283" s="3"/>
      <c r="G283" s="52" t="str">
        <f>'Area CT'!D283</f>
        <v>Rochford</v>
      </c>
    </row>
    <row r="284" spans="1:7" x14ac:dyDescent="0.2">
      <c r="A284" s="151" t="s">
        <v>417</v>
      </c>
      <c r="B284" s="184" t="s">
        <v>418</v>
      </c>
      <c r="C284" s="184" t="str">
        <f>'exc PPs'!E283</f>
        <v>NO</v>
      </c>
      <c r="D284" s="136" t="str">
        <f>'exc PPs'!F283</f>
        <v>SD</v>
      </c>
      <c r="E284" s="38"/>
      <c r="F284" s="3"/>
      <c r="G284" s="52" t="str">
        <f>'Area CT'!D284</f>
        <v>Rossendale</v>
      </c>
    </row>
    <row r="285" spans="1:7" x14ac:dyDescent="0.2">
      <c r="A285" s="151" t="s">
        <v>419</v>
      </c>
      <c r="B285" s="184" t="s">
        <v>420</v>
      </c>
      <c r="C285" s="184" t="str">
        <f>'exc PPs'!E284</f>
        <v>YES</v>
      </c>
      <c r="D285" s="136" t="str">
        <f>'exc PPs'!F284</f>
        <v>SD</v>
      </c>
      <c r="E285" s="38"/>
      <c r="F285" s="3"/>
      <c r="G285" s="52" t="str">
        <f>'Area CT'!D285</f>
        <v>Rother</v>
      </c>
    </row>
    <row r="286" spans="1:7" x14ac:dyDescent="0.2">
      <c r="A286" s="151" t="s">
        <v>421</v>
      </c>
      <c r="B286" s="184" t="s">
        <v>422</v>
      </c>
      <c r="C286" s="184" t="str">
        <f>'exc PPs'!E285</f>
        <v>YES</v>
      </c>
      <c r="D286" s="136" t="str">
        <f>'exc PPs'!F285</f>
        <v>SD</v>
      </c>
      <c r="E286" s="38"/>
      <c r="F286" s="3"/>
      <c r="G286" s="52" t="str">
        <f>'Area CT'!D286</f>
        <v>Rotherham</v>
      </c>
    </row>
    <row r="287" spans="1:7" x14ac:dyDescent="0.2">
      <c r="A287" s="151" t="s">
        <v>423</v>
      </c>
      <c r="B287" s="184" t="s">
        <v>424</v>
      </c>
      <c r="C287" s="184" t="str">
        <f>'exc PPs'!E286</f>
        <v>YES</v>
      </c>
      <c r="D287" s="136" t="str">
        <f>'exc PPs'!F286</f>
        <v>SD</v>
      </c>
      <c r="E287" s="38"/>
      <c r="F287" s="3"/>
      <c r="G287" s="52" t="str">
        <f>'Area CT'!D287</f>
        <v>Rugby</v>
      </c>
    </row>
    <row r="288" spans="1:7" x14ac:dyDescent="0.2">
      <c r="A288" s="151" t="s">
        <v>425</v>
      </c>
      <c r="B288" s="184" t="s">
        <v>426</v>
      </c>
      <c r="C288" s="184" t="str">
        <f>'exc PPs'!E287</f>
        <v>YES</v>
      </c>
      <c r="D288" s="136" t="str">
        <f>'exc PPs'!F287</f>
        <v>MD</v>
      </c>
      <c r="E288" s="38"/>
      <c r="F288" s="3"/>
      <c r="G288" s="52" t="str">
        <f>'Area CT'!D288</f>
        <v>Runnymede</v>
      </c>
    </row>
    <row r="289" spans="1:7" x14ac:dyDescent="0.2">
      <c r="A289" s="151" t="s">
        <v>427</v>
      </c>
      <c r="B289" s="184" t="s">
        <v>428</v>
      </c>
      <c r="C289" s="184" t="str">
        <f>'exc PPs'!E288</f>
        <v>YES</v>
      </c>
      <c r="D289" s="136" t="str">
        <f>'exc PPs'!F288</f>
        <v>SD</v>
      </c>
      <c r="E289" s="38"/>
      <c r="F289" s="3"/>
      <c r="G289" s="52" t="str">
        <f>'Area CT'!D289</f>
        <v>Rushcliffe</v>
      </c>
    </row>
    <row r="290" spans="1:7" x14ac:dyDescent="0.2">
      <c r="A290" s="151" t="s">
        <v>930</v>
      </c>
      <c r="B290" s="184" t="s">
        <v>874</v>
      </c>
      <c r="C290" s="184" t="str">
        <f>'exc PPs'!E289</f>
        <v>NO</v>
      </c>
      <c r="D290" s="136" t="str">
        <f>'exc PPs'!F289</f>
        <v>SD</v>
      </c>
      <c r="E290" s="38"/>
      <c r="F290" s="3"/>
      <c r="G290" s="52" t="str">
        <f>'Area CT'!D290</f>
        <v>Rushmoor</v>
      </c>
    </row>
    <row r="291" spans="1:7" x14ac:dyDescent="0.2">
      <c r="A291" s="151" t="s">
        <v>735</v>
      </c>
      <c r="B291" s="184" t="s">
        <v>1001</v>
      </c>
      <c r="C291" s="184" t="str">
        <f>'exc PPs'!E290</f>
        <v>YES</v>
      </c>
      <c r="D291" s="136" t="str">
        <f>'exc PPs'!F290</f>
        <v>UA</v>
      </c>
      <c r="E291" s="38"/>
      <c r="F291" s="3"/>
      <c r="G291" s="52" t="str">
        <f>'Area CT'!D291</f>
        <v>Rutland</v>
      </c>
    </row>
    <row r="292" spans="1:7" x14ac:dyDescent="0.2">
      <c r="A292" s="151" t="s">
        <v>429</v>
      </c>
      <c r="B292" s="184" t="s">
        <v>430</v>
      </c>
      <c r="C292" s="184" t="str">
        <f>'exc PPs'!E291</f>
        <v>YES</v>
      </c>
      <c r="D292" s="136" t="str">
        <f>'exc PPs'!F291</f>
        <v>SD</v>
      </c>
      <c r="E292" s="38"/>
      <c r="F292" s="3"/>
      <c r="G292" s="52" t="str">
        <f>'Area CT'!D292</f>
        <v>Rutland UA</v>
      </c>
    </row>
    <row r="293" spans="1:7" x14ac:dyDescent="0.2">
      <c r="A293" s="151" t="s">
        <v>431</v>
      </c>
      <c r="B293" s="184" t="s">
        <v>432</v>
      </c>
      <c r="C293" s="184" t="str">
        <f>'exc PPs'!E292</f>
        <v>YES</v>
      </c>
      <c r="D293" s="136" t="str">
        <f>'exc PPs'!F292</f>
        <v>SD</v>
      </c>
      <c r="E293" s="38"/>
      <c r="F293" s="3"/>
      <c r="G293" s="52" t="str">
        <f>'Area CT'!D293</f>
        <v>Ryedale</v>
      </c>
    </row>
    <row r="294" spans="1:7" x14ac:dyDescent="0.2">
      <c r="A294" s="151" t="s">
        <v>433</v>
      </c>
      <c r="B294" s="184" t="s">
        <v>434</v>
      </c>
      <c r="C294" s="184" t="str">
        <f>'exc PPs'!E293</f>
        <v>YES</v>
      </c>
      <c r="D294" s="136" t="str">
        <f>'exc PPs'!F293</f>
        <v>MF</v>
      </c>
      <c r="E294" s="38"/>
      <c r="F294" s="3"/>
      <c r="G294" s="52" t="str">
        <f>'Area CT'!D294</f>
        <v>Salford</v>
      </c>
    </row>
    <row r="295" spans="1:7" x14ac:dyDescent="0.2">
      <c r="A295" s="151" t="s">
        <v>1194</v>
      </c>
      <c r="B295" s="184" t="s">
        <v>436</v>
      </c>
      <c r="C295" s="184" t="str">
        <f>'exc PPs'!E294</f>
        <v>YES</v>
      </c>
      <c r="D295" s="136" t="str">
        <f>'exc PPs'!F294</f>
        <v>PCC</v>
      </c>
      <c r="E295" s="38"/>
      <c r="F295" s="3"/>
      <c r="G295" s="52" t="str">
        <f>'Area CT'!D295</f>
        <v>Salisbury</v>
      </c>
    </row>
    <row r="296" spans="1:7" x14ac:dyDescent="0.2">
      <c r="A296" s="151" t="s">
        <v>437</v>
      </c>
      <c r="B296" s="184" t="s">
        <v>438</v>
      </c>
      <c r="C296" s="184" t="str">
        <f>'exc PPs'!E295</f>
        <v>YES</v>
      </c>
      <c r="D296" s="136" t="str">
        <f>'exc PPs'!F295</f>
        <v>OLB</v>
      </c>
      <c r="E296" s="38"/>
      <c r="F296" s="3"/>
      <c r="G296" s="52" t="str">
        <f>'Area CT'!D296</f>
        <v>Sandwell</v>
      </c>
    </row>
    <row r="297" spans="1:7" x14ac:dyDescent="0.2">
      <c r="A297" s="151" t="s">
        <v>439</v>
      </c>
      <c r="B297" s="184" t="s">
        <v>440</v>
      </c>
      <c r="C297" s="184" t="str">
        <f>'exc PPs'!E296</f>
        <v>NO</v>
      </c>
      <c r="D297" s="136" t="str">
        <f>'exc PPs'!F296</f>
        <v>SD</v>
      </c>
      <c r="E297" s="38"/>
      <c r="F297" s="3"/>
      <c r="G297" s="52" t="str">
        <f>'Area CT'!D297</f>
        <v>Scarborough</v>
      </c>
    </row>
    <row r="298" spans="1:7" x14ac:dyDescent="0.2">
      <c r="A298" s="151" t="s">
        <v>441</v>
      </c>
      <c r="B298" s="184" t="s">
        <v>442</v>
      </c>
      <c r="C298" s="184" t="str">
        <f>'exc PPs'!E297</f>
        <v>YES</v>
      </c>
      <c r="D298" s="136" t="str">
        <f>'exc PPs'!F297</f>
        <v>SD</v>
      </c>
      <c r="E298" s="38"/>
      <c r="F298" s="3"/>
      <c r="G298" s="52" t="str">
        <f>'Area CT'!D298</f>
        <v>Scunthorpe</v>
      </c>
    </row>
    <row r="299" spans="1:7" x14ac:dyDescent="0.2">
      <c r="A299" s="151" t="s">
        <v>443</v>
      </c>
      <c r="B299" s="184" t="s">
        <v>444</v>
      </c>
      <c r="C299" s="184" t="str">
        <f>'exc PPs'!E298</f>
        <v>YES</v>
      </c>
      <c r="D299" s="136" t="str">
        <f>'exc PPs'!F298</f>
        <v>SD</v>
      </c>
      <c r="E299" s="38"/>
      <c r="F299" s="3"/>
      <c r="G299" s="52" t="str">
        <f>'Area CT'!D299</f>
        <v>Sedgefield</v>
      </c>
    </row>
    <row r="300" spans="1:7" x14ac:dyDescent="0.2">
      <c r="A300" s="151" t="s">
        <v>445</v>
      </c>
      <c r="B300" s="184" t="s">
        <v>446</v>
      </c>
      <c r="C300" s="184" t="str">
        <f>'exc PPs'!E299</f>
        <v>YES</v>
      </c>
      <c r="D300" s="136" t="str">
        <f>'exc PPs'!F299</f>
        <v>SD</v>
      </c>
      <c r="E300" s="38"/>
      <c r="F300" s="3"/>
      <c r="G300" s="52" t="str">
        <f>'Area CT'!D300</f>
        <v>Sedgemoor</v>
      </c>
    </row>
    <row r="301" spans="1:7" x14ac:dyDescent="0.2">
      <c r="A301" s="151" t="s">
        <v>1043</v>
      </c>
      <c r="B301" s="158" t="s">
        <v>1044</v>
      </c>
      <c r="C301" s="184" t="str">
        <f>'exc PPs'!E300</f>
        <v>NO</v>
      </c>
      <c r="D301" s="158" t="str">
        <f>'exc PPs'!F300</f>
        <v>SD</v>
      </c>
      <c r="E301" s="38"/>
      <c r="F301" s="3"/>
      <c r="G301" s="52" t="str">
        <f>'Area CT'!D301</f>
        <v>Sefton</v>
      </c>
    </row>
    <row r="302" spans="1:7" x14ac:dyDescent="0.2">
      <c r="A302" s="151" t="s">
        <v>447</v>
      </c>
      <c r="B302" s="184" t="s">
        <v>448</v>
      </c>
      <c r="C302" s="184" t="str">
        <f>'exc PPs'!E301</f>
        <v>YES</v>
      </c>
      <c r="D302" s="136" t="str">
        <f>'exc PPs'!F301</f>
        <v>UA</v>
      </c>
      <c r="E302" s="38"/>
      <c r="F302" s="3"/>
      <c r="G302" s="52" t="str">
        <f>'Area CT'!D302</f>
        <v>Selby</v>
      </c>
    </row>
    <row r="303" spans="1:7" x14ac:dyDescent="0.2">
      <c r="A303" s="151" t="s">
        <v>1027</v>
      </c>
      <c r="B303" s="155" t="s">
        <v>993</v>
      </c>
      <c r="C303" s="184" t="str">
        <f>'exc PPs'!E302</f>
        <v>NO</v>
      </c>
      <c r="D303" s="155" t="str">
        <f>'exc PPs'!F302</f>
        <v>SD</v>
      </c>
      <c r="E303" s="38"/>
      <c r="F303" s="3"/>
      <c r="G303" s="52" t="str">
        <f>'Area CT'!D303</f>
        <v>Sevenoaks</v>
      </c>
    </row>
    <row r="304" spans="1:7" x14ac:dyDescent="0.2">
      <c r="A304" s="151" t="s">
        <v>449</v>
      </c>
      <c r="B304" s="184" t="s">
        <v>450</v>
      </c>
      <c r="C304" s="184" t="str">
        <f>'exc PPs'!E303</f>
        <v>YES</v>
      </c>
      <c r="D304" s="136" t="str">
        <f>'exc PPs'!F303</f>
        <v>UA</v>
      </c>
      <c r="E304" s="38"/>
      <c r="F304" s="3"/>
      <c r="G304" s="52" t="str">
        <f>'Area CT'!D304</f>
        <v>Sheffield</v>
      </c>
    </row>
    <row r="305" spans="1:7" x14ac:dyDescent="0.2">
      <c r="A305" s="151" t="s">
        <v>451</v>
      </c>
      <c r="B305" s="184" t="s">
        <v>452</v>
      </c>
      <c r="C305" s="184" t="str">
        <f>'exc PPs'!E304</f>
        <v>YES</v>
      </c>
      <c r="D305" s="136" t="str">
        <f>'exc PPs'!F304</f>
        <v>SD</v>
      </c>
      <c r="E305" s="38"/>
      <c r="F305" s="3"/>
      <c r="G305" s="52" t="str">
        <f>'Area CT'!D305</f>
        <v>Shrewsbury &amp; Atcham</v>
      </c>
    </row>
    <row r="306" spans="1:7" x14ac:dyDescent="0.2">
      <c r="A306" s="151" t="s">
        <v>453</v>
      </c>
      <c r="B306" s="184" t="s">
        <v>454</v>
      </c>
      <c r="C306" s="184" t="str">
        <f>'exc PPs'!E305</f>
        <v>YES</v>
      </c>
      <c r="D306" s="136" t="str">
        <f>'exc PPs'!F305</f>
        <v>SD</v>
      </c>
      <c r="E306" s="38"/>
      <c r="F306" s="3"/>
      <c r="G306" s="52" t="str">
        <f>'Area CT'!D306</f>
        <v>Shropshire UA</v>
      </c>
    </row>
    <row r="307" spans="1:7" x14ac:dyDescent="0.2">
      <c r="A307" s="151" t="s">
        <v>455</v>
      </c>
      <c r="B307" s="184" t="s">
        <v>456</v>
      </c>
      <c r="C307" s="184" t="str">
        <f>'exc PPs'!E306</f>
        <v>YES</v>
      </c>
      <c r="D307" s="136" t="str">
        <f>'exc PPs'!F306</f>
        <v>SD</v>
      </c>
      <c r="E307" s="38"/>
      <c r="F307" s="3"/>
      <c r="G307" s="52" t="str">
        <f>'Area CT'!D307</f>
        <v>Slough</v>
      </c>
    </row>
    <row r="308" spans="1:7" x14ac:dyDescent="0.2">
      <c r="A308" s="151" t="s">
        <v>931</v>
      </c>
      <c r="B308" s="184" t="s">
        <v>875</v>
      </c>
      <c r="C308" s="184" t="str">
        <f>'exc PPs'!E307</f>
        <v>NO</v>
      </c>
      <c r="D308" s="136" t="str">
        <f>'exc PPs'!F307</f>
        <v>SD</v>
      </c>
      <c r="E308" s="38"/>
      <c r="F308" s="3"/>
      <c r="G308" s="52" t="str">
        <f>'Area CT'!D308</f>
        <v>Slough UA</v>
      </c>
    </row>
    <row r="309" spans="1:7" x14ac:dyDescent="0.2">
      <c r="A309" s="151" t="s">
        <v>457</v>
      </c>
      <c r="B309" s="184" t="s">
        <v>458</v>
      </c>
      <c r="C309" s="184" t="str">
        <f>'exc PPs'!E308</f>
        <v>YES</v>
      </c>
      <c r="D309" s="136" t="str">
        <f>'exc PPs'!F308</f>
        <v>MD</v>
      </c>
      <c r="E309" s="38"/>
      <c r="F309" s="3"/>
      <c r="G309" s="52" t="str">
        <f>'Area CT'!D309</f>
        <v>Solihull</v>
      </c>
    </row>
    <row r="310" spans="1:7" x14ac:dyDescent="0.2">
      <c r="A310" s="151" t="s">
        <v>459</v>
      </c>
      <c r="B310" s="184" t="s">
        <v>460</v>
      </c>
      <c r="C310" s="184" t="str">
        <f>'exc PPs'!E309</f>
        <v>YES</v>
      </c>
      <c r="D310" s="136" t="str">
        <f>'exc PPs'!F309</f>
        <v>SD</v>
      </c>
      <c r="E310" s="38"/>
      <c r="F310" s="3"/>
      <c r="G310" s="52" t="str">
        <f>'Area CT'!D310</f>
        <v>Somerset West &amp; Taunton</v>
      </c>
    </row>
    <row r="311" spans="1:7" x14ac:dyDescent="0.2">
      <c r="A311" s="151" t="s">
        <v>461</v>
      </c>
      <c r="B311" s="184" t="s">
        <v>462</v>
      </c>
      <c r="C311" s="184" t="str">
        <f>'exc PPs'!E310</f>
        <v>YES</v>
      </c>
      <c r="D311" s="136" t="str">
        <f>'exc PPs'!F310</f>
        <v>OLB</v>
      </c>
      <c r="E311" s="38"/>
      <c r="F311" s="3"/>
      <c r="G311" s="52" t="str">
        <f>'Area CT'!D311</f>
        <v>South Bedfordshire</v>
      </c>
    </row>
    <row r="312" spans="1:7" x14ac:dyDescent="0.2">
      <c r="A312" s="151" t="s">
        <v>463</v>
      </c>
      <c r="B312" s="184" t="s">
        <v>464</v>
      </c>
      <c r="C312" s="184" t="str">
        <f>'exc PPs'!E311</f>
        <v>YES</v>
      </c>
      <c r="D312" s="136" t="str">
        <f>'exc PPs'!F311</f>
        <v>SC</v>
      </c>
      <c r="E312" s="38"/>
      <c r="F312" s="3"/>
      <c r="G312" s="178" t="s">
        <v>621</v>
      </c>
    </row>
    <row r="313" spans="1:7" x14ac:dyDescent="0.2">
      <c r="A313" s="151" t="s">
        <v>1195</v>
      </c>
      <c r="B313" s="184" t="s">
        <v>466</v>
      </c>
      <c r="C313" s="184" t="str">
        <f>'exc PPs'!E312</f>
        <v>YES</v>
      </c>
      <c r="D313" s="136" t="str">
        <f>'exc PPs'!F312</f>
        <v>PCC</v>
      </c>
      <c r="E313" s="38"/>
      <c r="F313" s="3"/>
      <c r="G313" s="52" t="str">
        <f>'Area CT'!D313</f>
        <v>South Cambridgeshire</v>
      </c>
    </row>
    <row r="314" spans="1:7" x14ac:dyDescent="0.2">
      <c r="A314" s="151" t="s">
        <v>886</v>
      </c>
      <c r="B314" s="184" t="s">
        <v>906</v>
      </c>
      <c r="C314" s="184" t="str">
        <f>'exc PPs'!E313</f>
        <v>NO</v>
      </c>
      <c r="D314" s="136" t="str">
        <f>'exc PPs'!F313</f>
        <v>SD</v>
      </c>
      <c r="E314" s="38"/>
      <c r="F314" s="3"/>
      <c r="G314" s="52" t="str">
        <f>'Area CT'!D314</f>
        <v>South Derbyshire</v>
      </c>
    </row>
    <row r="315" spans="1:7" x14ac:dyDescent="0.2">
      <c r="A315" s="151" t="s">
        <v>467</v>
      </c>
      <c r="B315" s="184" t="s">
        <v>468</v>
      </c>
      <c r="C315" s="184" t="str">
        <f>'exc PPs'!E314</f>
        <v>NO</v>
      </c>
      <c r="D315" s="136" t="str">
        <f>'exc PPs'!F314</f>
        <v>SD</v>
      </c>
      <c r="E315" s="38"/>
      <c r="F315" s="3"/>
      <c r="G315" s="52" t="str">
        <f>'Area CT'!D315</f>
        <v>South Gloucestershire UA</v>
      </c>
    </row>
    <row r="316" spans="1:7" x14ac:dyDescent="0.2">
      <c r="A316" s="151" t="s">
        <v>469</v>
      </c>
      <c r="B316" s="184" t="s">
        <v>470</v>
      </c>
      <c r="C316" s="184" t="str">
        <f>'exc PPs'!E315</f>
        <v>YES</v>
      </c>
      <c r="D316" s="136" t="str">
        <f>'exc PPs'!F315</f>
        <v>SD</v>
      </c>
      <c r="E316" s="38"/>
      <c r="F316" s="3"/>
      <c r="G316" s="52" t="str">
        <f>'Area CT'!D316</f>
        <v>South Hams</v>
      </c>
    </row>
    <row r="317" spans="1:7" x14ac:dyDescent="0.2">
      <c r="A317" s="151" t="s">
        <v>471</v>
      </c>
      <c r="B317" s="184" t="s">
        <v>472</v>
      </c>
      <c r="C317" s="184" t="str">
        <f>'exc PPs'!E316</f>
        <v>NO</v>
      </c>
      <c r="D317" s="136" t="str">
        <f>'exc PPs'!F316</f>
        <v>SD</v>
      </c>
      <c r="E317" s="38"/>
      <c r="F317" s="3"/>
      <c r="G317" s="52" t="str">
        <f>'Area CT'!D317</f>
        <v>South Herefordshire</v>
      </c>
    </row>
    <row r="318" spans="1:7" x14ac:dyDescent="0.2">
      <c r="A318" s="151" t="s">
        <v>473</v>
      </c>
      <c r="B318" s="184" t="s">
        <v>474</v>
      </c>
      <c r="C318" s="184" t="str">
        <f>'exc PPs'!E317</f>
        <v>YES</v>
      </c>
      <c r="D318" s="136" t="str">
        <f>'exc PPs'!F317</f>
        <v>SD</v>
      </c>
      <c r="E318" s="38"/>
      <c r="F318" s="3"/>
      <c r="G318" s="52" t="str">
        <f>'Area CT'!D318</f>
        <v>South Holland</v>
      </c>
    </row>
    <row r="319" spans="1:7" x14ac:dyDescent="0.2">
      <c r="A319" s="151" t="s">
        <v>475</v>
      </c>
      <c r="B319" s="184" t="s">
        <v>476</v>
      </c>
      <c r="C319" s="184" t="str">
        <f>'exc PPs'!E318</f>
        <v>YES</v>
      </c>
      <c r="D319" s="136" t="str">
        <f>'exc PPs'!F318</f>
        <v>UA</v>
      </c>
      <c r="E319" s="38"/>
      <c r="F319" s="3"/>
      <c r="G319" s="52" t="str">
        <f>'Area CT'!D319</f>
        <v>South Kesteven</v>
      </c>
    </row>
    <row r="320" spans="1:7" x14ac:dyDescent="0.2">
      <c r="A320" s="151" t="s">
        <v>477</v>
      </c>
      <c r="B320" s="184" t="s">
        <v>478</v>
      </c>
      <c r="C320" s="184" t="str">
        <f>'exc PPs'!E319</f>
        <v>YES</v>
      </c>
      <c r="D320" s="136" t="str">
        <f>'exc PPs'!F319</f>
        <v>SD</v>
      </c>
      <c r="E320" s="38"/>
      <c r="F320" s="3"/>
      <c r="G320" s="52" t="str">
        <f>'Area CT'!D320</f>
        <v>South Lakeland</v>
      </c>
    </row>
    <row r="321" spans="1:7" x14ac:dyDescent="0.2">
      <c r="A321" s="151" t="s">
        <v>479</v>
      </c>
      <c r="B321" s="184" t="s">
        <v>480</v>
      </c>
      <c r="C321" s="184" t="str">
        <f>'exc PPs'!E320</f>
        <v>YES</v>
      </c>
      <c r="D321" s="136" t="str">
        <f>'exc PPs'!F320</f>
        <v>SD</v>
      </c>
      <c r="E321" s="38"/>
      <c r="F321" s="3"/>
      <c r="G321" s="52" t="str">
        <f>'Area CT'!D321</f>
        <v>South Norfolk</v>
      </c>
    </row>
    <row r="322" spans="1:7" x14ac:dyDescent="0.2">
      <c r="A322" s="151" t="s">
        <v>481</v>
      </c>
      <c r="B322" s="184" t="s">
        <v>482</v>
      </c>
      <c r="C322" s="184" t="str">
        <f>'exc PPs'!E321</f>
        <v>YES</v>
      </c>
      <c r="D322" s="136" t="str">
        <f>'exc PPs'!F321</f>
        <v>UA</v>
      </c>
      <c r="E322" s="38"/>
      <c r="F322" s="3"/>
      <c r="G322" s="52" t="str">
        <f>'Area CT'!D322</f>
        <v>South Northamptonshire</v>
      </c>
    </row>
    <row r="323" spans="1:7" x14ac:dyDescent="0.2">
      <c r="A323" s="151" t="s">
        <v>483</v>
      </c>
      <c r="B323" s="184" t="s">
        <v>484</v>
      </c>
      <c r="C323" s="184" t="str">
        <f>'exc PPs'!E322</f>
        <v>YES</v>
      </c>
      <c r="D323" s="136" t="str">
        <f>'exc PPs'!F322</f>
        <v>SD</v>
      </c>
      <c r="E323" s="38"/>
      <c r="F323" s="3"/>
      <c r="G323" s="52" t="str">
        <f>'Area CT'!D323</f>
        <v>South Oxfordshire</v>
      </c>
    </row>
    <row r="324" spans="1:7" x14ac:dyDescent="0.2">
      <c r="A324" s="186" t="s">
        <v>1770</v>
      </c>
      <c r="B324" s="184" t="s">
        <v>1769</v>
      </c>
      <c r="C324" s="184" t="str">
        <f>'exc PPs'!E323</f>
        <v>YES</v>
      </c>
      <c r="D324" s="184" t="s">
        <v>1082</v>
      </c>
      <c r="E324" s="38"/>
      <c r="F324" s="3"/>
      <c r="G324" s="52" t="str">
        <f>'Area CT'!D324</f>
        <v>South Ribble</v>
      </c>
    </row>
    <row r="325" spans="1:7" x14ac:dyDescent="0.2">
      <c r="A325" s="11" t="s">
        <v>1755</v>
      </c>
      <c r="B325" s="123" t="s">
        <v>1754</v>
      </c>
      <c r="C325" s="184" t="str">
        <f>'exc PPs'!E324</f>
        <v>YES</v>
      </c>
      <c r="D325" s="184" t="s">
        <v>1235</v>
      </c>
      <c r="E325" s="38"/>
      <c r="F325" s="3"/>
      <c r="G325" s="52" t="str">
        <f>'Area CT'!D325</f>
        <v>South Shropshire</v>
      </c>
    </row>
    <row r="326" spans="1:7" x14ac:dyDescent="0.2">
      <c r="A326" s="151" t="s">
        <v>485</v>
      </c>
      <c r="B326" s="184" t="s">
        <v>486</v>
      </c>
      <c r="C326" s="184" t="str">
        <f>'exc PPs'!E325</f>
        <v>NO</v>
      </c>
      <c r="D326" s="136" t="str">
        <f>'exc PPs'!F325</f>
        <v>SD</v>
      </c>
      <c r="E326" s="38"/>
      <c r="F326" s="3"/>
      <c r="G326" s="52" t="str">
        <f>'Area CT'!D326</f>
        <v>South Somerset</v>
      </c>
    </row>
    <row r="327" spans="1:7" x14ac:dyDescent="0.2">
      <c r="A327" s="151" t="s">
        <v>487</v>
      </c>
      <c r="B327" s="184" t="s">
        <v>488</v>
      </c>
      <c r="C327" s="184" t="str">
        <f>'exc PPs'!E326</f>
        <v>YES</v>
      </c>
      <c r="D327" s="136" t="str">
        <f>'exc PPs'!F326</f>
        <v>UA</v>
      </c>
      <c r="E327" s="38"/>
      <c r="F327" s="3"/>
      <c r="G327" s="52" t="str">
        <f>'Area CT'!D327</f>
        <v>South Staffordshire</v>
      </c>
    </row>
    <row r="328" spans="1:7" x14ac:dyDescent="0.2">
      <c r="A328" s="151" t="s">
        <v>489</v>
      </c>
      <c r="B328" s="184" t="s">
        <v>490</v>
      </c>
      <c r="C328" s="184" t="str">
        <f>'exc PPs'!E327</f>
        <v>YES</v>
      </c>
      <c r="D328" s="136" t="str">
        <f>'exc PPs'!F327</f>
        <v>MD</v>
      </c>
      <c r="E328" s="38"/>
      <c r="F328" s="3"/>
      <c r="G328" s="52" t="str">
        <f>'Area CT'!D328</f>
        <v>South Tyneside</v>
      </c>
    </row>
    <row r="329" spans="1:7" x14ac:dyDescent="0.2">
      <c r="A329" s="151" t="s">
        <v>491</v>
      </c>
      <c r="B329" s="184" t="s">
        <v>492</v>
      </c>
      <c r="C329" s="184" t="str">
        <f>'exc PPs'!E328</f>
        <v>YES</v>
      </c>
      <c r="D329" s="136" t="str">
        <f>'exc PPs'!F328</f>
        <v>SD</v>
      </c>
      <c r="E329" s="38"/>
      <c r="F329" s="3"/>
      <c r="G329" s="52" t="str">
        <f>'Area CT'!D329</f>
        <v>South Wight</v>
      </c>
    </row>
    <row r="330" spans="1:7" x14ac:dyDescent="0.2">
      <c r="A330" s="151" t="s">
        <v>493</v>
      </c>
      <c r="B330" s="184" t="s">
        <v>494</v>
      </c>
      <c r="C330" s="184" t="str">
        <f>'exc PPs'!E329</f>
        <v>YES</v>
      </c>
      <c r="D330" s="136" t="str">
        <f>'exc PPs'!F329</f>
        <v>SD</v>
      </c>
      <c r="E330" s="38"/>
      <c r="F330" s="3"/>
      <c r="G330" s="52" t="str">
        <f>'Area CT'!D330</f>
        <v>Southampton</v>
      </c>
    </row>
    <row r="331" spans="1:7" x14ac:dyDescent="0.2">
      <c r="A331" s="151" t="s">
        <v>495</v>
      </c>
      <c r="B331" s="184" t="s">
        <v>496</v>
      </c>
      <c r="C331" s="184" t="str">
        <f>'exc PPs'!E330</f>
        <v>NO</v>
      </c>
      <c r="D331" s="136" t="str">
        <f>'exc PPs'!F330</f>
        <v>SD</v>
      </c>
      <c r="E331" s="38"/>
      <c r="F331" s="3"/>
      <c r="G331" s="52" t="str">
        <f>'Area CT'!D331</f>
        <v>Southampton UA</v>
      </c>
    </row>
    <row r="332" spans="1:7" x14ac:dyDescent="0.2">
      <c r="A332" s="151" t="s">
        <v>497</v>
      </c>
      <c r="B332" s="184" t="s">
        <v>498</v>
      </c>
      <c r="C332" s="184" t="str">
        <f>'exc PPs'!E331</f>
        <v>YES</v>
      </c>
      <c r="D332" s="136" t="str">
        <f>'exc PPs'!F331</f>
        <v>SC</v>
      </c>
      <c r="E332" s="38"/>
      <c r="F332" s="3"/>
      <c r="G332" s="52" t="str">
        <f>'Area CT'!D332</f>
        <v>Southend-on-Sea</v>
      </c>
    </row>
    <row r="333" spans="1:7" x14ac:dyDescent="0.2">
      <c r="A333" s="151" t="s">
        <v>979</v>
      </c>
      <c r="B333" s="154" t="s">
        <v>1268</v>
      </c>
      <c r="C333" s="184" t="str">
        <f>'exc PPs'!E332</f>
        <v>YES</v>
      </c>
      <c r="D333" s="154" t="str">
        <f>'exc PPs'!F332</f>
        <v>CFA</v>
      </c>
      <c r="E333" s="38"/>
      <c r="F333" s="3"/>
      <c r="G333" s="52" t="str">
        <f>'Area CT'!D333</f>
        <v>Southend-on-Sea UA</v>
      </c>
    </row>
    <row r="334" spans="1:7" x14ac:dyDescent="0.2">
      <c r="A334" s="151" t="s">
        <v>1196</v>
      </c>
      <c r="B334" s="184" t="s">
        <v>500</v>
      </c>
      <c r="C334" s="184" t="str">
        <f>'exc PPs'!E333</f>
        <v>YES</v>
      </c>
      <c r="D334" s="136" t="str">
        <f>'exc PPs'!F333</f>
        <v>PCC</v>
      </c>
      <c r="E334" s="38"/>
      <c r="F334" s="3"/>
      <c r="G334" s="52" t="str">
        <f>'Area CT'!D334</f>
        <v>Southwark</v>
      </c>
    </row>
    <row r="335" spans="1:7" x14ac:dyDescent="0.2">
      <c r="A335" s="151" t="s">
        <v>501</v>
      </c>
      <c r="B335" s="184" t="s">
        <v>502</v>
      </c>
      <c r="C335" s="184" t="str">
        <f>'exc PPs'!E334</f>
        <v>NO</v>
      </c>
      <c r="D335" s="136" t="str">
        <f>'exc PPs'!F334</f>
        <v>SD</v>
      </c>
      <c r="E335" s="38"/>
      <c r="F335" s="3"/>
      <c r="G335" s="52" t="str">
        <f>'Area CT'!D335</f>
        <v>Spelthorne</v>
      </c>
    </row>
    <row r="336" spans="1:7" x14ac:dyDescent="0.2">
      <c r="A336" s="151" t="s">
        <v>503</v>
      </c>
      <c r="B336" s="184" t="s">
        <v>504</v>
      </c>
      <c r="C336" s="184" t="str">
        <f>'exc PPs'!E335</f>
        <v>NO</v>
      </c>
      <c r="D336" s="136" t="str">
        <f>'exc PPs'!F335</f>
        <v>SC</v>
      </c>
      <c r="E336" s="38"/>
      <c r="F336" s="3"/>
      <c r="G336" s="52" t="str">
        <f>'Area CT'!D336</f>
        <v>St Albans</v>
      </c>
    </row>
    <row r="337" spans="1:7" x14ac:dyDescent="0.2">
      <c r="A337" s="151" t="s">
        <v>1271</v>
      </c>
      <c r="B337" s="184" t="s">
        <v>1270</v>
      </c>
      <c r="C337" s="184" t="str">
        <f>'exc PPs'!E336</f>
        <v>YES</v>
      </c>
      <c r="D337" s="136" t="s">
        <v>1079</v>
      </c>
      <c r="E337" s="38"/>
      <c r="F337" s="3"/>
      <c r="G337" s="52" t="str">
        <f>'Area CT'!D337</f>
        <v>St Edmundsbury</v>
      </c>
    </row>
    <row r="338" spans="1:7" x14ac:dyDescent="0.2">
      <c r="A338" s="151" t="s">
        <v>1197</v>
      </c>
      <c r="B338" s="184" t="s">
        <v>506</v>
      </c>
      <c r="C338" s="184" t="str">
        <f>'exc PPs'!E337</f>
        <v>YES</v>
      </c>
      <c r="D338" s="136" t="str">
        <f>'exc PPs'!F337</f>
        <v>PCC</v>
      </c>
      <c r="E338" s="38"/>
      <c r="F338" s="3"/>
      <c r="G338" s="52" t="str">
        <f>'Area CT'!D338</f>
        <v>St Helens</v>
      </c>
    </row>
    <row r="339" spans="1:7" x14ac:dyDescent="0.2">
      <c r="A339" s="151" t="s">
        <v>932</v>
      </c>
      <c r="B339" s="184" t="s">
        <v>876</v>
      </c>
      <c r="C339" s="184" t="str">
        <f>'exc PPs'!E338</f>
        <v>NO</v>
      </c>
      <c r="D339" s="136" t="s">
        <v>1082</v>
      </c>
      <c r="E339" s="38"/>
      <c r="F339" s="3"/>
      <c r="G339" s="52" t="str">
        <f>'Area CT'!D339</f>
        <v>Stafford</v>
      </c>
    </row>
    <row r="340" spans="1:7" x14ac:dyDescent="0.2">
      <c r="A340" s="151" t="s">
        <v>507</v>
      </c>
      <c r="B340" s="184" t="s">
        <v>508</v>
      </c>
      <c r="C340" s="184" t="str">
        <f>'exc PPs'!E339</f>
        <v>NO</v>
      </c>
      <c r="D340" s="136" t="str">
        <f>'exc PPs'!F339</f>
        <v>SC</v>
      </c>
      <c r="E340" s="38"/>
      <c r="F340" s="3"/>
      <c r="G340" s="52" t="str">
        <f>'Area CT'!D340</f>
        <v>Staffordshire Moorlands</v>
      </c>
    </row>
    <row r="341" spans="1:7" x14ac:dyDescent="0.2">
      <c r="A341" s="151" t="s">
        <v>1153</v>
      </c>
      <c r="B341" s="184" t="s">
        <v>1156</v>
      </c>
      <c r="C341" s="184" t="str">
        <f>'exc PPs'!E340</f>
        <v>YES</v>
      </c>
      <c r="D341" s="136" t="str">
        <f>'exc PPs'!F340</f>
        <v>UA</v>
      </c>
      <c r="E341" s="38"/>
      <c r="F341" s="3"/>
      <c r="G341" s="52" t="str">
        <f>'Area CT'!D341</f>
        <v>Stevenage</v>
      </c>
    </row>
    <row r="342" spans="1:7" x14ac:dyDescent="0.2">
      <c r="A342" s="151" t="s">
        <v>1198</v>
      </c>
      <c r="B342" s="184" t="s">
        <v>510</v>
      </c>
      <c r="C342" s="184" t="str">
        <f>'exc PPs'!E341</f>
        <v>YES</v>
      </c>
      <c r="D342" s="136" t="str">
        <f>'exc PPs'!F341</f>
        <v>PCC</v>
      </c>
      <c r="E342" s="38"/>
      <c r="F342" s="3"/>
      <c r="G342" s="52" t="str">
        <f>'Area CT'!D342</f>
        <v>Stockport</v>
      </c>
    </row>
    <row r="343" spans="1:7" x14ac:dyDescent="0.2">
      <c r="A343" s="151" t="s">
        <v>511</v>
      </c>
      <c r="B343" s="184" t="s">
        <v>512</v>
      </c>
      <c r="C343" s="184" t="str">
        <f>'exc PPs'!E342</f>
        <v>YES</v>
      </c>
      <c r="D343" s="136" t="str">
        <f>'exc PPs'!F342</f>
        <v>SD</v>
      </c>
      <c r="E343" s="38"/>
      <c r="F343" s="3"/>
      <c r="G343" s="52" t="str">
        <f>'Area CT'!D343</f>
        <v>Stockton-on-Tees</v>
      </c>
    </row>
    <row r="344" spans="1:7" x14ac:dyDescent="0.2">
      <c r="A344" s="151" t="s">
        <v>933</v>
      </c>
      <c r="B344" s="155" t="s">
        <v>877</v>
      </c>
      <c r="C344" s="184" t="str">
        <f>'exc PPs'!E343</f>
        <v>NO</v>
      </c>
      <c r="D344" s="155" t="str">
        <f>'exc PPs'!F343</f>
        <v>SD</v>
      </c>
      <c r="E344" s="38"/>
      <c r="F344" s="3"/>
      <c r="G344" s="52" t="str">
        <f>'Area CT'!D344</f>
        <v>Stockton-on-Tees UA</v>
      </c>
    </row>
    <row r="345" spans="1:7" x14ac:dyDescent="0.2">
      <c r="A345" s="151" t="s">
        <v>513</v>
      </c>
      <c r="B345" s="184" t="s">
        <v>514</v>
      </c>
      <c r="C345" s="184" t="str">
        <f>'exc PPs'!E344</f>
        <v>YES</v>
      </c>
      <c r="D345" s="136" t="str">
        <f>'exc PPs'!F344</f>
        <v>SC</v>
      </c>
      <c r="E345" s="38"/>
      <c r="F345" s="3"/>
      <c r="G345" s="52" t="str">
        <f>'Area CT'!D345</f>
        <v>Stoke-on-Trent</v>
      </c>
    </row>
    <row r="346" spans="1:7" x14ac:dyDescent="0.2">
      <c r="A346" s="151" t="s">
        <v>980</v>
      </c>
      <c r="B346" s="154" t="s">
        <v>981</v>
      </c>
      <c r="C346" s="184" t="str">
        <f>'exc PPs'!E345</f>
        <v>YES</v>
      </c>
      <c r="D346" s="154" t="str">
        <f>'exc PPs'!F345</f>
        <v>CFA</v>
      </c>
      <c r="E346" s="38"/>
      <c r="F346" s="3"/>
      <c r="G346" s="52" t="str">
        <f>'Area CT'!D346</f>
        <v>Stoke-on-Trent UA</v>
      </c>
    </row>
    <row r="347" spans="1:7" x14ac:dyDescent="0.2">
      <c r="A347" s="151" t="s">
        <v>1199</v>
      </c>
      <c r="B347" s="184" t="s">
        <v>516</v>
      </c>
      <c r="C347" s="184" t="str">
        <f>'exc PPs'!E346</f>
        <v>YES</v>
      </c>
      <c r="D347" s="136" t="str">
        <f>'exc PPs'!F346</f>
        <v>PCC</v>
      </c>
      <c r="E347" s="38"/>
      <c r="F347" s="3"/>
      <c r="G347" s="52" t="str">
        <f>'Area CT'!D347</f>
        <v>Stratford-on-Avon</v>
      </c>
    </row>
    <row r="348" spans="1:7" x14ac:dyDescent="0.2">
      <c r="A348" s="151" t="s">
        <v>517</v>
      </c>
      <c r="B348" s="184" t="s">
        <v>518</v>
      </c>
      <c r="C348" s="184" t="str">
        <f>'exc PPs'!E347</f>
        <v>YES</v>
      </c>
      <c r="D348" s="136" t="str">
        <f>'exc PPs'!F347</f>
        <v>SD</v>
      </c>
      <c r="E348" s="38"/>
      <c r="F348" s="3"/>
      <c r="G348" s="52" t="str">
        <f>'Area CT'!D348</f>
        <v>Stroud</v>
      </c>
    </row>
    <row r="349" spans="1:7" x14ac:dyDescent="0.2">
      <c r="A349" s="151" t="s">
        <v>519</v>
      </c>
      <c r="B349" s="184" t="s">
        <v>520</v>
      </c>
      <c r="C349" s="184" t="str">
        <f>'exc PPs'!E348</f>
        <v>YES</v>
      </c>
      <c r="D349" s="136" t="str">
        <f>'exc PPs'!F348</f>
        <v>SD</v>
      </c>
      <c r="E349" s="38"/>
      <c r="F349" s="3"/>
      <c r="G349" s="52" t="str">
        <f>'Area CT'!D349</f>
        <v>Suffolk Coastal</v>
      </c>
    </row>
    <row r="350" spans="1:7" x14ac:dyDescent="0.2">
      <c r="A350" s="151" t="s">
        <v>521</v>
      </c>
      <c r="B350" s="184" t="s">
        <v>522</v>
      </c>
      <c r="C350" s="184" t="str">
        <f>'exc PPs'!E349</f>
        <v>YES</v>
      </c>
      <c r="D350" s="136" t="str">
        <f>'exc PPs'!F349</f>
        <v>MD</v>
      </c>
      <c r="E350" s="38"/>
      <c r="F350" s="3"/>
      <c r="G350" s="52" t="str">
        <f>'Area CT'!D350</f>
        <v>Sunderland</v>
      </c>
    </row>
    <row r="351" spans="1:7" x14ac:dyDescent="0.2">
      <c r="A351" s="151" t="s">
        <v>523</v>
      </c>
      <c r="B351" s="184" t="s">
        <v>524</v>
      </c>
      <c r="C351" s="184" t="str">
        <f>'exc PPs'!E350</f>
        <v>NO</v>
      </c>
      <c r="D351" s="136" t="str">
        <f>'exc PPs'!F350</f>
        <v>SD</v>
      </c>
      <c r="E351" s="38"/>
      <c r="F351" s="3"/>
      <c r="G351" s="52" t="str">
        <f>'Area CT'!D351</f>
        <v>Surrey Heath</v>
      </c>
    </row>
    <row r="352" spans="1:7" x14ac:dyDescent="0.2">
      <c r="A352" s="151" t="s">
        <v>525</v>
      </c>
      <c r="B352" s="184" t="s">
        <v>526</v>
      </c>
      <c r="C352" s="184" t="str">
        <f>'exc PPs'!E351</f>
        <v>YES</v>
      </c>
      <c r="D352" s="136" t="str">
        <f>'exc PPs'!F351</f>
        <v>SD</v>
      </c>
      <c r="E352" s="38"/>
      <c r="F352" s="3"/>
      <c r="G352" s="52" t="str">
        <f>'Area CT'!D352</f>
        <v>Sutton</v>
      </c>
    </row>
    <row r="353" spans="1:7" x14ac:dyDescent="0.2">
      <c r="A353" s="151" t="s">
        <v>527</v>
      </c>
      <c r="B353" s="184" t="s">
        <v>528</v>
      </c>
      <c r="C353" s="184" t="str">
        <f>'exc PPs'!E352</f>
        <v>YES</v>
      </c>
      <c r="D353" s="136" t="str">
        <f>'exc PPs'!F352</f>
        <v>SC</v>
      </c>
      <c r="E353" s="38"/>
      <c r="F353" s="3"/>
      <c r="G353" s="52" t="str">
        <f>'Area CT'!D353</f>
        <v>Swale</v>
      </c>
    </row>
    <row r="354" spans="1:7" x14ac:dyDescent="0.2">
      <c r="A354" s="151" t="s">
        <v>529</v>
      </c>
      <c r="B354" s="184" t="s">
        <v>530</v>
      </c>
      <c r="C354" s="184" t="str">
        <f>'exc PPs'!E353</f>
        <v>YES</v>
      </c>
      <c r="D354" s="136" t="str">
        <f>'exc PPs'!F353</f>
        <v>SD</v>
      </c>
      <c r="E354" s="38"/>
      <c r="F354" s="3"/>
      <c r="G354" s="52" t="str">
        <f>'Area CT'!D354</f>
        <v>Swindon UA</v>
      </c>
    </row>
    <row r="355" spans="1:7" x14ac:dyDescent="0.2">
      <c r="A355" s="151" t="s">
        <v>531</v>
      </c>
      <c r="B355" s="184" t="s">
        <v>532</v>
      </c>
      <c r="C355" s="184" t="str">
        <f>'exc PPs'!E354</f>
        <v>NO</v>
      </c>
      <c r="D355" s="136" t="str">
        <f>'exc PPs'!F354</f>
        <v>SD</v>
      </c>
      <c r="E355" s="38"/>
      <c r="F355" s="3"/>
      <c r="G355" s="52" t="str">
        <f>'Area CT'!D355</f>
        <v>Tameside</v>
      </c>
    </row>
    <row r="356" spans="1:7" x14ac:dyDescent="0.2">
      <c r="A356" s="151" t="s">
        <v>1003</v>
      </c>
      <c r="B356" s="184" t="s">
        <v>1002</v>
      </c>
      <c r="C356" s="184" t="str">
        <f>'exc PPs'!E355</f>
        <v>NO</v>
      </c>
      <c r="D356" s="136" t="str">
        <f>'exc PPs'!F355</f>
        <v>SD</v>
      </c>
      <c r="E356" s="38"/>
      <c r="F356" s="3"/>
      <c r="G356" s="52" t="str">
        <f>'Area CT'!D356</f>
        <v>Tamworth</v>
      </c>
    </row>
    <row r="357" spans="1:7" x14ac:dyDescent="0.2">
      <c r="A357" s="151" t="s">
        <v>533</v>
      </c>
      <c r="B357" s="184" t="s">
        <v>534</v>
      </c>
      <c r="C357" s="184" t="str">
        <f>'exc PPs'!E356</f>
        <v>YES</v>
      </c>
      <c r="D357" s="136" t="str">
        <f>'exc PPs'!F356</f>
        <v>UA</v>
      </c>
      <c r="E357" s="38"/>
      <c r="F357" s="3"/>
      <c r="G357" s="52" t="str">
        <f>'Area CT'!D357</f>
        <v>Tandridge</v>
      </c>
    </row>
    <row r="358" spans="1:7" x14ac:dyDescent="0.2">
      <c r="A358" s="151" t="s">
        <v>1004</v>
      </c>
      <c r="B358" s="155" t="s">
        <v>1005</v>
      </c>
      <c r="C358" s="184" t="str">
        <f>'exc PPs'!E357</f>
        <v>NO</v>
      </c>
      <c r="D358" s="155" t="str">
        <f>'exc PPs'!F357</f>
        <v>SD</v>
      </c>
      <c r="E358" s="38"/>
      <c r="F358" s="3"/>
      <c r="G358" s="52" t="str">
        <f>'Area CT'!D358</f>
        <v>Taunton Deane</v>
      </c>
    </row>
    <row r="359" spans="1:7" x14ac:dyDescent="0.2">
      <c r="A359" s="151" t="s">
        <v>535</v>
      </c>
      <c r="B359" s="184" t="s">
        <v>536</v>
      </c>
      <c r="C359" s="184" t="str">
        <f>'exc PPs'!E358</f>
        <v>YES</v>
      </c>
      <c r="D359" s="136" t="str">
        <f>'exc PPs'!F358</f>
        <v>UA</v>
      </c>
      <c r="E359" s="38"/>
      <c r="F359" s="3"/>
      <c r="G359" s="52" t="str">
        <f>'Area CT'!D359</f>
        <v>Teesdale</v>
      </c>
    </row>
    <row r="360" spans="1:7" x14ac:dyDescent="0.2">
      <c r="A360" s="151" t="s">
        <v>1028</v>
      </c>
      <c r="B360" s="155" t="s">
        <v>994</v>
      </c>
      <c r="C360" s="184" t="str">
        <f>'exc PPs'!E359</f>
        <v>NO</v>
      </c>
      <c r="D360" s="155" t="str">
        <f>'exc PPs'!F359</f>
        <v>SD</v>
      </c>
      <c r="E360" s="38"/>
      <c r="F360" s="3"/>
      <c r="G360" s="52" t="str">
        <f>'Area CT'!D360</f>
        <v>Teignbridge</v>
      </c>
    </row>
    <row r="361" spans="1:7" x14ac:dyDescent="0.2">
      <c r="A361" s="151" t="s">
        <v>537</v>
      </c>
      <c r="B361" s="184" t="s">
        <v>538</v>
      </c>
      <c r="C361" s="184" t="str">
        <f>'exc PPs'!E360</f>
        <v>NO</v>
      </c>
      <c r="D361" s="136" t="str">
        <f>'exc PPs'!F360</f>
        <v>UA</v>
      </c>
      <c r="E361" s="38"/>
      <c r="F361" s="3"/>
      <c r="G361" s="52" t="str">
        <f>'Area CT'!D361</f>
        <v>Telford and the Wrekin UA</v>
      </c>
    </row>
    <row r="362" spans="1:7" x14ac:dyDescent="0.2">
      <c r="A362" s="151" t="s">
        <v>1029</v>
      </c>
      <c r="B362" s="155" t="s">
        <v>995</v>
      </c>
      <c r="C362" s="184" t="str">
        <f>'exc PPs'!E361</f>
        <v>NO</v>
      </c>
      <c r="D362" s="155" t="str">
        <f>'exc PPs'!F361</f>
        <v>SD</v>
      </c>
      <c r="E362" s="38"/>
      <c r="F362" s="3"/>
      <c r="G362" s="52" t="str">
        <f>'Area CT'!D362</f>
        <v>Tendring</v>
      </c>
    </row>
    <row r="363" spans="1:7" x14ac:dyDescent="0.2">
      <c r="A363" s="151" t="s">
        <v>539</v>
      </c>
      <c r="B363" s="184" t="s">
        <v>540</v>
      </c>
      <c r="C363" s="184" t="str">
        <f>'exc PPs'!E362</f>
        <v>YES</v>
      </c>
      <c r="D363" s="136" t="str">
        <f>'exc PPs'!F362</f>
        <v>UA</v>
      </c>
      <c r="E363" s="38"/>
      <c r="F363" s="3"/>
      <c r="G363" s="52" t="str">
        <f>'Area CT'!D363</f>
        <v>Test Valley</v>
      </c>
    </row>
    <row r="364" spans="1:7" x14ac:dyDescent="0.2">
      <c r="A364" s="151" t="s">
        <v>541</v>
      </c>
      <c r="B364" s="184" t="s">
        <v>542</v>
      </c>
      <c r="C364" s="184" t="str">
        <f>'exc PPs'!E363</f>
        <v>YES</v>
      </c>
      <c r="D364" s="136" t="str">
        <f>'exc PPs'!F363</f>
        <v>SD</v>
      </c>
      <c r="E364" s="38"/>
      <c r="F364" s="3"/>
      <c r="G364" s="52" t="str">
        <f>'Area CT'!D364</f>
        <v>Tewkesbury</v>
      </c>
    </row>
    <row r="365" spans="1:7" x14ac:dyDescent="0.2">
      <c r="A365" s="151" t="s">
        <v>543</v>
      </c>
      <c r="B365" s="184" t="s">
        <v>544</v>
      </c>
      <c r="C365" s="184" t="str">
        <f>'exc PPs'!E364</f>
        <v>NO</v>
      </c>
      <c r="D365" s="136" t="str">
        <f>'exc PPs'!F364</f>
        <v>SD</v>
      </c>
      <c r="E365" s="38"/>
      <c r="F365" s="3"/>
      <c r="G365" s="52" t="str">
        <f>'Area CT'!D365</f>
        <v>Thamesdown</v>
      </c>
    </row>
    <row r="366" spans="1:7" x14ac:dyDescent="0.2">
      <c r="A366" s="151" t="s">
        <v>1006</v>
      </c>
      <c r="B366" s="155" t="s">
        <v>1007</v>
      </c>
      <c r="C366" s="184" t="str">
        <f>'exc PPs'!E365</f>
        <v>NO</v>
      </c>
      <c r="D366" s="155" t="str">
        <f>'exc PPs'!F365</f>
        <v>SD</v>
      </c>
      <c r="E366" s="38"/>
      <c r="F366" s="3"/>
      <c r="G366" s="52" t="str">
        <f>'Area CT'!D366</f>
        <v>Thanet</v>
      </c>
    </row>
    <row r="367" spans="1:7" x14ac:dyDescent="0.2">
      <c r="A367" s="151" t="s">
        <v>545</v>
      </c>
      <c r="B367" s="184" t="s">
        <v>546</v>
      </c>
      <c r="C367" s="184" t="str">
        <f>'exc PPs'!E366</f>
        <v>YES</v>
      </c>
      <c r="D367" s="136" t="str">
        <f>'exc PPs'!F366</f>
        <v>UA</v>
      </c>
      <c r="E367" s="38"/>
      <c r="F367" s="3"/>
      <c r="G367" s="52" t="str">
        <f>'Area CT'!D214</f>
        <v>Medway UA</v>
      </c>
    </row>
    <row r="368" spans="1:7" x14ac:dyDescent="0.2">
      <c r="A368" s="151" t="s">
        <v>547</v>
      </c>
      <c r="B368" s="184" t="s">
        <v>548</v>
      </c>
      <c r="C368" s="184" t="str">
        <f>'exc PPs'!E367</f>
        <v>NO</v>
      </c>
      <c r="D368" s="136" t="str">
        <f>'exc PPs'!F367</f>
        <v>SD</v>
      </c>
      <c r="E368" s="38"/>
      <c r="F368" s="3"/>
      <c r="G368" s="52" t="str">
        <f>'Area CT'!D367</f>
        <v>The Wrekin</v>
      </c>
    </row>
    <row r="369" spans="1:7" x14ac:dyDescent="0.2">
      <c r="A369" s="151" t="s">
        <v>549</v>
      </c>
      <c r="B369" s="184" t="s">
        <v>550</v>
      </c>
      <c r="C369" s="184" t="str">
        <f>'exc PPs'!E368</f>
        <v>YES</v>
      </c>
      <c r="D369" s="136" t="str">
        <f>'exc PPs'!F368</f>
        <v>OLB</v>
      </c>
      <c r="E369" s="38"/>
      <c r="F369" s="3"/>
      <c r="G369" s="52" t="str">
        <f>'Area CT'!D368</f>
        <v>Three Rivers</v>
      </c>
    </row>
    <row r="370" spans="1:7" x14ac:dyDescent="0.2">
      <c r="A370" s="151" t="s">
        <v>551</v>
      </c>
      <c r="B370" s="184" t="s">
        <v>552</v>
      </c>
      <c r="C370" s="184" t="str">
        <f>'exc PPs'!E369</f>
        <v>YES</v>
      </c>
      <c r="D370" s="136" t="str">
        <f>'exc PPs'!F369</f>
        <v>UA</v>
      </c>
      <c r="E370" s="38"/>
      <c r="F370" s="3"/>
      <c r="G370" s="52" t="str">
        <f>'Area CT'!D369</f>
        <v>Thurrock</v>
      </c>
    </row>
    <row r="371" spans="1:7" x14ac:dyDescent="0.2">
      <c r="A371" s="151" t="s">
        <v>553</v>
      </c>
      <c r="B371" s="184" t="s">
        <v>554</v>
      </c>
      <c r="C371" s="184" t="str">
        <f>'exc PPs'!E370</f>
        <v>YES</v>
      </c>
      <c r="D371" s="136" t="str">
        <f>'exc PPs'!F370</f>
        <v>SD</v>
      </c>
      <c r="E371" s="38"/>
      <c r="F371" s="3"/>
      <c r="G371" s="52" t="str">
        <f>'Area CT'!D370</f>
        <v>Thurrock UA</v>
      </c>
    </row>
    <row r="372" spans="1:7" x14ac:dyDescent="0.2">
      <c r="A372" s="151" t="s">
        <v>555</v>
      </c>
      <c r="B372" s="184" t="s">
        <v>556</v>
      </c>
      <c r="C372" s="184" t="str">
        <f>'exc PPs'!E371</f>
        <v>YES</v>
      </c>
      <c r="D372" s="136" t="str">
        <f>'exc PPs'!F371</f>
        <v>SD</v>
      </c>
      <c r="E372" s="38"/>
      <c r="F372" s="3"/>
      <c r="G372" s="52" t="str">
        <f>'Area CT'!D371</f>
        <v>Tonbridge &amp; Malling</v>
      </c>
    </row>
    <row r="373" spans="1:7" x14ac:dyDescent="0.2">
      <c r="A373" s="151" t="s">
        <v>557</v>
      </c>
      <c r="B373" s="184" t="s">
        <v>558</v>
      </c>
      <c r="C373" s="184" t="str">
        <f>'exc PPs'!E372</f>
        <v>NO</v>
      </c>
      <c r="D373" s="136" t="str">
        <f>'exc PPs'!F372</f>
        <v>SD</v>
      </c>
      <c r="E373" s="38"/>
      <c r="F373" s="3"/>
      <c r="G373" s="52" t="str">
        <f>'Area CT'!D372</f>
        <v>Torbay</v>
      </c>
    </row>
    <row r="374" spans="1:7" x14ac:dyDescent="0.2">
      <c r="A374" s="151" t="s">
        <v>559</v>
      </c>
      <c r="B374" s="184" t="s">
        <v>560</v>
      </c>
      <c r="C374" s="184" t="str">
        <f>'exc PPs'!E373</f>
        <v>YES</v>
      </c>
      <c r="D374" s="136" t="str">
        <f>'exc PPs'!F373</f>
        <v>SD</v>
      </c>
      <c r="E374" s="38"/>
      <c r="F374" s="3"/>
      <c r="G374" s="52" t="str">
        <f>'Area CT'!D373</f>
        <v>Torbay UA</v>
      </c>
    </row>
    <row r="375" spans="1:7" x14ac:dyDescent="0.2">
      <c r="A375" s="151" t="s">
        <v>561</v>
      </c>
      <c r="B375" s="184" t="s">
        <v>562</v>
      </c>
      <c r="C375" s="184" t="str">
        <f>'exc PPs'!E374</f>
        <v>YES</v>
      </c>
      <c r="D375" s="136" t="str">
        <f>'exc PPs'!F374</f>
        <v>OLB</v>
      </c>
      <c r="E375" s="38"/>
      <c r="F375" s="3"/>
      <c r="G375" s="52" t="str">
        <f>'Area CT'!D374</f>
        <v>Torridge</v>
      </c>
    </row>
    <row r="376" spans="1:7" x14ac:dyDescent="0.2">
      <c r="A376" s="151" t="s">
        <v>563</v>
      </c>
      <c r="B376" s="184" t="s">
        <v>564</v>
      </c>
      <c r="C376" s="184" t="str">
        <f>'exc PPs'!E375</f>
        <v>YES</v>
      </c>
      <c r="D376" s="136" t="str">
        <f>'exc PPs'!F375</f>
        <v>SD</v>
      </c>
      <c r="E376" s="38"/>
      <c r="F376" s="3"/>
      <c r="G376" s="52" t="str">
        <f>'Area CT'!D375</f>
        <v>Tower Hamlets</v>
      </c>
    </row>
    <row r="377" spans="1:7" x14ac:dyDescent="0.2">
      <c r="A377" s="151" t="s">
        <v>565</v>
      </c>
      <c r="B377" s="184" t="s">
        <v>566</v>
      </c>
      <c r="C377" s="184" t="str">
        <f>'exc PPs'!E376</f>
        <v>YES</v>
      </c>
      <c r="D377" s="136" t="str">
        <f>'exc PPs'!F376</f>
        <v>MD</v>
      </c>
      <c r="E377" s="38"/>
      <c r="F377" s="3"/>
      <c r="G377" s="52" t="str">
        <f>'Area CT'!D376</f>
        <v>Trafford</v>
      </c>
    </row>
    <row r="378" spans="1:7" x14ac:dyDescent="0.2">
      <c r="A378" s="151" t="s">
        <v>934</v>
      </c>
      <c r="B378" s="184" t="s">
        <v>878</v>
      </c>
      <c r="C378" s="184" t="str">
        <f>'exc PPs'!E377</f>
        <v>NO</v>
      </c>
      <c r="D378" s="136" t="str">
        <f>'exc PPs'!F377</f>
        <v>SD</v>
      </c>
      <c r="E378" s="38"/>
      <c r="F378" s="3"/>
      <c r="G378" s="52" t="str">
        <f>'Area CT'!D377</f>
        <v>Tunbridge Wells</v>
      </c>
    </row>
    <row r="379" spans="1:7" x14ac:dyDescent="0.2">
      <c r="A379" s="151" t="s">
        <v>567</v>
      </c>
      <c r="B379" s="184" t="s">
        <v>568</v>
      </c>
      <c r="C379" s="184" t="str">
        <f>'exc PPs'!E378</f>
        <v>YES</v>
      </c>
      <c r="D379" s="136" t="str">
        <f>'exc PPs'!F378</f>
        <v>SD</v>
      </c>
      <c r="E379" s="38"/>
      <c r="F379" s="3"/>
      <c r="G379" s="52" t="str">
        <f>'Area CT'!D378</f>
        <v>Tynedale</v>
      </c>
    </row>
    <row r="380" spans="1:7" x14ac:dyDescent="0.2">
      <c r="A380" s="151" t="s">
        <v>569</v>
      </c>
      <c r="B380" s="184" t="s">
        <v>570</v>
      </c>
      <c r="C380" s="184" t="str">
        <f>'exc PPs'!E379</f>
        <v>YES</v>
      </c>
      <c r="D380" s="136" t="str">
        <f>'exc PPs'!F379</f>
        <v>SD</v>
      </c>
      <c r="E380" s="38"/>
      <c r="F380" s="3"/>
      <c r="G380" s="52" t="str">
        <f>'Area CT'!D379</f>
        <v>Uttlesford</v>
      </c>
    </row>
    <row r="381" spans="1:7" x14ac:dyDescent="0.2">
      <c r="A381" s="151" t="s">
        <v>571</v>
      </c>
      <c r="B381" s="184" t="s">
        <v>572</v>
      </c>
      <c r="C381" s="184" t="str">
        <f>'exc PPs'!E380</f>
        <v>YES</v>
      </c>
      <c r="D381" s="136" t="str">
        <f>'exc PPs'!F380</f>
        <v>SD</v>
      </c>
      <c r="E381" s="38"/>
      <c r="F381" s="3"/>
      <c r="G381" s="52" t="str">
        <f>'Area CT'!D380</f>
        <v>Vale of White Horse</v>
      </c>
    </row>
    <row r="382" spans="1:7" x14ac:dyDescent="0.2">
      <c r="A382" s="151" t="s">
        <v>573</v>
      </c>
      <c r="B382" s="184" t="s">
        <v>574</v>
      </c>
      <c r="C382" s="184" t="str">
        <f>'exc PPs'!E381</f>
        <v>YES</v>
      </c>
      <c r="D382" s="136" t="str">
        <f>'exc PPs'!F381</f>
        <v>MD</v>
      </c>
      <c r="E382" s="38"/>
      <c r="F382" s="3"/>
      <c r="G382" s="52" t="str">
        <f>'Area CT'!D381</f>
        <v>Vale Royal</v>
      </c>
    </row>
    <row r="383" spans="1:7" x14ac:dyDescent="0.2">
      <c r="A383" s="151" t="s">
        <v>575</v>
      </c>
      <c r="B383" s="184" t="s">
        <v>576</v>
      </c>
      <c r="C383" s="184" t="str">
        <f>'exc PPs'!E382</f>
        <v>YES</v>
      </c>
      <c r="D383" s="136" t="str">
        <f>'exc PPs'!F382</f>
        <v>SD</v>
      </c>
      <c r="E383" s="38"/>
      <c r="F383" s="3"/>
      <c r="G383" s="52" t="str">
        <f>'Area CT'!D382</f>
        <v>Wakefield</v>
      </c>
    </row>
    <row r="384" spans="1:7" x14ac:dyDescent="0.2">
      <c r="A384" s="151" t="s">
        <v>577</v>
      </c>
      <c r="B384" s="184" t="s">
        <v>578</v>
      </c>
      <c r="C384" s="184" t="str">
        <f>'exc PPs'!E383</f>
        <v>YES</v>
      </c>
      <c r="D384" s="136" t="str">
        <f>'exc PPs'!F383</f>
        <v>SD</v>
      </c>
      <c r="E384" s="38"/>
      <c r="F384" s="3"/>
      <c r="G384" s="52" t="str">
        <f>'Area CT'!D383</f>
        <v>Walsall</v>
      </c>
    </row>
    <row r="385" spans="1:7" x14ac:dyDescent="0.2">
      <c r="A385" s="151" t="s">
        <v>579</v>
      </c>
      <c r="B385" s="184" t="s">
        <v>580</v>
      </c>
      <c r="C385" s="184" t="str">
        <f>'exc PPs'!E384</f>
        <v>YES</v>
      </c>
      <c r="D385" s="136" t="str">
        <f>'exc PPs'!F384</f>
        <v>SD</v>
      </c>
      <c r="E385" s="38"/>
      <c r="F385" s="3"/>
      <c r="G385" s="52" t="str">
        <f>'Area CT'!D384</f>
        <v>Waltham Forest</v>
      </c>
    </row>
    <row r="386" spans="1:7" x14ac:dyDescent="0.2">
      <c r="A386" s="151" t="s">
        <v>581</v>
      </c>
      <c r="B386" s="184" t="s">
        <v>582</v>
      </c>
      <c r="C386" s="184" t="str">
        <f>'exc PPs'!E385</f>
        <v>YES</v>
      </c>
      <c r="D386" s="136" t="str">
        <f>'exc PPs'!F385</f>
        <v>SD</v>
      </c>
      <c r="E386" s="38"/>
      <c r="F386" s="3"/>
      <c r="G386" s="52" t="str">
        <f>'Area CT'!D385</f>
        <v>Wandsworth</v>
      </c>
    </row>
    <row r="387" spans="1:7" x14ac:dyDescent="0.2">
      <c r="A387" s="151" t="s">
        <v>1030</v>
      </c>
      <c r="B387" s="184" t="s">
        <v>996</v>
      </c>
      <c r="C387" s="184" t="str">
        <f>'exc PPs'!E386</f>
        <v>NO</v>
      </c>
      <c r="D387" s="136" t="str">
        <f>'exc PPs'!F385</f>
        <v>SD</v>
      </c>
      <c r="E387" s="38"/>
      <c r="F387" s="3"/>
      <c r="G387" s="52" t="str">
        <f>'Area CT'!D386</f>
        <v>Wansbeck</v>
      </c>
    </row>
    <row r="388" spans="1:7" x14ac:dyDescent="0.2">
      <c r="A388" s="151" t="s">
        <v>583</v>
      </c>
      <c r="B388" s="184" t="s">
        <v>584</v>
      </c>
      <c r="C388" s="184" t="str">
        <f>'exc PPs'!E387</f>
        <v>YES</v>
      </c>
      <c r="D388" s="136" t="str">
        <f>'exc PPs'!F387</f>
        <v>UA</v>
      </c>
      <c r="E388" s="38"/>
      <c r="F388" s="3"/>
      <c r="G388" s="52" t="str">
        <f>'Area CT'!D387</f>
        <v>Wansdyke</v>
      </c>
    </row>
    <row r="389" spans="1:7" x14ac:dyDescent="0.2">
      <c r="A389" s="151" t="s">
        <v>585</v>
      </c>
      <c r="B389" s="184" t="s">
        <v>586</v>
      </c>
      <c r="C389" s="184" t="str">
        <f>'exc PPs'!E388</f>
        <v>YES</v>
      </c>
      <c r="D389" s="136" t="str">
        <f>'exc PPs'!F388</f>
        <v>SD</v>
      </c>
      <c r="E389" s="38"/>
      <c r="F389" s="3"/>
      <c r="G389" s="52" t="str">
        <f>'Area CT'!D388</f>
        <v>Warrington</v>
      </c>
    </row>
    <row r="390" spans="1:7" x14ac:dyDescent="0.2">
      <c r="A390" s="151" t="s">
        <v>587</v>
      </c>
      <c r="B390" s="184" t="s">
        <v>588</v>
      </c>
      <c r="C390" s="184" t="str">
        <f>'exc PPs'!E389</f>
        <v>YES</v>
      </c>
      <c r="D390" s="136" t="str">
        <f>'exc PPs'!F389</f>
        <v>MD</v>
      </c>
      <c r="E390" s="38"/>
      <c r="F390" s="3"/>
      <c r="G390" s="52" t="str">
        <f>'Area CT'!D389</f>
        <v>Warrington UA</v>
      </c>
    </row>
    <row r="391" spans="1:7" x14ac:dyDescent="0.2">
      <c r="A391" s="151" t="s">
        <v>589</v>
      </c>
      <c r="B391" s="184" t="s">
        <v>590</v>
      </c>
      <c r="C391" s="184" t="str">
        <f>'exc PPs'!E390</f>
        <v>NO</v>
      </c>
      <c r="D391" s="136" t="str">
        <f>'exc PPs'!F390</f>
        <v>SD</v>
      </c>
      <c r="E391" s="38"/>
      <c r="F391" s="3"/>
      <c r="G391" s="52" t="str">
        <f>'Area CT'!D390</f>
        <v>Warwick</v>
      </c>
    </row>
    <row r="392" spans="1:7" x14ac:dyDescent="0.2">
      <c r="A392" s="151" t="s">
        <v>591</v>
      </c>
      <c r="B392" s="184" t="s">
        <v>592</v>
      </c>
      <c r="C392" s="184" t="str">
        <f>'exc PPs'!E391</f>
        <v>YES</v>
      </c>
      <c r="D392" s="136" t="str">
        <f>'exc PPs'!F391</f>
        <v>MD</v>
      </c>
      <c r="E392" s="38"/>
      <c r="F392" s="3"/>
      <c r="G392" s="52" t="str">
        <f>'Area CT'!D391</f>
        <v>Watford</v>
      </c>
    </row>
    <row r="393" spans="1:7" x14ac:dyDescent="0.2">
      <c r="A393" s="151" t="s">
        <v>593</v>
      </c>
      <c r="B393" s="184" t="s">
        <v>594</v>
      </c>
      <c r="C393" s="184" t="str">
        <f>'exc PPs'!E392</f>
        <v>YES</v>
      </c>
      <c r="D393" s="136" t="str">
        <f>'exc PPs'!F392</f>
        <v>SD</v>
      </c>
      <c r="E393" s="38"/>
      <c r="F393" s="3"/>
      <c r="G393" s="52" t="str">
        <f>'Area CT'!D392</f>
        <v>Waveney</v>
      </c>
    </row>
    <row r="394" spans="1:7" x14ac:dyDescent="0.2">
      <c r="A394" s="151" t="s">
        <v>935</v>
      </c>
      <c r="B394" s="184" t="s">
        <v>879</v>
      </c>
      <c r="C394" s="184" t="str">
        <f>'exc PPs'!E393</f>
        <v>NO</v>
      </c>
      <c r="D394" s="136" t="str">
        <f>'exc PPs'!F393</f>
        <v>SD</v>
      </c>
      <c r="E394" s="38"/>
      <c r="F394" s="3"/>
      <c r="G394" s="52" t="str">
        <f>'Area CT'!D393</f>
        <v>Waverley</v>
      </c>
    </row>
    <row r="395" spans="1:7" x14ac:dyDescent="0.2">
      <c r="A395" s="151" t="s">
        <v>595</v>
      </c>
      <c r="B395" s="184" t="s">
        <v>596</v>
      </c>
      <c r="C395" s="184" t="str">
        <f>'exc PPs'!E394</f>
        <v>NO</v>
      </c>
      <c r="D395" s="136" t="str">
        <f>'exc PPs'!F394</f>
        <v>SD</v>
      </c>
      <c r="E395" s="38"/>
      <c r="F395" s="3"/>
      <c r="G395" s="52" t="str">
        <f>'Area CT'!D394</f>
        <v>Wealden</v>
      </c>
    </row>
    <row r="396" spans="1:7" x14ac:dyDescent="0.2">
      <c r="A396" s="151" t="s">
        <v>597</v>
      </c>
      <c r="B396" s="184" t="s">
        <v>598</v>
      </c>
      <c r="C396" s="184" t="str">
        <f>'exc PPs'!E395</f>
        <v>YES</v>
      </c>
      <c r="D396" s="136" t="str">
        <f>'exc PPs'!F395</f>
        <v>SD</v>
      </c>
      <c r="E396" s="38"/>
      <c r="F396" s="3"/>
      <c r="G396" s="52" t="str">
        <f>'Area CT'!D395</f>
        <v>Wear Valley</v>
      </c>
    </row>
    <row r="397" spans="1:7" x14ac:dyDescent="0.2">
      <c r="A397" s="151" t="s">
        <v>599</v>
      </c>
      <c r="B397" s="184" t="s">
        <v>600</v>
      </c>
      <c r="C397" s="184" t="str">
        <f>'exc PPs'!E396</f>
        <v>YES</v>
      </c>
      <c r="D397" s="136" t="str">
        <f>'exc PPs'!F396</f>
        <v>MD</v>
      </c>
      <c r="E397" s="38"/>
      <c r="F397" s="3"/>
      <c r="G397" s="52" t="str">
        <f>'Area CT'!D396</f>
        <v>Wellingborough</v>
      </c>
    </row>
    <row r="398" spans="1:7" x14ac:dyDescent="0.2">
      <c r="A398" s="151" t="s">
        <v>601</v>
      </c>
      <c r="B398" s="184" t="s">
        <v>602</v>
      </c>
      <c r="C398" s="184" t="str">
        <f>'exc PPs'!E397</f>
        <v>YES</v>
      </c>
      <c r="D398" s="136" t="str">
        <f>'exc PPs'!F397</f>
        <v>SD</v>
      </c>
      <c r="E398" s="38"/>
      <c r="F398" s="3"/>
      <c r="G398" s="52" t="str">
        <f>'Area CT'!D397</f>
        <v>Welwyn Hatfield</v>
      </c>
    </row>
    <row r="399" spans="1:7" x14ac:dyDescent="0.2">
      <c r="A399" s="151" t="s">
        <v>603</v>
      </c>
      <c r="B399" s="184" t="s">
        <v>604</v>
      </c>
      <c r="C399" s="184" t="str">
        <f>'exc PPs'!E398</f>
        <v>YES</v>
      </c>
      <c r="D399" s="136" t="str">
        <f>'exc PPs'!F398</f>
        <v>SD</v>
      </c>
      <c r="E399" s="38"/>
      <c r="F399" s="3"/>
      <c r="G399" s="52" t="str">
        <f>'Area CT'!D398</f>
        <v>West Berkshire UA</v>
      </c>
    </row>
    <row r="400" spans="1:7" x14ac:dyDescent="0.2">
      <c r="A400" s="151" t="s">
        <v>605</v>
      </c>
      <c r="B400" s="184" t="s">
        <v>606</v>
      </c>
      <c r="C400" s="184" t="str">
        <f>'exc PPs'!E399</f>
        <v>YES</v>
      </c>
      <c r="D400" s="136" t="str">
        <f>'exc PPs'!F399</f>
        <v>MD</v>
      </c>
      <c r="E400" s="38"/>
      <c r="F400" s="3"/>
      <c r="G400" s="52" t="str">
        <f>'Area CT'!D399</f>
        <v>West Devon</v>
      </c>
    </row>
    <row r="401" spans="1:8" x14ac:dyDescent="0.2">
      <c r="A401" s="151" t="s">
        <v>1273</v>
      </c>
      <c r="B401" s="184" t="s">
        <v>1272</v>
      </c>
      <c r="C401" s="184" t="str">
        <f>'exc PPs'!E400</f>
        <v>YES</v>
      </c>
      <c r="D401" s="136" t="s">
        <v>1235</v>
      </c>
      <c r="E401" s="38"/>
      <c r="F401" s="3"/>
      <c r="G401" s="52" t="str">
        <f>'Area CT'!D400</f>
        <v>West Dorset</v>
      </c>
    </row>
    <row r="402" spans="1:8" x14ac:dyDescent="0.2">
      <c r="A402" s="151" t="s">
        <v>608</v>
      </c>
      <c r="B402" s="184" t="s">
        <v>609</v>
      </c>
      <c r="C402" s="184" t="str">
        <f>'exc PPs'!E401</f>
        <v>NO</v>
      </c>
      <c r="D402" s="136" t="str">
        <f>'exc PPs'!F401</f>
        <v>SD</v>
      </c>
      <c r="E402" s="38"/>
      <c r="F402" s="3"/>
      <c r="G402" s="52" t="str">
        <f>'Area CT'!D401</f>
        <v>West Lancashire</v>
      </c>
    </row>
    <row r="403" spans="1:8" x14ac:dyDescent="0.2">
      <c r="A403" s="151" t="s">
        <v>610</v>
      </c>
      <c r="B403" s="184" t="s">
        <v>611</v>
      </c>
      <c r="C403" s="184" t="str">
        <f>'exc PPs'!E402</f>
        <v>NO</v>
      </c>
      <c r="D403" s="136" t="str">
        <f>'exc PPs'!F402</f>
        <v>SC</v>
      </c>
      <c r="E403" s="38"/>
      <c r="F403" s="3"/>
      <c r="G403" s="52" t="str">
        <f>'Area CT'!D402</f>
        <v>West Lindsey</v>
      </c>
    </row>
    <row r="404" spans="1:8" x14ac:dyDescent="0.2">
      <c r="A404" s="151" t="s">
        <v>982</v>
      </c>
      <c r="B404" s="154" t="s">
        <v>983</v>
      </c>
      <c r="C404" s="184" t="str">
        <f>'exc PPs'!E403</f>
        <v>YES</v>
      </c>
      <c r="D404" s="154" t="str">
        <f>'exc PPs'!F403</f>
        <v>CFA</v>
      </c>
      <c r="E404" s="38"/>
      <c r="F404" s="3"/>
      <c r="G404" s="163" t="s">
        <v>1771</v>
      </c>
      <c r="H404" s="176"/>
    </row>
    <row r="405" spans="1:8" x14ac:dyDescent="0.2">
      <c r="A405" s="151" t="s">
        <v>1158</v>
      </c>
      <c r="B405" s="154" t="s">
        <v>1159</v>
      </c>
      <c r="C405" s="184" t="str">
        <f>'exc PPs'!E404</f>
        <v>YES</v>
      </c>
      <c r="D405" s="154" t="str">
        <f>'exc PPs'!F404</f>
        <v>UA</v>
      </c>
      <c r="E405" s="38"/>
      <c r="F405" s="3"/>
      <c r="G405" s="52" t="str">
        <f>'Area CT'!D404</f>
        <v>West Oxfordshire</v>
      </c>
    </row>
    <row r="406" spans="1:8" x14ac:dyDescent="0.2">
      <c r="A406" s="151" t="s">
        <v>1008</v>
      </c>
      <c r="B406" s="155" t="s">
        <v>1009</v>
      </c>
      <c r="C406" s="184" t="str">
        <f>'exc PPs'!E405</f>
        <v>NO</v>
      </c>
      <c r="D406" s="155" t="str">
        <f>'exc PPs'!F405</f>
        <v>SD</v>
      </c>
      <c r="E406" s="38"/>
      <c r="F406" s="3"/>
      <c r="G406" s="52" t="str">
        <f>'Area CT'!D405</f>
        <v>West Somerset</v>
      </c>
    </row>
    <row r="407" spans="1:8" x14ac:dyDescent="0.2">
      <c r="A407" s="151" t="s">
        <v>612</v>
      </c>
      <c r="B407" s="184" t="s">
        <v>613</v>
      </c>
      <c r="C407" s="184" t="str">
        <f>'exc PPs'!E406</f>
        <v>YES</v>
      </c>
      <c r="D407" s="136" t="str">
        <f>'exc PPs'!F406</f>
        <v>UA</v>
      </c>
      <c r="E407" s="38"/>
      <c r="F407" s="3"/>
      <c r="G407" s="52" t="str">
        <f>'Area CT'!D406</f>
        <v>West Suffolk</v>
      </c>
    </row>
    <row r="408" spans="1:8" x14ac:dyDescent="0.2">
      <c r="A408" s="151" t="s">
        <v>614</v>
      </c>
      <c r="B408" s="184" t="s">
        <v>615</v>
      </c>
      <c r="C408" s="184" t="str">
        <f>'exc PPs'!E407</f>
        <v>YES</v>
      </c>
      <c r="D408" s="136" t="str">
        <f>'exc PPs'!F407</f>
        <v>MD</v>
      </c>
      <c r="E408" s="38"/>
      <c r="F408" s="3"/>
      <c r="G408" s="52" t="str">
        <f>'Area CT'!D407</f>
        <v>West Wiltshire</v>
      </c>
    </row>
    <row r="409" spans="1:8" x14ac:dyDescent="0.2">
      <c r="A409" s="151" t="s">
        <v>616</v>
      </c>
      <c r="B409" s="184" t="s">
        <v>617</v>
      </c>
      <c r="C409" s="184" t="str">
        <f>'exc PPs'!E408</f>
        <v>YES</v>
      </c>
      <c r="D409" s="136" t="str">
        <f>'exc PPs'!F408</f>
        <v>SC</v>
      </c>
      <c r="E409" s="38"/>
      <c r="F409" s="3"/>
      <c r="G409" s="52" t="str">
        <f>'Area CT'!D408</f>
        <v>Westminster</v>
      </c>
    </row>
    <row r="410" spans="1:8" x14ac:dyDescent="0.2">
      <c r="A410" s="151" t="s">
        <v>1265</v>
      </c>
      <c r="B410" s="184" t="s">
        <v>1264</v>
      </c>
      <c r="C410" s="184" t="str">
        <f>'exc PPs'!E409</f>
        <v>YES</v>
      </c>
      <c r="D410" s="136" t="s">
        <v>1076</v>
      </c>
      <c r="E410" s="38"/>
      <c r="F410" s="3"/>
      <c r="G410" s="52" t="str">
        <f>'Area CT'!D409</f>
        <v>Weymouth &amp; Portland</v>
      </c>
    </row>
    <row r="411" spans="1:8" x14ac:dyDescent="0.2">
      <c r="A411" s="151" t="s">
        <v>618</v>
      </c>
      <c r="B411" s="184" t="s">
        <v>619</v>
      </c>
      <c r="C411" s="184" t="str">
        <f>'exc PPs'!E410</f>
        <v>NO</v>
      </c>
      <c r="D411" s="136" t="str">
        <f>'exc PPs'!F410</f>
        <v>SD</v>
      </c>
      <c r="E411" s="38"/>
      <c r="F411" s="3"/>
      <c r="G411" s="52" t="str">
        <f>'Area CT'!D410</f>
        <v>Wigan</v>
      </c>
    </row>
    <row r="412" spans="1:8" x14ac:dyDescent="0.2">
      <c r="A412" s="151" t="s">
        <v>620</v>
      </c>
      <c r="B412" s="184" t="s">
        <v>621</v>
      </c>
      <c r="C412" s="184" t="str">
        <f>'exc PPs'!E411</f>
        <v>NO</v>
      </c>
      <c r="D412" s="136" t="str">
        <f>'exc PPs'!F411</f>
        <v>SD</v>
      </c>
      <c r="E412" s="38"/>
      <c r="F412" s="3"/>
      <c r="G412" s="52" t="str">
        <f>'Area CT'!D411</f>
        <v>Wiltshire UA</v>
      </c>
    </row>
    <row r="413" spans="1:8" x14ac:dyDescent="0.2">
      <c r="A413" s="151" t="s">
        <v>622</v>
      </c>
      <c r="B413" s="184" t="s">
        <v>623</v>
      </c>
      <c r="C413" s="184" t="str">
        <f>'exc PPs'!E412</f>
        <v>YES</v>
      </c>
      <c r="D413" s="136" t="str">
        <f>'exc PPs'!F412</f>
        <v>SD</v>
      </c>
      <c r="E413" s="38"/>
      <c r="F413" s="3"/>
      <c r="G413" s="52" t="str">
        <f>'Area CT'!D412</f>
        <v>Winchester</v>
      </c>
    </row>
    <row r="414" spans="1:8" x14ac:dyDescent="0.2">
      <c r="A414" s="151" t="s">
        <v>624</v>
      </c>
      <c r="B414" s="184" t="s">
        <v>625</v>
      </c>
      <c r="C414" s="184" t="str">
        <f>'exc PPs'!E413</f>
        <v>YES</v>
      </c>
      <c r="D414" s="136" t="str">
        <f>'exc PPs'!F413</f>
        <v>SD</v>
      </c>
      <c r="E414" s="38"/>
      <c r="F414" s="3"/>
      <c r="G414" s="52" t="str">
        <f>'Area CT'!D413</f>
        <v>Windsor &amp; Maidenhead</v>
      </c>
    </row>
    <row r="415" spans="1:8" x14ac:dyDescent="0.2">
      <c r="A415" s="151" t="s">
        <v>626</v>
      </c>
      <c r="B415" s="184" t="s">
        <v>627</v>
      </c>
      <c r="C415" s="184" t="str">
        <f>'exc PPs'!E414</f>
        <v>YES</v>
      </c>
      <c r="D415" s="136" t="str">
        <f>'exc PPs'!F414</f>
        <v>UA</v>
      </c>
      <c r="E415" s="38"/>
      <c r="F415" s="3"/>
      <c r="G415" s="52" t="str">
        <f>'Area CT'!D414</f>
        <v>Windsor &amp; Maidenhead UA</v>
      </c>
    </row>
    <row r="416" spans="1:8" x14ac:dyDescent="0.2">
      <c r="A416" s="151" t="s">
        <v>628</v>
      </c>
      <c r="B416" s="184" t="s">
        <v>629</v>
      </c>
      <c r="C416" s="184" t="str">
        <f>'exc PPs'!E415</f>
        <v>YES</v>
      </c>
      <c r="D416" s="136" t="str">
        <f>'exc PPs'!F415</f>
        <v>SD</v>
      </c>
      <c r="E416" s="38"/>
      <c r="F416" s="3"/>
      <c r="G416" s="52" t="str">
        <f>'Area CT'!D415</f>
        <v>Wirral</v>
      </c>
    </row>
    <row r="417" spans="1:7" x14ac:dyDescent="0.2">
      <c r="A417" s="151" t="s">
        <v>936</v>
      </c>
      <c r="B417" s="184" t="s">
        <v>880</v>
      </c>
      <c r="C417" s="184" t="str">
        <f>'exc PPs'!E416</f>
        <v>NO</v>
      </c>
      <c r="D417" s="136" t="str">
        <f>'exc PPs'!F416</f>
        <v>SD</v>
      </c>
      <c r="E417" s="38"/>
      <c r="F417" s="3"/>
      <c r="G417" s="52" t="str">
        <f>'Area CT'!D416</f>
        <v>Woking</v>
      </c>
    </row>
    <row r="418" spans="1:7" x14ac:dyDescent="0.2">
      <c r="A418" s="151" t="s">
        <v>630</v>
      </c>
      <c r="B418" s="184" t="s">
        <v>631</v>
      </c>
      <c r="C418" s="184" t="str">
        <f>'exc PPs'!E417</f>
        <v>YES</v>
      </c>
      <c r="D418" s="136" t="str">
        <f>'exc PPs'!F417</f>
        <v>SD</v>
      </c>
      <c r="E418" s="38"/>
      <c r="F418" s="3"/>
      <c r="G418" s="52" t="str">
        <f>'Area CT'!D417</f>
        <v>Wokingham</v>
      </c>
    </row>
    <row r="419" spans="1:7" x14ac:dyDescent="0.2">
      <c r="A419" s="151" t="s">
        <v>632</v>
      </c>
      <c r="B419" s="184" t="s">
        <v>633</v>
      </c>
      <c r="C419" s="184" t="str">
        <f>'exc PPs'!E418</f>
        <v>YES</v>
      </c>
      <c r="D419" s="136" t="str">
        <f>'exc PPs'!F418</f>
        <v>SD</v>
      </c>
      <c r="E419" s="38"/>
      <c r="F419" s="3"/>
      <c r="G419" s="52" t="str">
        <f>'Area CT'!D418</f>
        <v>Wokingham UA</v>
      </c>
    </row>
    <row r="420" spans="1:7" x14ac:dyDescent="0.2">
      <c r="A420" s="151" t="s">
        <v>634</v>
      </c>
      <c r="B420" s="184" t="s">
        <v>635</v>
      </c>
      <c r="C420" s="184" t="str">
        <f>'exc PPs'!E419</f>
        <v>YES</v>
      </c>
      <c r="D420" s="136" t="str">
        <f>'exc PPs'!F419</f>
        <v>SD</v>
      </c>
      <c r="E420" s="38"/>
      <c r="F420" s="3"/>
      <c r="G420" s="52" t="str">
        <f>'Area CT'!D419</f>
        <v>Wolverhampton</v>
      </c>
    </row>
    <row r="421" spans="1:7" x14ac:dyDescent="0.2">
      <c r="A421" s="151" t="s">
        <v>636</v>
      </c>
      <c r="B421" s="184" t="s">
        <v>637</v>
      </c>
      <c r="C421" s="184" t="str">
        <f>'exc PPs'!E420</f>
        <v>YES</v>
      </c>
      <c r="D421" s="136" t="str">
        <f>'exc PPs'!F420</f>
        <v>SD</v>
      </c>
      <c r="E421" s="38"/>
      <c r="F421" s="3"/>
      <c r="G421" s="52" t="str">
        <f>'Area CT'!D420</f>
        <v>Woodspring</v>
      </c>
    </row>
    <row r="422" spans="1:7" x14ac:dyDescent="0.2">
      <c r="A422" s="151" t="s">
        <v>638</v>
      </c>
      <c r="B422" s="184" t="s">
        <v>639</v>
      </c>
      <c r="C422" s="184" t="str">
        <f>'exc PPs'!E421</f>
        <v>NO</v>
      </c>
      <c r="D422" s="136" t="str">
        <f>'exc PPs'!F421</f>
        <v>SD</v>
      </c>
      <c r="E422" s="38"/>
      <c r="F422" s="3"/>
      <c r="G422" s="52" t="str">
        <f>'Area CT'!D421</f>
        <v>Worcester</v>
      </c>
    </row>
    <row r="423" spans="1:7" x14ac:dyDescent="0.2">
      <c r="A423" s="151" t="s">
        <v>640</v>
      </c>
      <c r="B423" s="184" t="s">
        <v>641</v>
      </c>
      <c r="C423" s="184" t="str">
        <f>'exc PPs'!E422</f>
        <v>YES</v>
      </c>
      <c r="D423" s="136" t="str">
        <f>'exc PPs'!F422</f>
        <v>SD</v>
      </c>
      <c r="E423" s="38"/>
      <c r="F423" s="3"/>
      <c r="G423" s="52" t="str">
        <f>'Area CT'!D422</f>
        <v>Worthing</v>
      </c>
    </row>
    <row r="424" spans="1:7" x14ac:dyDescent="0.2">
      <c r="A424" s="151" t="s">
        <v>642</v>
      </c>
      <c r="B424" s="184" t="s">
        <v>643</v>
      </c>
      <c r="C424" s="184" t="str">
        <f>'exc PPs'!E423</f>
        <v>YES</v>
      </c>
      <c r="D424" s="136" t="str">
        <f>'exc PPs'!F423</f>
        <v>SD</v>
      </c>
      <c r="E424" s="38"/>
      <c r="F424" s="3"/>
      <c r="G424" s="52" t="str">
        <f>'Area CT'!D423</f>
        <v>Wychavon</v>
      </c>
    </row>
    <row r="425" spans="1:7" x14ac:dyDescent="0.2">
      <c r="A425" s="151" t="s">
        <v>644</v>
      </c>
      <c r="B425" s="184" t="s">
        <v>645</v>
      </c>
      <c r="C425" s="184" t="str">
        <f>'exc PPs'!E424</f>
        <v>NO</v>
      </c>
      <c r="D425" s="136" t="str">
        <f>'exc PPs'!F424</f>
        <v>SD</v>
      </c>
      <c r="E425" s="38"/>
      <c r="F425" s="3"/>
      <c r="G425" s="178" t="s">
        <v>853</v>
      </c>
    </row>
    <row r="426" spans="1:7" x14ac:dyDescent="0.2">
      <c r="A426" s="151" t="s">
        <v>646</v>
      </c>
      <c r="B426" s="184" t="s">
        <v>647</v>
      </c>
      <c r="C426" s="184" t="str">
        <f>'exc PPs'!E425</f>
        <v>YES</v>
      </c>
      <c r="D426" s="136" t="str">
        <f>'exc PPs'!F425</f>
        <v>SD</v>
      </c>
      <c r="E426" s="38"/>
      <c r="F426" s="3"/>
      <c r="G426" s="52" t="str">
        <f>'Area CT'!D425</f>
        <v>Wyre</v>
      </c>
    </row>
    <row r="427" spans="1:7" x14ac:dyDescent="0.2">
      <c r="A427" s="151" t="s">
        <v>648</v>
      </c>
      <c r="B427" s="184" t="s">
        <v>649</v>
      </c>
      <c r="C427" s="184" t="str">
        <f>'exc PPs'!E426</f>
        <v>YES</v>
      </c>
      <c r="D427" s="136" t="str">
        <f>'exc PPs'!F426</f>
        <v>SD</v>
      </c>
      <c r="E427" s="38"/>
      <c r="F427" s="3"/>
      <c r="G427" s="52" t="str">
        <f>'Area CT'!D426</f>
        <v>Wyre Forest</v>
      </c>
    </row>
    <row r="428" spans="1:7" x14ac:dyDescent="0.2">
      <c r="A428" s="151" t="s">
        <v>650</v>
      </c>
      <c r="B428" s="184" t="s">
        <v>651</v>
      </c>
      <c r="C428" s="184" t="str">
        <f>'exc PPs'!E427</f>
        <v>YES</v>
      </c>
      <c r="D428" s="136" t="str">
        <f>'exc PPs'!F427</f>
        <v>MD</v>
      </c>
      <c r="E428" s="38"/>
      <c r="F428" s="3"/>
      <c r="G428" s="52" t="str">
        <f>'Area CT'!D427</f>
        <v>York UA</v>
      </c>
    </row>
    <row r="429" spans="1:7" x14ac:dyDescent="0.2">
      <c r="A429" s="151" t="s">
        <v>937</v>
      </c>
      <c r="B429" s="184" t="s">
        <v>881</v>
      </c>
      <c r="C429" s="184" t="str">
        <f>'exc PPs'!E428</f>
        <v>NO</v>
      </c>
      <c r="D429" s="136" t="str">
        <f>'exc PPs'!F428</f>
        <v>SD</v>
      </c>
      <c r="E429" s="38"/>
      <c r="F429" s="3"/>
      <c r="G429" s="52"/>
    </row>
    <row r="430" spans="1:7" x14ac:dyDescent="0.2">
      <c r="A430" s="151" t="s">
        <v>652</v>
      </c>
      <c r="B430" s="184" t="s">
        <v>653</v>
      </c>
      <c r="C430" s="184" t="str">
        <f>'exc PPs'!E429</f>
        <v>YES</v>
      </c>
      <c r="D430" s="136" t="str">
        <f>'exc PPs'!F429</f>
        <v>MF</v>
      </c>
      <c r="E430" s="38"/>
      <c r="F430" s="3"/>
      <c r="G430" s="52" t="str">
        <f>'Area CT'!D429</f>
        <v>England</v>
      </c>
    </row>
    <row r="431" spans="1:7" x14ac:dyDescent="0.2">
      <c r="A431" s="151" t="s">
        <v>1200</v>
      </c>
      <c r="B431" s="184" t="s">
        <v>655</v>
      </c>
      <c r="C431" s="184" t="str">
        <f>'exc PPs'!E430</f>
        <v>YES</v>
      </c>
      <c r="D431" s="136" t="str">
        <f>'exc PPs'!F430</f>
        <v>PCC</v>
      </c>
      <c r="E431" s="38"/>
      <c r="F431" s="3"/>
      <c r="G431" s="52"/>
    </row>
    <row r="432" spans="1:7" x14ac:dyDescent="0.2">
      <c r="A432" s="151" t="s">
        <v>1031</v>
      </c>
      <c r="B432" s="155" t="s">
        <v>997</v>
      </c>
      <c r="C432" s="184" t="str">
        <f>'exc PPs'!E431</f>
        <v>NO</v>
      </c>
      <c r="D432" s="155" t="str">
        <f>'exc PPs'!F431</f>
        <v>SD</v>
      </c>
      <c r="E432" s="38"/>
      <c r="F432" s="3"/>
      <c r="G432" s="52"/>
    </row>
    <row r="433" spans="1:7" x14ac:dyDescent="0.2">
      <c r="A433" s="151" t="s">
        <v>656</v>
      </c>
      <c r="B433" s="184" t="s">
        <v>657</v>
      </c>
      <c r="C433" s="184" t="str">
        <f>'exc PPs'!E432</f>
        <v>YES</v>
      </c>
      <c r="D433" s="136" t="str">
        <f>'exc PPs'!F432</f>
        <v>UA</v>
      </c>
      <c r="E433" s="38"/>
      <c r="F433" s="3"/>
      <c r="G433" s="52"/>
    </row>
    <row r="434" spans="1:7" x14ac:dyDescent="0.2">
      <c r="A434" s="151" t="s">
        <v>1010</v>
      </c>
      <c r="B434" s="156" t="s">
        <v>1011</v>
      </c>
      <c r="C434" s="184" t="str">
        <f>'exc PPs'!E433</f>
        <v>NO</v>
      </c>
      <c r="D434" s="156" t="str">
        <f>'exc PPs'!F433</f>
        <v>SD</v>
      </c>
      <c r="E434" s="38"/>
      <c r="F434" s="3"/>
      <c r="G434" s="52"/>
    </row>
    <row r="435" spans="1:7" x14ac:dyDescent="0.2">
      <c r="A435" s="151" t="s">
        <v>658</v>
      </c>
      <c r="B435" s="184" t="s">
        <v>659</v>
      </c>
      <c r="C435" s="184" t="str">
        <f>'exc PPs'!E434</f>
        <v>YES</v>
      </c>
      <c r="D435" s="136" t="str">
        <f>'exc PPs'!F434</f>
        <v>UA</v>
      </c>
      <c r="E435" s="38"/>
      <c r="F435" s="3"/>
      <c r="G435" s="52"/>
    </row>
    <row r="436" spans="1:7" x14ac:dyDescent="0.2">
      <c r="A436" s="151" t="s">
        <v>660</v>
      </c>
      <c r="B436" s="184" t="s">
        <v>661</v>
      </c>
      <c r="C436" s="184" t="str">
        <f>'exc PPs'!E435</f>
        <v>YES</v>
      </c>
      <c r="D436" s="136" t="str">
        <f>'exc PPs'!F435</f>
        <v>ILB</v>
      </c>
      <c r="E436" s="38"/>
      <c r="F436" s="3"/>
      <c r="G436" s="52"/>
    </row>
    <row r="437" spans="1:7" x14ac:dyDescent="0.2">
      <c r="A437" s="151" t="s">
        <v>662</v>
      </c>
      <c r="B437" s="184" t="s">
        <v>663</v>
      </c>
      <c r="C437" s="184" t="str">
        <f>'exc PPs'!E436</f>
        <v>YES</v>
      </c>
      <c r="D437" s="136" t="str">
        <f>'exc PPs'!F436</f>
        <v>SD</v>
      </c>
      <c r="E437" s="38"/>
      <c r="F437" s="3"/>
      <c r="G437" s="52"/>
    </row>
    <row r="438" spans="1:7" x14ac:dyDescent="0.2">
      <c r="A438" s="151" t="s">
        <v>664</v>
      </c>
      <c r="B438" s="184" t="s">
        <v>665</v>
      </c>
      <c r="C438" s="184" t="str">
        <f>'exc PPs'!E437</f>
        <v>YES</v>
      </c>
      <c r="D438" s="136" t="str">
        <f>'exc PPs'!F437</f>
        <v>SD</v>
      </c>
      <c r="E438" s="38"/>
      <c r="F438" s="3"/>
      <c r="G438" s="52"/>
    </row>
    <row r="439" spans="1:7" x14ac:dyDescent="0.2">
      <c r="A439" s="151" t="s">
        <v>666</v>
      </c>
      <c r="B439" s="184" t="s">
        <v>667</v>
      </c>
      <c r="C439" s="184" t="str">
        <f>'exc PPs'!E438</f>
        <v>NO</v>
      </c>
      <c r="D439" s="136" t="str">
        <f>'exc PPs'!F438</f>
        <v>SD</v>
      </c>
      <c r="E439" s="38"/>
      <c r="F439" s="3"/>
      <c r="G439" s="52"/>
    </row>
    <row r="440" spans="1:7" x14ac:dyDescent="0.2">
      <c r="A440" s="151" t="s">
        <v>668</v>
      </c>
      <c r="B440" s="184" t="s">
        <v>669</v>
      </c>
      <c r="C440" s="184" t="str">
        <f>'exc PPs'!E439</f>
        <v>YES</v>
      </c>
      <c r="D440" s="136" t="str">
        <f>'exc PPs'!F439</f>
        <v>MD</v>
      </c>
      <c r="E440" s="38"/>
      <c r="F440" s="3"/>
      <c r="G440" s="52" t="str">
        <f>'Area CT'!D431</f>
        <v>Inner London boroughs (excluding GLA)</v>
      </c>
    </row>
    <row r="441" spans="1:7" x14ac:dyDescent="0.2">
      <c r="A441" s="151" t="s">
        <v>670</v>
      </c>
      <c r="B441" s="184" t="s">
        <v>671</v>
      </c>
      <c r="C441" s="184" t="str">
        <f>'exc PPs'!E440</f>
        <v>YES</v>
      </c>
      <c r="D441" s="136" t="str">
        <f>'exc PPs'!F440</f>
        <v>SD</v>
      </c>
      <c r="E441" s="38"/>
      <c r="F441" s="3"/>
      <c r="G441" s="52" t="str">
        <f>'Area CT'!D432</f>
        <v>Outer London boroughs (excluding GLA)</v>
      </c>
    </row>
    <row r="442" spans="1:7" x14ac:dyDescent="0.2">
      <c r="A442" s="151" t="s">
        <v>672</v>
      </c>
      <c r="B442" s="184" t="s">
        <v>673</v>
      </c>
      <c r="C442" s="184" t="str">
        <f>'exc PPs'!E441</f>
        <v>YES</v>
      </c>
      <c r="D442" s="136" t="str">
        <f>'exc PPs'!F441</f>
        <v>SC</v>
      </c>
      <c r="E442" s="38"/>
      <c r="F442" s="3"/>
      <c r="G442" s="52" t="str">
        <f>'Area CT'!D433</f>
        <v>London boroughs (excluding GLA)</v>
      </c>
    </row>
    <row r="443" spans="1:7" x14ac:dyDescent="0.2">
      <c r="A443" s="151" t="s">
        <v>984</v>
      </c>
      <c r="B443" s="154" t="s">
        <v>1269</v>
      </c>
      <c r="C443" s="184" t="str">
        <f>'exc PPs'!E442</f>
        <v>YES</v>
      </c>
      <c r="D443" s="154" t="str">
        <f>'exc PPs'!F442</f>
        <v>CFA</v>
      </c>
      <c r="E443" s="38"/>
      <c r="F443" s="3"/>
      <c r="G443" s="52" t="str">
        <f>'Area CT'!D434</f>
        <v>Greater London Authority</v>
      </c>
    </row>
    <row r="444" spans="1:7" x14ac:dyDescent="0.2">
      <c r="A444" s="151" t="s">
        <v>674</v>
      </c>
      <c r="B444" s="184" t="s">
        <v>675</v>
      </c>
      <c r="C444" s="184" t="str">
        <f>'exc PPs'!E443</f>
        <v>YES</v>
      </c>
      <c r="D444" s="136" t="str">
        <f>'exc PPs'!F443</f>
        <v>SD</v>
      </c>
      <c r="E444" s="38"/>
      <c r="F444" s="3"/>
      <c r="G444" s="22" t="str">
        <f>'Area CT'!D435</f>
        <v>Combined Authorities</v>
      </c>
    </row>
    <row r="445" spans="1:7" x14ac:dyDescent="0.2">
      <c r="A445" s="151" t="s">
        <v>1201</v>
      </c>
      <c r="B445" s="184" t="s">
        <v>677</v>
      </c>
      <c r="C445" s="184" t="str">
        <f>'exc PPs'!E444</f>
        <v>YES</v>
      </c>
      <c r="D445" s="136" t="str">
        <f>'exc PPs'!F444</f>
        <v>PCC</v>
      </c>
      <c r="E445" s="38"/>
      <c r="F445" s="3"/>
      <c r="G445" s="52" t="str">
        <f>'Area CT'!D436</f>
        <v>Metropolitan districts (excluding major precepting authorities)</v>
      </c>
    </row>
    <row r="446" spans="1:7" x14ac:dyDescent="0.2">
      <c r="A446" s="151" t="s">
        <v>678</v>
      </c>
      <c r="B446" s="184" t="s">
        <v>679</v>
      </c>
      <c r="C446" s="184" t="str">
        <f>'exc PPs'!E445</f>
        <v>YES</v>
      </c>
      <c r="D446" s="136" t="str">
        <f>'exc PPs'!F445</f>
        <v>SD</v>
      </c>
      <c r="E446" s="38"/>
      <c r="F446" s="3"/>
      <c r="G446" s="52" t="str">
        <f>'Area CT'!D437</f>
        <v>Metropolitan police authorities</v>
      </c>
    </row>
    <row r="447" spans="1:7" x14ac:dyDescent="0.2">
      <c r="A447" s="151" t="s">
        <v>680</v>
      </c>
      <c r="B447" s="184" t="s">
        <v>681</v>
      </c>
      <c r="C447" s="184" t="str">
        <f>'exc PPs'!E446</f>
        <v>YES</v>
      </c>
      <c r="D447" s="136" t="str">
        <f>'exc PPs'!F446</f>
        <v>MD</v>
      </c>
      <c r="E447" s="38"/>
      <c r="F447" s="3"/>
      <c r="G447" s="52" t="str">
        <f>'Area CT'!D438</f>
        <v>Metropolitan fire and rescue authorities</v>
      </c>
    </row>
    <row r="448" spans="1:7" x14ac:dyDescent="0.2">
      <c r="A448" s="151" t="s">
        <v>1046</v>
      </c>
      <c r="B448" s="184" t="s">
        <v>1045</v>
      </c>
      <c r="C448" s="184" t="str">
        <f>'exc PPs'!E447</f>
        <v>NO</v>
      </c>
      <c r="D448" s="136" t="s">
        <v>1076</v>
      </c>
      <c r="E448" s="38"/>
      <c r="F448" s="3"/>
      <c r="G448" s="52" t="str">
        <f>'Area CT'!D439</f>
        <v>Unitary authorities  (excluding major precepting authorities)</v>
      </c>
    </row>
    <row r="449" spans="1:7" x14ac:dyDescent="0.2">
      <c r="A449" s="151" t="s">
        <v>682</v>
      </c>
      <c r="B449" s="184" t="s">
        <v>683</v>
      </c>
      <c r="C449" s="184" t="str">
        <f>'exc PPs'!E448</f>
        <v>YES</v>
      </c>
      <c r="D449" s="136" t="str">
        <f>'exc PPs'!F448</f>
        <v>UA</v>
      </c>
      <c r="E449" s="38"/>
      <c r="F449" s="3"/>
      <c r="G449" s="52" t="str">
        <f>'Area CT'!D440</f>
        <v>Shire counties</v>
      </c>
    </row>
    <row r="450" spans="1:7" x14ac:dyDescent="0.2">
      <c r="A450" s="151" t="s">
        <v>1032</v>
      </c>
      <c r="B450" s="155" t="s">
        <v>1033</v>
      </c>
      <c r="C450" s="184" t="str">
        <f>'exc PPs'!E449</f>
        <v>NO</v>
      </c>
      <c r="D450" s="155" t="str">
        <f>'exc PPs'!F449</f>
        <v>SD</v>
      </c>
      <c r="E450" s="38"/>
      <c r="F450" s="3"/>
      <c r="G450" s="52" t="str">
        <f>'Area CT'!D441</f>
        <v>Shire districts (excluding major precepting authorities)</v>
      </c>
    </row>
    <row r="451" spans="1:7" x14ac:dyDescent="0.2">
      <c r="A451" s="151" t="s">
        <v>684</v>
      </c>
      <c r="B451" s="184" t="s">
        <v>685</v>
      </c>
      <c r="C451" s="184" t="str">
        <f>'exc PPs'!E450</f>
        <v>YES</v>
      </c>
      <c r="D451" s="136" t="str">
        <f>'exc PPs'!F450</f>
        <v>UA</v>
      </c>
      <c r="E451" s="38"/>
      <c r="F451" s="3"/>
      <c r="G451" s="52" t="str">
        <f>'Area CT'!D442</f>
        <v>Shire police authorities</v>
      </c>
    </row>
    <row r="452" spans="1:7" x14ac:dyDescent="0.2">
      <c r="A452" s="151" t="s">
        <v>686</v>
      </c>
      <c r="B452" s="184" t="s">
        <v>687</v>
      </c>
      <c r="C452" s="184" t="str">
        <f>'exc PPs'!E451</f>
        <v>YES</v>
      </c>
      <c r="D452" s="136" t="str">
        <f>'exc PPs'!F451</f>
        <v>SD</v>
      </c>
      <c r="E452" s="38"/>
      <c r="F452" s="3"/>
      <c r="G452" s="105" t="s">
        <v>1173</v>
      </c>
    </row>
    <row r="453" spans="1:7" x14ac:dyDescent="0.2">
      <c r="A453" s="151" t="s">
        <v>688</v>
      </c>
      <c r="B453" s="184" t="s">
        <v>689</v>
      </c>
      <c r="C453" s="184" t="str">
        <f>'exc PPs'!E452</f>
        <v>YES</v>
      </c>
      <c r="D453" s="136" t="str">
        <f>'exc PPs'!F452</f>
        <v>SD</v>
      </c>
      <c r="E453" s="38"/>
      <c r="F453" s="3"/>
      <c r="G453" s="52" t="str">
        <f>'Area CT'!D444</f>
        <v>Combined fire and rescue authorities</v>
      </c>
    </row>
    <row r="454" spans="1:7" x14ac:dyDescent="0.2">
      <c r="A454" s="151" t="s">
        <v>690</v>
      </c>
      <c r="B454" s="184" t="s">
        <v>691</v>
      </c>
      <c r="C454" s="184" t="str">
        <f>'exc PPs'!E453</f>
        <v>YES</v>
      </c>
      <c r="D454" s="136" t="str">
        <f>'exc PPs'!F453</f>
        <v>SC</v>
      </c>
      <c r="E454" s="38"/>
      <c r="F454" s="3"/>
      <c r="G454" s="52">
        <f>'Area CT'!D445</f>
        <v>0</v>
      </c>
    </row>
    <row r="455" spans="1:7" x14ac:dyDescent="0.2">
      <c r="A455" s="151" t="s">
        <v>692</v>
      </c>
      <c r="B455" s="184" t="s">
        <v>693</v>
      </c>
      <c r="C455" s="184" t="str">
        <f>'exc PPs'!E454</f>
        <v>NO</v>
      </c>
      <c r="D455" s="136" t="str">
        <f>'exc PPs'!F454</f>
        <v>SD</v>
      </c>
      <c r="E455" s="38"/>
      <c r="F455" s="3"/>
      <c r="G455" s="52" t="str">
        <f>'Area CT'!D446</f>
        <v>Inner London boroughs (including GLA)</v>
      </c>
    </row>
    <row r="456" spans="1:7" x14ac:dyDescent="0.2">
      <c r="A456" s="151" t="s">
        <v>1202</v>
      </c>
      <c r="B456" s="184" t="s">
        <v>695</v>
      </c>
      <c r="C456" s="184" t="str">
        <f>'exc PPs'!E455</f>
        <v>YES</v>
      </c>
      <c r="D456" s="136" t="str">
        <f>'exc PPs'!F455</f>
        <v>PCC</v>
      </c>
      <c r="E456" s="38"/>
      <c r="F456" s="3"/>
      <c r="G456" s="52" t="str">
        <f>'Area CT'!D447</f>
        <v>Outer London boroughs (including GLA)</v>
      </c>
    </row>
    <row r="457" spans="1:7" x14ac:dyDescent="0.2">
      <c r="A457" s="151" t="s">
        <v>696</v>
      </c>
      <c r="B457" s="184" t="s">
        <v>697</v>
      </c>
      <c r="C457" s="184" t="str">
        <f>'exc PPs'!E456</f>
        <v>YES</v>
      </c>
      <c r="D457" s="136" t="str">
        <f>'exc PPs'!F456</f>
        <v>MD</v>
      </c>
      <c r="E457" s="38"/>
      <c r="F457" s="3"/>
      <c r="G457" s="52" t="str">
        <f>'Area CT'!D448</f>
        <v>London boroughs (including GLA)</v>
      </c>
    </row>
    <row r="458" spans="1:7" x14ac:dyDescent="0.2">
      <c r="A458" s="151" t="s">
        <v>698</v>
      </c>
      <c r="B458" s="184" t="s">
        <v>699</v>
      </c>
      <c r="C458" s="184" t="str">
        <f>'exc PPs'!E457</f>
        <v>YES</v>
      </c>
      <c r="D458" s="136" t="str">
        <f>'exc PPs'!F457</f>
        <v>SC</v>
      </c>
      <c r="E458" s="38"/>
      <c r="F458" s="3"/>
      <c r="G458" s="52" t="str">
        <f>'Area CT'!D449</f>
        <v>Metropolitan districts (including major precepting authorities)</v>
      </c>
    </row>
    <row r="459" spans="1:7" x14ac:dyDescent="0.2">
      <c r="A459" s="151" t="s">
        <v>700</v>
      </c>
      <c r="B459" s="184" t="s">
        <v>701</v>
      </c>
      <c r="C459" s="184" t="str">
        <f>'exc PPs'!E458</f>
        <v>YES</v>
      </c>
      <c r="D459" s="136" t="str">
        <f>'exc PPs'!F458</f>
        <v>SD</v>
      </c>
      <c r="E459" s="38"/>
      <c r="F459" s="3"/>
      <c r="G459" s="52" t="str">
        <f>'Area CT'!D450</f>
        <v>Unitary authorities  (including major precepting authorities)</v>
      </c>
    </row>
    <row r="460" spans="1:7" x14ac:dyDescent="0.2">
      <c r="A460" s="151" t="s">
        <v>1212</v>
      </c>
      <c r="B460" s="140" t="s">
        <v>1054</v>
      </c>
      <c r="C460" s="184" t="str">
        <f>'exc PPs'!E459</f>
        <v>YES</v>
      </c>
      <c r="D460" s="140" t="str">
        <f>'exc PPs'!F459</f>
        <v>PCC</v>
      </c>
      <c r="E460" s="38"/>
      <c r="F460" s="123"/>
      <c r="G460" s="52" t="str">
        <f>'Area CT'!D451</f>
        <v>Shire districts (including major precepting authorities)</v>
      </c>
    </row>
    <row r="461" spans="1:7" x14ac:dyDescent="0.2">
      <c r="A461" s="151" t="s">
        <v>1203</v>
      </c>
      <c r="B461" s="184" t="s">
        <v>704</v>
      </c>
      <c r="C461" s="184" t="str">
        <f>'exc PPs'!E460</f>
        <v>YES</v>
      </c>
      <c r="D461" s="136" t="str">
        <f>'exc PPs'!F460</f>
        <v>PCC</v>
      </c>
      <c r="E461" s="38"/>
      <c r="F461" s="3"/>
      <c r="G461" s="52">
        <f>'Area CT'!D452</f>
        <v>0</v>
      </c>
    </row>
    <row r="462" spans="1:7" x14ac:dyDescent="0.2">
      <c r="A462" s="151" t="s">
        <v>705</v>
      </c>
      <c r="B462" s="184" t="s">
        <v>706</v>
      </c>
      <c r="C462" s="184" t="str">
        <f>'exc PPs'!E461</f>
        <v>YES</v>
      </c>
      <c r="D462" s="136" t="str">
        <f>'exc PPs'!F461</f>
        <v>OLB</v>
      </c>
      <c r="E462" s="38"/>
      <c r="F462" s="3"/>
      <c r="G462" s="52" t="str">
        <f>'Area CT'!D453</f>
        <v>England excluding parishes</v>
      </c>
    </row>
    <row r="463" spans="1:7" x14ac:dyDescent="0.2">
      <c r="A463" s="151" t="s">
        <v>707</v>
      </c>
      <c r="B463" s="184" t="s">
        <v>708</v>
      </c>
      <c r="C463" s="184" t="str">
        <f>'exc PPs'!E462</f>
        <v>YES</v>
      </c>
      <c r="D463" s="136" t="str">
        <f>'exc PPs'!F462</f>
        <v>SD</v>
      </c>
      <c r="E463" s="38"/>
      <c r="F463" s="3"/>
      <c r="G463" s="52"/>
    </row>
    <row r="464" spans="1:7" x14ac:dyDescent="0.2">
      <c r="A464" s="151" t="s">
        <v>709</v>
      </c>
      <c r="B464" s="184" t="s">
        <v>710</v>
      </c>
      <c r="C464" s="184" t="str">
        <f>'exc PPs'!E463</f>
        <v>YES</v>
      </c>
      <c r="D464" s="136" t="str">
        <f>'exc PPs'!F463</f>
        <v>UA</v>
      </c>
      <c r="E464" s="38"/>
      <c r="F464" s="3"/>
      <c r="G464" s="52"/>
    </row>
    <row r="465" spans="1:7" x14ac:dyDescent="0.2">
      <c r="A465" s="151" t="s">
        <v>711</v>
      </c>
      <c r="B465" s="184" t="s">
        <v>712</v>
      </c>
      <c r="C465" s="184" t="str">
        <f>'exc PPs'!E464</f>
        <v>YES</v>
      </c>
      <c r="D465" s="136" t="str">
        <f>'exc PPs'!F464</f>
        <v>MD</v>
      </c>
      <c r="E465" s="38"/>
      <c r="F465" s="3"/>
      <c r="G465" s="52"/>
    </row>
    <row r="466" spans="1:7" x14ac:dyDescent="0.2">
      <c r="A466" s="151" t="s">
        <v>713</v>
      </c>
      <c r="B466" s="184" t="s">
        <v>714</v>
      </c>
      <c r="C466" s="184" t="str">
        <f>'exc PPs'!E465</f>
        <v>YES</v>
      </c>
      <c r="D466" s="136" t="str">
        <f>'exc PPs'!F465</f>
        <v>SD</v>
      </c>
      <c r="E466" s="38"/>
      <c r="F466" s="3"/>
      <c r="G466" s="52"/>
    </row>
    <row r="467" spans="1:7" x14ac:dyDescent="0.2">
      <c r="A467" s="151" t="s">
        <v>715</v>
      </c>
      <c r="B467" s="184" t="s">
        <v>716</v>
      </c>
      <c r="C467" s="184" t="str">
        <f>'exc PPs'!E466</f>
        <v>YES</v>
      </c>
      <c r="D467" s="136" t="str">
        <f>'exc PPs'!F466</f>
        <v>SD</v>
      </c>
      <c r="E467" s="38"/>
      <c r="F467" s="3"/>
      <c r="G467" s="52"/>
    </row>
    <row r="468" spans="1:7" x14ac:dyDescent="0.2">
      <c r="A468" s="151" t="s">
        <v>717</v>
      </c>
      <c r="B468" s="184" t="s">
        <v>718</v>
      </c>
      <c r="C468" s="184" t="str">
        <f>'exc PPs'!E467</f>
        <v>NO</v>
      </c>
      <c r="D468" s="136" t="str">
        <f>'exc PPs'!F467</f>
        <v>SD</v>
      </c>
      <c r="E468" s="38"/>
      <c r="F468" s="3"/>
      <c r="G468" s="52"/>
    </row>
    <row r="469" spans="1:7" x14ac:dyDescent="0.2">
      <c r="A469" s="151" t="s">
        <v>719</v>
      </c>
      <c r="B469" s="184" t="s">
        <v>720</v>
      </c>
      <c r="C469" s="184" t="str">
        <f>'exc PPs'!E468</f>
        <v>NO</v>
      </c>
      <c r="D469" s="136" t="str">
        <f>'exc PPs'!F468</f>
        <v>SD</v>
      </c>
      <c r="E469" s="38"/>
      <c r="F469" s="3"/>
      <c r="G469" s="52"/>
    </row>
    <row r="470" spans="1:7" x14ac:dyDescent="0.2">
      <c r="A470" s="151" t="s">
        <v>1238</v>
      </c>
      <c r="B470" s="184" t="s">
        <v>1237</v>
      </c>
      <c r="C470" s="184" t="str">
        <f>'exc PPs'!E469</f>
        <v>YES</v>
      </c>
      <c r="D470" s="136" t="str">
        <f>'exc PPs'!F469</f>
        <v>CA</v>
      </c>
      <c r="E470" s="38"/>
      <c r="F470" s="3"/>
      <c r="G470" s="52"/>
    </row>
    <row r="471" spans="1:7" x14ac:dyDescent="0.2">
      <c r="A471" s="151" t="s">
        <v>721</v>
      </c>
      <c r="B471" s="184" t="s">
        <v>722</v>
      </c>
      <c r="C471" s="184" t="str">
        <f>'exc PPs'!E470</f>
        <v>YES</v>
      </c>
      <c r="D471" s="136" t="str">
        <f>'exc PPs'!F470</f>
        <v>SD</v>
      </c>
      <c r="E471" s="38"/>
      <c r="F471" s="3"/>
      <c r="G471" s="52"/>
    </row>
    <row r="472" spans="1:7" x14ac:dyDescent="0.2">
      <c r="A472" s="151" t="s">
        <v>723</v>
      </c>
      <c r="B472" s="184" t="s">
        <v>724</v>
      </c>
      <c r="C472" s="184" t="str">
        <f>'exc PPs'!E471</f>
        <v>YES</v>
      </c>
      <c r="D472" s="136" t="str">
        <f>'exc PPs'!F471</f>
        <v>UA</v>
      </c>
      <c r="E472" s="38"/>
      <c r="F472" s="3"/>
      <c r="G472" s="52"/>
    </row>
    <row r="473" spans="1:7" x14ac:dyDescent="0.2">
      <c r="A473" s="151" t="s">
        <v>725</v>
      </c>
      <c r="B473" s="184" t="s">
        <v>726</v>
      </c>
      <c r="C473" s="184" t="str">
        <f>'exc PPs'!E472</f>
        <v>YES</v>
      </c>
      <c r="D473" s="136" t="str">
        <f>'exc PPs'!F472</f>
        <v>SD</v>
      </c>
      <c r="E473" s="38"/>
      <c r="F473" s="3"/>
      <c r="G473" s="52"/>
    </row>
    <row r="474" spans="1:7" x14ac:dyDescent="0.2">
      <c r="A474" s="151" t="s">
        <v>727</v>
      </c>
      <c r="B474" s="184" t="s">
        <v>728</v>
      </c>
      <c r="C474" s="184" t="str">
        <f>'exc PPs'!E473</f>
        <v>YES</v>
      </c>
      <c r="D474" s="136" t="str">
        <f>'exc PPs'!F473</f>
        <v>SD</v>
      </c>
      <c r="E474" s="38"/>
      <c r="F474" s="3"/>
      <c r="G474" s="52"/>
    </row>
    <row r="475" spans="1:7" x14ac:dyDescent="0.2">
      <c r="A475" s="151" t="s">
        <v>729</v>
      </c>
      <c r="B475" s="184" t="s">
        <v>730</v>
      </c>
      <c r="C475" s="184" t="str">
        <f>'exc PPs'!E474</f>
        <v>YES</v>
      </c>
      <c r="D475" s="136" t="str">
        <f>'exc PPs'!F474</f>
        <v>SD</v>
      </c>
      <c r="E475" s="38"/>
      <c r="F475" s="3"/>
      <c r="G475" s="52"/>
    </row>
    <row r="476" spans="1:7" x14ac:dyDescent="0.2">
      <c r="A476" s="151" t="s">
        <v>1204</v>
      </c>
      <c r="B476" s="184" t="s">
        <v>732</v>
      </c>
      <c r="C476" s="184" t="str">
        <f>'exc PPs'!E475</f>
        <v>YES</v>
      </c>
      <c r="D476" s="136" t="str">
        <f>'exc PPs'!F475</f>
        <v>PCC</v>
      </c>
      <c r="E476" s="38"/>
      <c r="F476" s="3"/>
      <c r="G476" s="52"/>
    </row>
    <row r="477" spans="1:7" x14ac:dyDescent="0.2">
      <c r="A477" s="151" t="s">
        <v>938</v>
      </c>
      <c r="B477" s="155" t="s">
        <v>882</v>
      </c>
      <c r="C477" s="184" t="str">
        <f>'exc PPs'!E476</f>
        <v>NO</v>
      </c>
      <c r="D477" s="155" t="str">
        <f>'exc PPs'!F476</f>
        <v>SD</v>
      </c>
      <c r="E477" s="38"/>
      <c r="F477" s="3"/>
      <c r="G477" s="52"/>
    </row>
    <row r="478" spans="1:7" x14ac:dyDescent="0.2">
      <c r="A478" s="151" t="s">
        <v>733</v>
      </c>
      <c r="B478" s="184" t="s">
        <v>734</v>
      </c>
      <c r="C478" s="184" t="str">
        <f>'exc PPs'!E477</f>
        <v>YES</v>
      </c>
      <c r="D478" s="136" t="str">
        <f>'exc PPs'!F477</f>
        <v>SD</v>
      </c>
      <c r="E478" s="38"/>
      <c r="F478" s="3"/>
      <c r="G478" s="52"/>
    </row>
    <row r="479" spans="1:7" x14ac:dyDescent="0.2">
      <c r="A479" s="151" t="s">
        <v>939</v>
      </c>
      <c r="B479" s="184" t="s">
        <v>883</v>
      </c>
      <c r="C479" s="184" t="str">
        <f>'exc PPs'!E478</f>
        <v>NO</v>
      </c>
      <c r="D479" s="136" t="str">
        <f>'exc PPs'!F478</f>
        <v>SD</v>
      </c>
      <c r="E479" s="38"/>
      <c r="F479" s="3"/>
      <c r="G479" s="52"/>
    </row>
    <row r="480" spans="1:7" x14ac:dyDescent="0.2">
      <c r="A480" s="151" t="s">
        <v>736</v>
      </c>
      <c r="B480" s="184" t="s">
        <v>737</v>
      </c>
      <c r="C480" s="184" t="str">
        <f>'exc PPs'!E479</f>
        <v>YES</v>
      </c>
      <c r="D480" s="136" t="str">
        <f>'exc PPs'!F479</f>
        <v>SD</v>
      </c>
      <c r="E480" s="38"/>
      <c r="F480" s="3"/>
      <c r="G480" s="52"/>
    </row>
    <row r="481" spans="1:7" x14ac:dyDescent="0.2">
      <c r="A481" s="151" t="s">
        <v>1012</v>
      </c>
      <c r="B481" s="155" t="s">
        <v>1013</v>
      </c>
      <c r="C481" s="184" t="str">
        <f>'exc PPs'!E480</f>
        <v>NO</v>
      </c>
      <c r="D481" s="155" t="str">
        <f>'exc PPs'!F480</f>
        <v>SD</v>
      </c>
      <c r="E481" s="38"/>
      <c r="F481" s="3"/>
      <c r="G481" s="52"/>
    </row>
    <row r="482" spans="1:7" x14ac:dyDescent="0.2">
      <c r="A482" s="151" t="s">
        <v>738</v>
      </c>
      <c r="B482" s="184" t="s">
        <v>739</v>
      </c>
      <c r="C482" s="184" t="str">
        <f>'exc PPs'!E481</f>
        <v>YES</v>
      </c>
      <c r="D482" s="136" t="str">
        <f>'exc PPs'!F481</f>
        <v>UA</v>
      </c>
      <c r="E482" s="38"/>
      <c r="F482" s="3"/>
      <c r="G482" s="52"/>
    </row>
    <row r="483" spans="1:7" x14ac:dyDescent="0.2">
      <c r="A483" s="151" t="s">
        <v>740</v>
      </c>
      <c r="B483" s="184" t="s">
        <v>741</v>
      </c>
      <c r="C483" s="184" t="str">
        <f>'exc PPs'!E482</f>
        <v>YES</v>
      </c>
      <c r="D483" s="136" t="str">
        <f>'exc PPs'!F482</f>
        <v>SD</v>
      </c>
      <c r="E483" s="38"/>
      <c r="F483" s="3"/>
      <c r="G483" s="52"/>
    </row>
    <row r="484" spans="1:7" x14ac:dyDescent="0.2">
      <c r="A484" s="151" t="s">
        <v>1014</v>
      </c>
      <c r="B484" s="155" t="s">
        <v>1015</v>
      </c>
      <c r="C484" s="184" t="str">
        <f>'exc PPs'!E483</f>
        <v>NO</v>
      </c>
      <c r="D484" s="155" t="str">
        <f>'exc PPs'!F483</f>
        <v>SD</v>
      </c>
      <c r="E484" s="38"/>
      <c r="F484" s="3"/>
      <c r="G484" s="52"/>
    </row>
    <row r="485" spans="1:7" x14ac:dyDescent="0.2">
      <c r="A485" s="151" t="s">
        <v>742</v>
      </c>
      <c r="B485" s="184" t="s">
        <v>743</v>
      </c>
      <c r="C485" s="184" t="str">
        <f>'exc PPs'!E484</f>
        <v>YES</v>
      </c>
      <c r="D485" s="136" t="str">
        <f>'exc PPs'!F484</f>
        <v>UA</v>
      </c>
      <c r="E485" s="38"/>
      <c r="F485" s="3"/>
      <c r="G485" s="52"/>
    </row>
    <row r="486" spans="1:7" x14ac:dyDescent="0.2">
      <c r="A486" s="151" t="s">
        <v>744</v>
      </c>
      <c r="B486" s="184" t="s">
        <v>745</v>
      </c>
      <c r="C486" s="184" t="str">
        <f>'exc PPs'!E485</f>
        <v>YES</v>
      </c>
      <c r="D486" s="136" t="str">
        <f>'exc PPs'!F485</f>
        <v>SD</v>
      </c>
      <c r="E486" s="38"/>
      <c r="F486" s="3"/>
      <c r="G486" s="52"/>
    </row>
    <row r="487" spans="1:7" x14ac:dyDescent="0.2">
      <c r="A487" s="151" t="s">
        <v>746</v>
      </c>
      <c r="B487" s="184" t="s">
        <v>747</v>
      </c>
      <c r="C487" s="184" t="str">
        <f>'exc PPs'!E486</f>
        <v>YES</v>
      </c>
      <c r="D487" s="136" t="str">
        <f>'exc PPs'!F486</f>
        <v>ILB</v>
      </c>
      <c r="E487" s="38"/>
      <c r="F487" s="3"/>
      <c r="G487" s="52"/>
    </row>
    <row r="488" spans="1:7" x14ac:dyDescent="0.2">
      <c r="A488" s="151" t="s">
        <v>748</v>
      </c>
      <c r="B488" s="184" t="s">
        <v>749</v>
      </c>
      <c r="C488" s="184" t="str">
        <f>'exc PPs'!E487</f>
        <v>YES</v>
      </c>
      <c r="D488" s="136" t="str">
        <f>'exc PPs'!F487</f>
        <v>MD</v>
      </c>
      <c r="E488" s="38"/>
      <c r="F488" s="3"/>
      <c r="G488" s="52"/>
    </row>
    <row r="489" spans="1:7" x14ac:dyDescent="0.2">
      <c r="A489" s="151" t="s">
        <v>750</v>
      </c>
      <c r="B489" s="184" t="s">
        <v>751</v>
      </c>
      <c r="C489" s="184" t="str">
        <f>'exc PPs'!E488</f>
        <v>YES</v>
      </c>
      <c r="D489" s="136" t="str">
        <f>'exc PPs'!F488</f>
        <v>SD</v>
      </c>
      <c r="E489" s="38"/>
      <c r="F489" s="3"/>
      <c r="G489" s="52"/>
    </row>
    <row r="490" spans="1:7" x14ac:dyDescent="0.2">
      <c r="A490" s="151" t="s">
        <v>752</v>
      </c>
      <c r="B490" s="184" t="s">
        <v>753</v>
      </c>
      <c r="C490" s="184" t="str">
        <f>'exc PPs'!E489</f>
        <v>YES</v>
      </c>
      <c r="D490" s="136" t="str">
        <f>'exc PPs'!F489</f>
        <v>MF</v>
      </c>
      <c r="E490" s="38"/>
      <c r="F490" s="3"/>
      <c r="G490" s="52"/>
    </row>
    <row r="491" spans="1:7" x14ac:dyDescent="0.2">
      <c r="A491" s="151" t="s">
        <v>754</v>
      </c>
      <c r="B491" s="184" t="s">
        <v>755</v>
      </c>
      <c r="C491" s="184" t="str">
        <f>'exc PPs'!E490</f>
        <v>NO</v>
      </c>
      <c r="D491" s="136" t="str">
        <f>'exc PPs'!F490</f>
        <v>SD</v>
      </c>
      <c r="E491" s="38"/>
      <c r="F491" s="3"/>
      <c r="G491" s="52"/>
    </row>
    <row r="492" spans="1:7" x14ac:dyDescent="0.2">
      <c r="A492" s="151" t="s">
        <v>756</v>
      </c>
      <c r="B492" s="184" t="s">
        <v>757</v>
      </c>
      <c r="C492" s="184" t="str">
        <f>'exc PPs'!E491</f>
        <v>YES</v>
      </c>
      <c r="D492" s="136" t="str">
        <f>'exc PPs'!F491</f>
        <v>SD</v>
      </c>
      <c r="E492" s="38"/>
      <c r="F492" s="3"/>
      <c r="G492" s="52"/>
    </row>
    <row r="493" spans="1:7" x14ac:dyDescent="0.2">
      <c r="A493" s="151" t="s">
        <v>758</v>
      </c>
      <c r="B493" s="184" t="s">
        <v>759</v>
      </c>
      <c r="C493" s="184" t="str">
        <f>'exc PPs'!E492</f>
        <v>YES</v>
      </c>
      <c r="D493" s="136" t="str">
        <f>'exc PPs'!F492</f>
        <v>SD</v>
      </c>
      <c r="E493" s="38"/>
      <c r="F493" s="3"/>
      <c r="G493" s="52"/>
    </row>
    <row r="494" spans="1:7" x14ac:dyDescent="0.2">
      <c r="A494" s="151" t="s">
        <v>760</v>
      </c>
      <c r="B494" s="184" t="s">
        <v>761</v>
      </c>
      <c r="C494" s="184" t="str">
        <f>'exc PPs'!E493</f>
        <v>NO</v>
      </c>
      <c r="D494" s="136" t="str">
        <f>'exc PPs'!F493</f>
        <v>SD</v>
      </c>
      <c r="E494" s="38"/>
      <c r="F494" s="3"/>
      <c r="G494" s="52"/>
    </row>
    <row r="495" spans="1:7" x14ac:dyDescent="0.2">
      <c r="A495" s="151" t="s">
        <v>762</v>
      </c>
      <c r="B495" s="184" t="s">
        <v>763</v>
      </c>
      <c r="C495" s="184" t="str">
        <f>'exc PPs'!E494</f>
        <v>YES</v>
      </c>
      <c r="D495" s="136" t="str">
        <f>'exc PPs'!F494</f>
        <v>MD</v>
      </c>
      <c r="E495" s="38"/>
      <c r="F495" s="3"/>
      <c r="G495" s="52"/>
    </row>
    <row r="496" spans="1:7" x14ac:dyDescent="0.2">
      <c r="A496" s="151" t="s">
        <v>764</v>
      </c>
      <c r="B496" s="184" t="s">
        <v>765</v>
      </c>
      <c r="C496" s="184" t="str">
        <f>'exc PPs'!E495</f>
        <v>YES</v>
      </c>
      <c r="D496" s="136" t="str">
        <f>'exc PPs'!F495</f>
        <v>MD</v>
      </c>
      <c r="E496" s="38"/>
      <c r="F496" s="3"/>
      <c r="G496" s="52"/>
    </row>
    <row r="497" spans="1:7" x14ac:dyDescent="0.2">
      <c r="A497" s="151" t="s">
        <v>766</v>
      </c>
      <c r="B497" s="184" t="s">
        <v>767</v>
      </c>
      <c r="C497" s="184" t="str">
        <f>'exc PPs'!E496</f>
        <v>YES</v>
      </c>
      <c r="D497" s="136" t="str">
        <f>'exc PPs'!F496</f>
        <v>OLB</v>
      </c>
      <c r="E497" s="38"/>
      <c r="F497" s="3"/>
      <c r="G497" s="52"/>
    </row>
    <row r="498" spans="1:7" x14ac:dyDescent="0.2">
      <c r="A498" s="151" t="s">
        <v>768</v>
      </c>
      <c r="B498" s="184" t="s">
        <v>769</v>
      </c>
      <c r="C498" s="184" t="str">
        <f>'exc PPs'!E497</f>
        <v>YES</v>
      </c>
      <c r="D498" s="136" t="str">
        <f>'exc PPs'!F497</f>
        <v>ILB</v>
      </c>
      <c r="E498" s="38"/>
      <c r="F498" s="3"/>
      <c r="G498" s="52"/>
    </row>
    <row r="499" spans="1:7" x14ac:dyDescent="0.2">
      <c r="A499" s="151" t="s">
        <v>770</v>
      </c>
      <c r="B499" s="184" t="s">
        <v>771</v>
      </c>
      <c r="C499" s="184" t="str">
        <f>'exc PPs'!E498</f>
        <v>NO</v>
      </c>
      <c r="D499" s="136" t="str">
        <f>'exc PPs'!F498</f>
        <v>SD</v>
      </c>
      <c r="E499" s="38"/>
      <c r="F499" s="3"/>
      <c r="G499" s="52"/>
    </row>
    <row r="500" spans="1:7" x14ac:dyDescent="0.2">
      <c r="A500" s="151" t="s">
        <v>940</v>
      </c>
      <c r="B500" s="157" t="s">
        <v>884</v>
      </c>
      <c r="C500" s="184" t="str">
        <f>'exc PPs'!E499</f>
        <v>NO</v>
      </c>
      <c r="D500" s="157" t="str">
        <f>'exc PPs'!F499</f>
        <v>SD</v>
      </c>
      <c r="E500" s="38"/>
      <c r="F500" s="3"/>
      <c r="G500" s="52"/>
    </row>
    <row r="501" spans="1:7" x14ac:dyDescent="0.2">
      <c r="A501" s="151" t="s">
        <v>1016</v>
      </c>
      <c r="B501" s="155" t="s">
        <v>1017</v>
      </c>
      <c r="C501" s="184" t="str">
        <f>'exc PPs'!E500</f>
        <v>NO</v>
      </c>
      <c r="D501" s="155" t="str">
        <f>'exc PPs'!F500</f>
        <v>SD</v>
      </c>
      <c r="E501" s="38"/>
      <c r="F501" s="3"/>
      <c r="G501" s="52"/>
    </row>
    <row r="502" spans="1:7" x14ac:dyDescent="0.2">
      <c r="A502" s="151" t="s">
        <v>772</v>
      </c>
      <c r="B502" s="184" t="s">
        <v>773</v>
      </c>
      <c r="C502" s="184" t="str">
        <f>'exc PPs'!E501</f>
        <v>YES</v>
      </c>
      <c r="D502" s="136" t="str">
        <f>'exc PPs'!F501</f>
        <v>UA</v>
      </c>
      <c r="E502" s="38"/>
      <c r="F502" s="3"/>
      <c r="G502" s="52"/>
    </row>
    <row r="503" spans="1:7" x14ac:dyDescent="0.2">
      <c r="A503" s="151" t="s">
        <v>774</v>
      </c>
      <c r="B503" s="184" t="s">
        <v>775</v>
      </c>
      <c r="C503" s="184" t="str">
        <f>'exc PPs'!E502</f>
        <v>YES</v>
      </c>
      <c r="D503" s="136" t="str">
        <f>'exc PPs'!F502</f>
        <v>SD</v>
      </c>
      <c r="E503" s="38"/>
      <c r="F503" s="3"/>
      <c r="G503" s="52"/>
    </row>
    <row r="504" spans="1:7" x14ac:dyDescent="0.2">
      <c r="A504" s="151" t="s">
        <v>776</v>
      </c>
      <c r="B504" s="184" t="s">
        <v>777</v>
      </c>
      <c r="C504" s="184" t="str">
        <f>'exc PPs'!E503</f>
        <v>YES</v>
      </c>
      <c r="D504" s="136" t="str">
        <f>'exc PPs'!F503</f>
        <v>SC</v>
      </c>
      <c r="E504" s="38"/>
      <c r="F504" s="3"/>
      <c r="G504" s="52"/>
    </row>
    <row r="505" spans="1:7" x14ac:dyDescent="0.2">
      <c r="A505" s="151" t="s">
        <v>1205</v>
      </c>
      <c r="B505" s="184" t="s">
        <v>779</v>
      </c>
      <c r="C505" s="184" t="str">
        <f>'exc PPs'!E504</f>
        <v>YES</v>
      </c>
      <c r="D505" s="136" t="str">
        <f>'exc PPs'!F504</f>
        <v>PCC</v>
      </c>
      <c r="E505" s="38"/>
      <c r="F505" s="3"/>
      <c r="G505" s="52"/>
    </row>
    <row r="506" spans="1:7" x14ac:dyDescent="0.2">
      <c r="A506" s="151" t="s">
        <v>780</v>
      </c>
      <c r="B506" s="184" t="s">
        <v>781</v>
      </c>
      <c r="C506" s="184" t="str">
        <f>'exc PPs'!E505</f>
        <v>YES</v>
      </c>
      <c r="D506" s="136" t="str">
        <f>'exc PPs'!F505</f>
        <v>SD</v>
      </c>
      <c r="E506" s="38"/>
      <c r="F506" s="3"/>
      <c r="G506" s="52"/>
    </row>
    <row r="507" spans="1:7" x14ac:dyDescent="0.2">
      <c r="A507" s="151" t="s">
        <v>782</v>
      </c>
      <c r="B507" s="184" t="s">
        <v>783</v>
      </c>
      <c r="C507" s="184" t="str">
        <f>'exc PPs'!E506</f>
        <v>NO</v>
      </c>
      <c r="D507" s="136" t="str">
        <f>'exc PPs'!F506</f>
        <v>SD</v>
      </c>
      <c r="E507" s="38"/>
      <c r="F507" s="3"/>
      <c r="G507" s="52"/>
    </row>
    <row r="508" spans="1:7" x14ac:dyDescent="0.2">
      <c r="A508" s="151" t="s">
        <v>784</v>
      </c>
      <c r="B508" s="184" t="s">
        <v>785</v>
      </c>
      <c r="C508" s="184" t="str">
        <f>'exc PPs'!E507</f>
        <v>YES</v>
      </c>
      <c r="D508" s="136" t="str">
        <f>'exc PPs'!F507</f>
        <v>SD</v>
      </c>
      <c r="E508" s="38"/>
      <c r="F508" s="3"/>
      <c r="G508" s="52"/>
    </row>
    <row r="509" spans="1:7" x14ac:dyDescent="0.2">
      <c r="A509" s="151" t="s">
        <v>786</v>
      </c>
      <c r="B509" s="184" t="s">
        <v>787</v>
      </c>
      <c r="C509" s="184" t="str">
        <f>'exc PPs'!E508</f>
        <v>YES</v>
      </c>
      <c r="D509" s="136" t="str">
        <f>'exc PPs'!F508</f>
        <v>SD</v>
      </c>
      <c r="E509" s="38"/>
      <c r="F509" s="3"/>
      <c r="G509" s="52"/>
    </row>
    <row r="510" spans="1:7" x14ac:dyDescent="0.2">
      <c r="A510" s="151" t="s">
        <v>788</v>
      </c>
      <c r="B510" s="184" t="s">
        <v>789</v>
      </c>
      <c r="C510" s="184" t="str">
        <f>'exc PPs'!E509</f>
        <v>NO</v>
      </c>
      <c r="D510" s="136" t="str">
        <f>'exc PPs'!F509</f>
        <v>SD</v>
      </c>
      <c r="E510" s="38"/>
      <c r="F510" s="3"/>
      <c r="G510" s="52"/>
    </row>
    <row r="511" spans="1:7" x14ac:dyDescent="0.2">
      <c r="A511" s="151" t="s">
        <v>790</v>
      </c>
      <c r="B511" s="184" t="s">
        <v>791</v>
      </c>
      <c r="C511" s="184" t="str">
        <f>'exc PPs'!E510</f>
        <v>NO</v>
      </c>
      <c r="D511" s="136" t="str">
        <f>'exc PPs'!F510</f>
        <v>SD</v>
      </c>
      <c r="E511" s="38"/>
      <c r="F511" s="123"/>
      <c r="G511" s="52"/>
    </row>
    <row r="512" spans="1:7" x14ac:dyDescent="0.2">
      <c r="A512" s="151" t="s">
        <v>792</v>
      </c>
      <c r="B512" s="184" t="s">
        <v>793</v>
      </c>
      <c r="C512" s="184" t="str">
        <f>'exc PPs'!E511</f>
        <v>YES</v>
      </c>
      <c r="D512" s="136" t="str">
        <f>'exc PPs'!F511</f>
        <v>SD</v>
      </c>
      <c r="E512" s="38"/>
      <c r="F512" s="3"/>
      <c r="G512" s="52"/>
    </row>
    <row r="513" spans="1:7" x14ac:dyDescent="0.2">
      <c r="A513" s="151" t="s">
        <v>794</v>
      </c>
      <c r="B513" s="184" t="s">
        <v>795</v>
      </c>
      <c r="C513" s="184" t="str">
        <f>'exc PPs'!E512</f>
        <v>YES</v>
      </c>
      <c r="D513" s="136" t="str">
        <f>'exc PPs'!F512</f>
        <v>UA</v>
      </c>
      <c r="E513" s="38"/>
      <c r="F513" s="3"/>
      <c r="G513" s="52"/>
    </row>
    <row r="514" spans="1:7" x14ac:dyDescent="0.2">
      <c r="A514" s="151" t="s">
        <v>796</v>
      </c>
      <c r="B514" s="184" t="s">
        <v>797</v>
      </c>
      <c r="C514" s="184" t="str">
        <f>'exc PPs'!E513</f>
        <v>YES</v>
      </c>
      <c r="D514" s="136" t="str">
        <f>'exc PPs'!F513</f>
        <v>SD</v>
      </c>
      <c r="E514" s="38"/>
      <c r="F514" s="3"/>
      <c r="G514" s="52"/>
    </row>
    <row r="515" spans="1:7" x14ac:dyDescent="0.2">
      <c r="A515" s="151" t="s">
        <v>798</v>
      </c>
      <c r="B515" s="184" t="s">
        <v>799</v>
      </c>
      <c r="C515" s="184" t="str">
        <f>'exc PPs'!E514</f>
        <v>NO</v>
      </c>
      <c r="D515" s="136" t="str">
        <f>'exc PPs'!F514</f>
        <v>SD</v>
      </c>
      <c r="E515" s="38"/>
      <c r="F515" s="3"/>
      <c r="G515" s="52"/>
    </row>
    <row r="516" spans="1:7" x14ac:dyDescent="0.2">
      <c r="A516" s="151" t="s">
        <v>800</v>
      </c>
      <c r="B516" s="184" t="s">
        <v>801</v>
      </c>
      <c r="C516" s="184" t="str">
        <f>'exc PPs'!E515</f>
        <v>YES</v>
      </c>
      <c r="D516" s="136" t="str">
        <f>'exc PPs'!F515</f>
        <v>SD</v>
      </c>
      <c r="E516" s="38"/>
      <c r="F516" s="3"/>
      <c r="G516" s="52"/>
    </row>
    <row r="517" spans="1:7" x14ac:dyDescent="0.2">
      <c r="A517" s="151" t="s">
        <v>802</v>
      </c>
      <c r="B517" s="184" t="s">
        <v>803</v>
      </c>
      <c r="C517" s="184" t="str">
        <f>'exc PPs'!E516</f>
        <v>YES</v>
      </c>
      <c r="D517" s="136" t="str">
        <f>'exc PPs'!F516</f>
        <v>SD</v>
      </c>
      <c r="E517" s="38"/>
      <c r="F517" s="3"/>
      <c r="G517" s="52"/>
    </row>
    <row r="518" spans="1:7" x14ac:dyDescent="0.2">
      <c r="A518" s="151" t="s">
        <v>1206</v>
      </c>
      <c r="B518" s="184" t="s">
        <v>805</v>
      </c>
      <c r="C518" s="184" t="str">
        <f>'exc PPs'!E517</f>
        <v>YES</v>
      </c>
      <c r="D518" s="136" t="str">
        <f>'exc PPs'!F517</f>
        <v>PCC</v>
      </c>
      <c r="E518" s="38"/>
      <c r="F518" s="3"/>
      <c r="G518" s="52"/>
    </row>
    <row r="519" spans="1:7" x14ac:dyDescent="0.2">
      <c r="A519" s="151" t="s">
        <v>806</v>
      </c>
      <c r="B519" s="184" t="s">
        <v>807</v>
      </c>
      <c r="C519" s="184" t="str">
        <f>'exc PPs'!E518</f>
        <v>YES</v>
      </c>
      <c r="D519" s="136" t="str">
        <f>'exc PPs'!F518</f>
        <v>MF</v>
      </c>
      <c r="E519" s="38"/>
      <c r="F519" s="3"/>
      <c r="G519" s="52"/>
    </row>
    <row r="520" spans="1:7" x14ac:dyDescent="0.2">
      <c r="A520" s="151" t="s">
        <v>1207</v>
      </c>
      <c r="B520" s="184" t="s">
        <v>809</v>
      </c>
      <c r="C520" s="184" t="str">
        <f>'exc PPs'!E519</f>
        <v>YES</v>
      </c>
      <c r="D520" s="136" t="str">
        <f>'exc PPs'!F519</f>
        <v>PCC</v>
      </c>
      <c r="E520" s="38"/>
      <c r="F520" s="3"/>
      <c r="G520" s="52"/>
    </row>
    <row r="521" spans="1:7" x14ac:dyDescent="0.2">
      <c r="A521" s="151" t="s">
        <v>1240</v>
      </c>
      <c r="B521" s="184" t="s">
        <v>1239</v>
      </c>
      <c r="C521" s="184" t="str">
        <f>'exc PPs'!E520</f>
        <v>YES</v>
      </c>
      <c r="D521" s="136" t="str">
        <f>'exc PPs'!F520</f>
        <v>CA</v>
      </c>
      <c r="E521" s="38"/>
      <c r="F521" s="3"/>
      <c r="G521" s="52"/>
    </row>
    <row r="522" spans="1:7" x14ac:dyDescent="0.2">
      <c r="A522" s="186" t="s">
        <v>1772</v>
      </c>
      <c r="B522" s="184" t="s">
        <v>1771</v>
      </c>
      <c r="C522" s="184" t="str">
        <f>'exc PPs'!E521</f>
        <v>YES</v>
      </c>
      <c r="D522" s="184" t="s">
        <v>1082</v>
      </c>
      <c r="E522" s="38"/>
      <c r="F522" s="3"/>
      <c r="G522" s="52"/>
    </row>
    <row r="523" spans="1:7" x14ac:dyDescent="0.2">
      <c r="A523" s="151" t="s">
        <v>810</v>
      </c>
      <c r="B523" s="184" t="s">
        <v>811</v>
      </c>
      <c r="C523" s="184" t="str">
        <f>'exc PPs'!E522</f>
        <v>YES</v>
      </c>
      <c r="D523" s="136" t="str">
        <f>'exc PPs'!F522</f>
        <v>SD</v>
      </c>
      <c r="E523" s="38"/>
      <c r="F523" s="3"/>
      <c r="G523" s="52"/>
    </row>
    <row r="524" spans="1:7" x14ac:dyDescent="0.2">
      <c r="A524" s="151" t="s">
        <v>812</v>
      </c>
      <c r="B524" s="184" t="s">
        <v>813</v>
      </c>
      <c r="C524" s="184" t="str">
        <f>'exc PPs'!E523</f>
        <v>NO</v>
      </c>
      <c r="D524" s="136" t="str">
        <f>'exc PPs'!F523</f>
        <v>SD</v>
      </c>
      <c r="E524" s="38"/>
      <c r="F524" s="3"/>
      <c r="G524" s="52"/>
    </row>
    <row r="525" spans="1:7" x14ac:dyDescent="0.2">
      <c r="A525" s="151" t="s">
        <v>1267</v>
      </c>
      <c r="B525" s="184" t="s">
        <v>1266</v>
      </c>
      <c r="C525" s="184" t="str">
        <f>'exc PPs'!E524</f>
        <v>YES</v>
      </c>
      <c r="D525" s="136" t="s">
        <v>1076</v>
      </c>
      <c r="E525" s="38"/>
      <c r="F525" s="3"/>
      <c r="G525" s="52"/>
    </row>
    <row r="526" spans="1:7" x14ac:dyDescent="0.2">
      <c r="A526" s="151" t="s">
        <v>814</v>
      </c>
      <c r="B526" s="184" t="s">
        <v>815</v>
      </c>
      <c r="C526" s="184" t="str">
        <f>'exc PPs'!E525</f>
        <v>YES</v>
      </c>
      <c r="D526" s="136" t="str">
        <f>'exc PPs'!F525</f>
        <v>SC</v>
      </c>
      <c r="E526" s="38"/>
      <c r="F526" s="3"/>
      <c r="G526" s="52"/>
    </row>
    <row r="527" spans="1:7" x14ac:dyDescent="0.2">
      <c r="A527" s="151" t="s">
        <v>816</v>
      </c>
      <c r="B527" s="184" t="s">
        <v>817</v>
      </c>
      <c r="C527" s="184" t="str">
        <f>'exc PPs'!E526</f>
        <v>NO</v>
      </c>
      <c r="D527" s="136" t="str">
        <f>'exc PPs'!F526</f>
        <v>SD</v>
      </c>
      <c r="E527" s="38"/>
      <c r="F527" s="3"/>
      <c r="G527" s="52"/>
    </row>
    <row r="528" spans="1:7" x14ac:dyDescent="0.2">
      <c r="A528" s="151" t="s">
        <v>818</v>
      </c>
      <c r="B528" s="184" t="s">
        <v>819</v>
      </c>
      <c r="C528" s="184" t="str">
        <f>'exc PPs'!E527</f>
        <v>YES</v>
      </c>
      <c r="D528" s="136" t="str">
        <f>'exc PPs'!F527</f>
        <v>MF</v>
      </c>
      <c r="E528" s="38"/>
      <c r="F528" s="3"/>
      <c r="G528" s="52"/>
    </row>
    <row r="529" spans="1:7" x14ac:dyDescent="0.2">
      <c r="A529" s="151" t="s">
        <v>1213</v>
      </c>
      <c r="B529" s="184" t="s">
        <v>821</v>
      </c>
      <c r="C529" s="184" t="str">
        <f>'exc PPs'!E528</f>
        <v>YES</v>
      </c>
      <c r="D529" s="136" t="s">
        <v>1174</v>
      </c>
      <c r="E529" s="38"/>
      <c r="F529" s="3"/>
      <c r="G529" s="52"/>
    </row>
    <row r="530" spans="1:7" x14ac:dyDescent="0.2">
      <c r="A530" s="151" t="s">
        <v>822</v>
      </c>
      <c r="B530" s="184" t="s">
        <v>823</v>
      </c>
      <c r="C530" s="184" t="str">
        <f>'exc PPs'!E529</f>
        <v>YES</v>
      </c>
      <c r="D530" s="136" t="str">
        <f>'exc PPs'!F529</f>
        <v>ILB</v>
      </c>
      <c r="E530" s="38"/>
      <c r="F530" s="3"/>
      <c r="G530" s="52"/>
    </row>
    <row r="531" spans="1:7" x14ac:dyDescent="0.2">
      <c r="A531" s="151" t="s">
        <v>824</v>
      </c>
      <c r="B531" s="184" t="s">
        <v>825</v>
      </c>
      <c r="C531" s="184" t="str">
        <f>'exc PPs'!E530</f>
        <v>NO</v>
      </c>
      <c r="D531" s="136" t="str">
        <f>'exc PPs'!F530</f>
        <v>SD</v>
      </c>
      <c r="E531" s="38"/>
      <c r="F531" s="3"/>
      <c r="G531" s="52"/>
    </row>
    <row r="532" spans="1:7" x14ac:dyDescent="0.2">
      <c r="A532" s="151" t="s">
        <v>826</v>
      </c>
      <c r="B532" s="184" t="s">
        <v>827</v>
      </c>
      <c r="C532" s="184" t="str">
        <f>'exc PPs'!E531</f>
        <v>YES</v>
      </c>
      <c r="D532" s="136" t="str">
        <f>'exc PPs'!F531</f>
        <v>MD</v>
      </c>
      <c r="E532" s="38"/>
      <c r="F532" s="3"/>
      <c r="G532" s="52"/>
    </row>
    <row r="533" spans="1:7" x14ac:dyDescent="0.2">
      <c r="A533" s="151" t="s">
        <v>828</v>
      </c>
      <c r="B533" s="184" t="s">
        <v>829</v>
      </c>
      <c r="C533" s="184" t="str">
        <f>'exc PPs'!E532</f>
        <v>NO</v>
      </c>
      <c r="D533" s="136" t="str">
        <f>'exc PPs'!F532</f>
        <v>SC</v>
      </c>
      <c r="E533" s="38"/>
      <c r="F533" s="3"/>
      <c r="G533" s="52"/>
    </row>
    <row r="534" spans="1:7" x14ac:dyDescent="0.2">
      <c r="A534" s="151" t="s">
        <v>1160</v>
      </c>
      <c r="B534" s="184" t="s">
        <v>1161</v>
      </c>
      <c r="C534" s="184" t="str">
        <f>'exc PPs'!E533</f>
        <v>YES</v>
      </c>
      <c r="D534" s="136" t="str">
        <f>'exc PPs'!F533</f>
        <v>UA</v>
      </c>
      <c r="E534" s="38"/>
      <c r="F534" s="3"/>
      <c r="G534" s="52"/>
    </row>
    <row r="535" spans="1:7" x14ac:dyDescent="0.2">
      <c r="A535" s="151" t="s">
        <v>985</v>
      </c>
      <c r="B535" s="154" t="s">
        <v>986</v>
      </c>
      <c r="C535" s="184" t="str">
        <f>'exc PPs'!E534</f>
        <v>NO</v>
      </c>
      <c r="D535" s="154" t="str">
        <f>'exc PPs'!F534</f>
        <v>CFA</v>
      </c>
      <c r="E535" s="38"/>
      <c r="F535" s="3"/>
      <c r="G535" s="52"/>
    </row>
    <row r="536" spans="1:7" x14ac:dyDescent="0.2">
      <c r="A536" s="151" t="s">
        <v>1208</v>
      </c>
      <c r="B536" s="184" t="s">
        <v>831</v>
      </c>
      <c r="C536" s="184" t="str">
        <f>'exc PPs'!E535</f>
        <v>YES</v>
      </c>
      <c r="D536" s="136" t="str">
        <f>'exc PPs'!F535</f>
        <v>PCC</v>
      </c>
      <c r="E536" s="38"/>
      <c r="F536" s="3"/>
      <c r="G536" s="52"/>
    </row>
    <row r="537" spans="1:7" x14ac:dyDescent="0.2">
      <c r="A537" s="151" t="s">
        <v>832</v>
      </c>
      <c r="B537" s="184" t="s">
        <v>833</v>
      </c>
      <c r="C537" s="184" t="str">
        <f>'exc PPs'!E536</f>
        <v>YES</v>
      </c>
      <c r="D537" s="136" t="str">
        <f>'exc PPs'!F536</f>
        <v>SD</v>
      </c>
      <c r="E537" s="38"/>
      <c r="F537" s="3"/>
      <c r="G537" s="52"/>
    </row>
    <row r="538" spans="1:7" x14ac:dyDescent="0.2">
      <c r="A538" s="151" t="s">
        <v>1018</v>
      </c>
      <c r="B538" s="155" t="s">
        <v>1019</v>
      </c>
      <c r="C538" s="184" t="str">
        <f>'exc PPs'!E537</f>
        <v>NO</v>
      </c>
      <c r="D538" s="155" t="str">
        <f>'exc PPs'!F537</f>
        <v>SD</v>
      </c>
      <c r="E538" s="38"/>
      <c r="F538" s="3"/>
      <c r="G538" s="52"/>
    </row>
    <row r="539" spans="1:7" x14ac:dyDescent="0.2">
      <c r="A539" s="151" t="s">
        <v>834</v>
      </c>
      <c r="B539" s="184" t="s">
        <v>835</v>
      </c>
      <c r="C539" s="184" t="str">
        <f>'exc PPs'!E538</f>
        <v>YES</v>
      </c>
      <c r="D539" s="136" t="str">
        <f>'exc PPs'!F538</f>
        <v>UA</v>
      </c>
      <c r="E539" s="38"/>
      <c r="F539" s="3"/>
      <c r="G539" s="52"/>
    </row>
    <row r="540" spans="1:7" x14ac:dyDescent="0.2">
      <c r="A540" s="151" t="s">
        <v>836</v>
      </c>
      <c r="B540" s="184" t="s">
        <v>837</v>
      </c>
      <c r="C540" s="184" t="str">
        <f>'exc PPs'!E539</f>
        <v>YES</v>
      </c>
      <c r="D540" s="136" t="str">
        <f>'exc PPs'!F539</f>
        <v>MD</v>
      </c>
      <c r="E540" s="38"/>
      <c r="F540" s="3"/>
      <c r="G540" s="52"/>
    </row>
    <row r="541" spans="1:7" x14ac:dyDescent="0.2">
      <c r="A541" s="151" t="s">
        <v>838</v>
      </c>
      <c r="B541" s="184" t="s">
        <v>839</v>
      </c>
      <c r="C541" s="184" t="str">
        <f>'exc PPs'!E540</f>
        <v>YES</v>
      </c>
      <c r="D541" s="136" t="str">
        <f>'exc PPs'!F540</f>
        <v>SD</v>
      </c>
      <c r="E541" s="38"/>
      <c r="F541" s="3"/>
      <c r="G541" s="52"/>
    </row>
    <row r="542" spans="1:7" x14ac:dyDescent="0.2">
      <c r="A542" s="151" t="s">
        <v>1020</v>
      </c>
      <c r="B542" s="155" t="s">
        <v>1021</v>
      </c>
      <c r="C542" s="184" t="str">
        <f>'exc PPs'!E541</f>
        <v>NO</v>
      </c>
      <c r="D542" s="155" t="str">
        <f>'exc PPs'!F541</f>
        <v>SD</v>
      </c>
      <c r="E542" s="38"/>
      <c r="F542" s="3"/>
      <c r="G542" s="52"/>
    </row>
    <row r="543" spans="1:7" x14ac:dyDescent="0.2">
      <c r="A543" s="151" t="s">
        <v>840</v>
      </c>
      <c r="B543" s="184" t="s">
        <v>841</v>
      </c>
      <c r="C543" s="184" t="str">
        <f>'exc PPs'!E542</f>
        <v>YES</v>
      </c>
      <c r="D543" s="136" t="str">
        <f>'exc PPs'!F542</f>
        <v>UA</v>
      </c>
      <c r="G543" s="52"/>
    </row>
    <row r="544" spans="1:7" x14ac:dyDescent="0.2">
      <c r="A544" s="151" t="s">
        <v>842</v>
      </c>
      <c r="B544" s="184" t="s">
        <v>843</v>
      </c>
      <c r="C544" s="184" t="str">
        <f>'exc PPs'!E543</f>
        <v>YES</v>
      </c>
      <c r="D544" s="136" t="str">
        <f>'exc PPs'!F543</f>
        <v>MD</v>
      </c>
      <c r="G544" s="52"/>
    </row>
    <row r="545" spans="1:7" x14ac:dyDescent="0.2">
      <c r="A545" s="151" t="s">
        <v>941</v>
      </c>
      <c r="B545" s="184" t="s">
        <v>885</v>
      </c>
      <c r="C545" s="184" t="str">
        <f>'exc PPs'!E544</f>
        <v>NO</v>
      </c>
      <c r="D545" s="136" t="str">
        <f>'exc PPs'!F544</f>
        <v>SD</v>
      </c>
      <c r="E545" s="3"/>
      <c r="G545" s="52"/>
    </row>
    <row r="546" spans="1:7" x14ac:dyDescent="0.2">
      <c r="A546" s="151" t="s">
        <v>844</v>
      </c>
      <c r="B546" s="184" t="s">
        <v>845</v>
      </c>
      <c r="C546" s="184" t="str">
        <f>'exc PPs'!E545</f>
        <v>YES</v>
      </c>
      <c r="D546" s="136" t="str">
        <f>'exc PPs'!F545</f>
        <v>SD</v>
      </c>
      <c r="E546" s="3"/>
    </row>
    <row r="547" spans="1:7" x14ac:dyDescent="0.2">
      <c r="A547" s="151" t="s">
        <v>846</v>
      </c>
      <c r="B547" s="184" t="s">
        <v>847</v>
      </c>
      <c r="C547" s="184" t="str">
        <f>'exc PPs'!E546</f>
        <v>YES</v>
      </c>
      <c r="D547" s="136" t="str">
        <f>'exc PPs'!F546</f>
        <v>SC</v>
      </c>
      <c r="E547" s="3"/>
    </row>
    <row r="548" spans="1:7" x14ac:dyDescent="0.2">
      <c r="A548" s="151" t="s">
        <v>848</v>
      </c>
      <c r="B548" s="184" t="s">
        <v>849</v>
      </c>
      <c r="C548" s="184" t="str">
        <f>'exc PPs'!E547</f>
        <v>YES</v>
      </c>
      <c r="D548" s="136" t="str">
        <f>'exc PPs'!F547</f>
        <v>SD</v>
      </c>
      <c r="E548" s="3"/>
    </row>
    <row r="549" spans="1:7" x14ac:dyDescent="0.2">
      <c r="A549" s="151" t="s">
        <v>850</v>
      </c>
      <c r="B549" s="184" t="s">
        <v>851</v>
      </c>
      <c r="C549" s="184" t="str">
        <f>'exc PPs'!E548</f>
        <v>YES</v>
      </c>
      <c r="D549" s="136" t="str">
        <f>'exc PPs'!F548</f>
        <v>SD</v>
      </c>
      <c r="E549" s="52"/>
    </row>
    <row r="550" spans="1:7" x14ac:dyDescent="0.2">
      <c r="A550" s="151" t="s">
        <v>852</v>
      </c>
      <c r="B550" s="184" t="s">
        <v>853</v>
      </c>
      <c r="C550" s="184" t="str">
        <f>'exc PPs'!E549</f>
        <v>NO</v>
      </c>
      <c r="D550" s="136" t="str">
        <f>'exc PPs'!F549</f>
        <v>SD</v>
      </c>
      <c r="E550" s="52"/>
    </row>
    <row r="551" spans="1:7" x14ac:dyDescent="0.2">
      <c r="A551" s="151" t="s">
        <v>854</v>
      </c>
      <c r="B551" s="184" t="s">
        <v>855</v>
      </c>
      <c r="C551" s="184" t="str">
        <f>'exc PPs'!E550</f>
        <v>YES</v>
      </c>
      <c r="D551" s="136" t="str">
        <f>'exc PPs'!F550</f>
        <v>SD</v>
      </c>
      <c r="E551" s="52"/>
    </row>
    <row r="552" spans="1:7" x14ac:dyDescent="0.2">
      <c r="A552" s="151" t="s">
        <v>856</v>
      </c>
      <c r="B552" s="184" t="s">
        <v>857</v>
      </c>
      <c r="C552" s="184" t="str">
        <f>'exc PPs'!E551</f>
        <v>YES</v>
      </c>
      <c r="D552" s="136" t="str">
        <f>'exc PPs'!F551</f>
        <v>SD</v>
      </c>
      <c r="E552" s="52"/>
    </row>
    <row r="553" spans="1:7" x14ac:dyDescent="0.2">
      <c r="A553" s="151" t="s">
        <v>1047</v>
      </c>
      <c r="B553" s="136" t="s">
        <v>1048</v>
      </c>
      <c r="C553" s="184" t="str">
        <f>'exc PPs'!E552</f>
        <v>NO</v>
      </c>
      <c r="D553" s="136" t="str">
        <f>'exc PPs'!F552</f>
        <v>SD</v>
      </c>
      <c r="E553" s="52"/>
    </row>
    <row r="554" spans="1:7" x14ac:dyDescent="0.2">
      <c r="A554" s="151" t="s">
        <v>858</v>
      </c>
      <c r="B554" s="136" t="s">
        <v>859</v>
      </c>
      <c r="C554" s="184" t="str">
        <f>'exc PPs'!E553</f>
        <v>YES</v>
      </c>
      <c r="D554" s="136" t="str">
        <f>'exc PPs'!F553</f>
        <v>UA</v>
      </c>
      <c r="E554" s="52"/>
    </row>
    <row r="555" spans="1:7" x14ac:dyDescent="0.2">
      <c r="B555" s="3"/>
      <c r="C555" s="3"/>
      <c r="D555" s="3"/>
      <c r="E555" s="52"/>
    </row>
    <row r="556" spans="1:7" x14ac:dyDescent="0.2">
      <c r="B556" s="3"/>
      <c r="C556" s="3"/>
      <c r="D556" s="3"/>
      <c r="E556" s="52"/>
    </row>
    <row r="557" spans="1:7" x14ac:dyDescent="0.2">
      <c r="B557" s="3"/>
      <c r="C557" s="3"/>
      <c r="D557" s="3"/>
      <c r="E557" s="52"/>
    </row>
    <row r="558" spans="1:7" x14ac:dyDescent="0.2">
      <c r="B558" s="3"/>
      <c r="C558" s="3"/>
      <c r="D558" s="3"/>
      <c r="E558" s="52"/>
    </row>
    <row r="559" spans="1:7" x14ac:dyDescent="0.2">
      <c r="B559" s="3"/>
      <c r="C559" s="3"/>
      <c r="D559" s="3"/>
      <c r="E559" s="52"/>
    </row>
    <row r="560" spans="1:7" x14ac:dyDescent="0.2">
      <c r="B560" s="3"/>
      <c r="C560" s="3"/>
      <c r="D560" s="3"/>
      <c r="E560" s="52"/>
    </row>
    <row r="561" spans="2:5" x14ac:dyDescent="0.2">
      <c r="B561" s="3"/>
      <c r="C561" s="3"/>
      <c r="D561" s="3"/>
      <c r="E561" s="52"/>
    </row>
    <row r="562" spans="2:5" x14ac:dyDescent="0.2">
      <c r="B562" s="52"/>
      <c r="C562" s="52"/>
      <c r="D562" s="52"/>
      <c r="E562" s="52"/>
    </row>
    <row r="563" spans="2:5" x14ac:dyDescent="0.2">
      <c r="B563" s="52"/>
      <c r="C563" s="52"/>
      <c r="D563" s="52"/>
      <c r="E563" s="52"/>
    </row>
    <row r="564" spans="2:5" x14ac:dyDescent="0.2">
      <c r="B564" s="52"/>
      <c r="C564" s="52"/>
      <c r="D564" s="52"/>
      <c r="E564" s="52"/>
    </row>
    <row r="565" spans="2:5" x14ac:dyDescent="0.2">
      <c r="B565" s="52"/>
      <c r="C565" s="52"/>
      <c r="D565" s="52"/>
      <c r="E565" s="52"/>
    </row>
    <row r="566" spans="2:5" x14ac:dyDescent="0.2">
      <c r="B566" s="52"/>
      <c r="C566" s="52"/>
      <c r="D566" s="52"/>
      <c r="E566" s="52"/>
    </row>
    <row r="567" spans="2:5" x14ac:dyDescent="0.2">
      <c r="B567" s="52"/>
      <c r="C567" s="52"/>
      <c r="D567" s="52"/>
      <c r="E567" s="52"/>
    </row>
    <row r="568" spans="2:5" x14ac:dyDescent="0.2">
      <c r="B568" s="52"/>
      <c r="C568" s="52"/>
      <c r="D568" s="52"/>
      <c r="E568" s="52"/>
    </row>
    <row r="569" spans="2:5" x14ac:dyDescent="0.2">
      <c r="B569" s="52"/>
      <c r="C569" s="52"/>
      <c r="D569" s="52"/>
      <c r="E569" s="52"/>
    </row>
    <row r="570" spans="2:5" x14ac:dyDescent="0.2">
      <c r="B570" s="52"/>
      <c r="C570" s="52"/>
      <c r="D570" s="52"/>
      <c r="E570" s="52"/>
    </row>
    <row r="571" spans="2:5" x14ac:dyDescent="0.2">
      <c r="B571" s="52"/>
      <c r="C571" s="52"/>
      <c r="D571" s="52"/>
      <c r="E571" s="52"/>
    </row>
    <row r="572" spans="2:5" x14ac:dyDescent="0.2">
      <c r="B572" s="52"/>
      <c r="C572" s="52"/>
      <c r="D572" s="52"/>
      <c r="E572" s="52"/>
    </row>
    <row r="573" spans="2:5" x14ac:dyDescent="0.2">
      <c r="B573" s="52"/>
      <c r="C573" s="52"/>
      <c r="D573" s="52"/>
      <c r="E573" s="52"/>
    </row>
    <row r="574" spans="2:5" x14ac:dyDescent="0.2">
      <c r="B574" s="52"/>
      <c r="C574" s="52"/>
      <c r="D574" s="52"/>
      <c r="E574" s="52"/>
    </row>
    <row r="575" spans="2:5" x14ac:dyDescent="0.2">
      <c r="B575" s="52"/>
      <c r="C575" s="52"/>
      <c r="D575" s="52"/>
      <c r="E575" s="52"/>
    </row>
    <row r="576" spans="2:5" x14ac:dyDescent="0.2">
      <c r="B576" s="52"/>
      <c r="C576" s="52"/>
      <c r="D576" s="52"/>
      <c r="E576" s="52"/>
    </row>
    <row r="577" spans="2:5" x14ac:dyDescent="0.2">
      <c r="B577" s="52"/>
      <c r="C577" s="52"/>
      <c r="D577" s="52"/>
      <c r="E577" s="52"/>
    </row>
    <row r="578" spans="2:5" x14ac:dyDescent="0.2">
      <c r="B578" s="52"/>
      <c r="C578" s="52"/>
      <c r="D578" s="52"/>
      <c r="E578" s="52"/>
    </row>
    <row r="579" spans="2:5" x14ac:dyDescent="0.2">
      <c r="B579" s="52"/>
      <c r="C579" s="52"/>
      <c r="D579" s="52"/>
      <c r="E579" s="52"/>
    </row>
    <row r="580" spans="2:5" x14ac:dyDescent="0.2">
      <c r="B580" s="52"/>
      <c r="C580" s="52"/>
      <c r="D580" s="52"/>
      <c r="E580" s="52"/>
    </row>
    <row r="581" spans="2:5" x14ac:dyDescent="0.2">
      <c r="B581" s="52"/>
      <c r="C581" s="52"/>
      <c r="D581" s="52"/>
      <c r="E581" s="52"/>
    </row>
    <row r="582" spans="2:5" x14ac:dyDescent="0.2">
      <c r="B582" s="52"/>
      <c r="C582" s="52"/>
      <c r="D582" s="52"/>
      <c r="E582" s="52"/>
    </row>
    <row r="583" spans="2:5" x14ac:dyDescent="0.2">
      <c r="B583" s="52"/>
      <c r="C583" s="52"/>
      <c r="D583" s="52"/>
      <c r="E583" s="52"/>
    </row>
    <row r="584" spans="2:5" x14ac:dyDescent="0.2">
      <c r="B584" s="52"/>
      <c r="C584" s="52"/>
      <c r="D584" s="52"/>
      <c r="E584" s="52"/>
    </row>
    <row r="585" spans="2:5" x14ac:dyDescent="0.2">
      <c r="B585" s="52"/>
      <c r="C585" s="52"/>
      <c r="D585" s="52"/>
      <c r="E585" s="52"/>
    </row>
    <row r="586" spans="2:5" x14ac:dyDescent="0.2">
      <c r="B586" s="52"/>
      <c r="C586" s="52"/>
      <c r="D586" s="52"/>
      <c r="E586" s="52"/>
    </row>
    <row r="587" spans="2:5" x14ac:dyDescent="0.2">
      <c r="B587" s="52"/>
      <c r="C587" s="52"/>
      <c r="D587" s="52"/>
      <c r="E587" s="52"/>
    </row>
    <row r="588" spans="2:5" x14ac:dyDescent="0.2">
      <c r="B588" s="52"/>
      <c r="C588" s="52"/>
      <c r="D588" s="52"/>
      <c r="E588" s="52"/>
    </row>
    <row r="589" spans="2:5" x14ac:dyDescent="0.2">
      <c r="B589" s="52"/>
      <c r="C589" s="52"/>
      <c r="D589" s="52"/>
      <c r="E589" s="52"/>
    </row>
    <row r="590" spans="2:5" x14ac:dyDescent="0.2">
      <c r="B590" s="52"/>
      <c r="C590" s="52"/>
      <c r="D590" s="52"/>
      <c r="E590" s="52"/>
    </row>
    <row r="591" spans="2:5" x14ac:dyDescent="0.2">
      <c r="B591" s="52"/>
      <c r="C591" s="52"/>
      <c r="D591" s="52"/>
      <c r="E591" s="52"/>
    </row>
    <row r="592" spans="2:5" x14ac:dyDescent="0.2">
      <c r="B592" s="52"/>
      <c r="C592" s="52"/>
      <c r="D592" s="52"/>
      <c r="E592" s="52"/>
    </row>
    <row r="593" spans="2:5" x14ac:dyDescent="0.2">
      <c r="B593" s="52"/>
      <c r="C593" s="52"/>
      <c r="D593" s="52"/>
      <c r="E593" s="52"/>
    </row>
    <row r="594" spans="2:5" x14ac:dyDescent="0.2">
      <c r="B594" s="52"/>
      <c r="C594" s="52"/>
      <c r="D594" s="52"/>
      <c r="E594" s="52"/>
    </row>
    <row r="595" spans="2:5" x14ac:dyDescent="0.2">
      <c r="B595" s="52"/>
      <c r="C595" s="52"/>
      <c r="D595" s="52"/>
      <c r="E595" s="52"/>
    </row>
    <row r="596" spans="2:5" x14ac:dyDescent="0.2">
      <c r="B596" s="52"/>
      <c r="C596" s="52"/>
      <c r="D596" s="52"/>
      <c r="E596" s="52"/>
    </row>
    <row r="597" spans="2:5" x14ac:dyDescent="0.2">
      <c r="B597" s="52"/>
      <c r="C597" s="52"/>
      <c r="D597" s="52"/>
      <c r="E597" s="52"/>
    </row>
    <row r="598" spans="2:5" x14ac:dyDescent="0.2">
      <c r="B598" s="52"/>
      <c r="C598" s="52"/>
      <c r="D598" s="52"/>
      <c r="E598" s="52"/>
    </row>
    <row r="599" spans="2:5" x14ac:dyDescent="0.2">
      <c r="B599" s="52"/>
      <c r="C599" s="52"/>
      <c r="D599" s="52"/>
      <c r="E599" s="52"/>
    </row>
    <row r="600" spans="2:5" x14ac:dyDescent="0.2">
      <c r="B600" s="52"/>
      <c r="C600" s="52"/>
      <c r="D600" s="52"/>
      <c r="E600" s="52"/>
    </row>
    <row r="601" spans="2:5" x14ac:dyDescent="0.2">
      <c r="B601" s="52"/>
      <c r="C601" s="52"/>
      <c r="D601" s="52"/>
      <c r="E601" s="52"/>
    </row>
    <row r="602" spans="2:5" x14ac:dyDescent="0.2">
      <c r="B602" s="52"/>
      <c r="C602" s="52"/>
      <c r="D602" s="52"/>
      <c r="E602" s="52"/>
    </row>
    <row r="603" spans="2:5" x14ac:dyDescent="0.2">
      <c r="B603" s="52"/>
      <c r="C603" s="52"/>
      <c r="D603" s="52"/>
      <c r="E603" s="52"/>
    </row>
    <row r="604" spans="2:5" x14ac:dyDescent="0.2">
      <c r="B604" s="52"/>
      <c r="C604" s="52"/>
      <c r="D604" s="52"/>
      <c r="E604" s="52"/>
    </row>
    <row r="605" spans="2:5" x14ac:dyDescent="0.2">
      <c r="B605" s="52"/>
      <c r="C605" s="52"/>
      <c r="D605" s="52"/>
      <c r="E605" s="52"/>
    </row>
    <row r="606" spans="2:5" x14ac:dyDescent="0.2">
      <c r="B606" s="52"/>
      <c r="C606" s="52"/>
      <c r="D606" s="52"/>
      <c r="E606" s="52"/>
    </row>
    <row r="607" spans="2:5" x14ac:dyDescent="0.2">
      <c r="B607" s="52"/>
      <c r="C607" s="52"/>
      <c r="D607" s="52"/>
      <c r="E607" s="52"/>
    </row>
    <row r="608" spans="2:5" x14ac:dyDescent="0.2">
      <c r="B608" s="52"/>
      <c r="C608" s="52"/>
      <c r="D608" s="52"/>
      <c r="E608" s="52"/>
    </row>
    <row r="609" spans="2:5" x14ac:dyDescent="0.2">
      <c r="B609" s="52"/>
      <c r="C609" s="52"/>
      <c r="D609" s="52"/>
      <c r="E609" s="52"/>
    </row>
    <row r="610" spans="2:5" x14ac:dyDescent="0.2">
      <c r="B610" s="52"/>
      <c r="C610" s="52"/>
      <c r="D610" s="52"/>
      <c r="E610" s="52"/>
    </row>
    <row r="611" spans="2:5" x14ac:dyDescent="0.2">
      <c r="B611" s="52"/>
      <c r="C611" s="52"/>
      <c r="D611" s="52"/>
      <c r="E611" s="52"/>
    </row>
    <row r="612" spans="2:5" x14ac:dyDescent="0.2">
      <c r="B612" s="52"/>
      <c r="C612" s="52"/>
      <c r="D612" s="52"/>
      <c r="E612" s="52"/>
    </row>
    <row r="613" spans="2:5" x14ac:dyDescent="0.2">
      <c r="B613" s="52"/>
      <c r="C613" s="52"/>
      <c r="D613" s="52"/>
      <c r="E613" s="52"/>
    </row>
    <row r="614" spans="2:5" x14ac:dyDescent="0.2">
      <c r="B614" s="52"/>
      <c r="C614" s="52"/>
      <c r="D614" s="52"/>
      <c r="E614" s="52"/>
    </row>
    <row r="615" spans="2:5" x14ac:dyDescent="0.2">
      <c r="B615" s="52"/>
      <c r="C615" s="52"/>
      <c r="D615" s="52"/>
      <c r="E615" s="52"/>
    </row>
    <row r="616" spans="2:5" x14ac:dyDescent="0.2">
      <c r="B616" s="52"/>
      <c r="C616" s="52"/>
      <c r="D616" s="52"/>
      <c r="E616" s="52"/>
    </row>
    <row r="617" spans="2:5" x14ac:dyDescent="0.2">
      <c r="B617" s="52"/>
      <c r="C617" s="52"/>
      <c r="D617" s="52"/>
      <c r="E617" s="52"/>
    </row>
    <row r="618" spans="2:5" x14ac:dyDescent="0.2">
      <c r="B618" s="52"/>
      <c r="C618" s="52"/>
      <c r="D618" s="52"/>
      <c r="E618" s="52"/>
    </row>
    <row r="619" spans="2:5" x14ac:dyDescent="0.2">
      <c r="B619" s="52"/>
      <c r="C619" s="52"/>
      <c r="D619" s="52"/>
      <c r="E619" s="52"/>
    </row>
    <row r="620" spans="2:5" x14ac:dyDescent="0.2">
      <c r="B620" s="52"/>
      <c r="C620" s="52"/>
      <c r="D620" s="52"/>
      <c r="E620" s="52"/>
    </row>
    <row r="621" spans="2:5" x14ac:dyDescent="0.2">
      <c r="B621" s="52"/>
      <c r="C621" s="52"/>
      <c r="D621" s="52"/>
      <c r="E621" s="52"/>
    </row>
    <row r="622" spans="2:5" x14ac:dyDescent="0.2">
      <c r="B622" s="52"/>
      <c r="C622" s="52"/>
      <c r="D622" s="52"/>
      <c r="E622" s="52"/>
    </row>
    <row r="623" spans="2:5" x14ac:dyDescent="0.2">
      <c r="B623" s="52"/>
      <c r="C623" s="52"/>
      <c r="D623" s="52"/>
      <c r="E623" s="52"/>
    </row>
    <row r="624" spans="2:5" x14ac:dyDescent="0.2">
      <c r="B624" s="52"/>
      <c r="C624" s="52"/>
      <c r="D624" s="52"/>
      <c r="E624" s="52"/>
    </row>
    <row r="625" spans="2:5" x14ac:dyDescent="0.2">
      <c r="B625" s="52"/>
      <c r="C625" s="52"/>
      <c r="D625" s="52"/>
      <c r="E625" s="52"/>
    </row>
    <row r="626" spans="2:5" x14ac:dyDescent="0.2">
      <c r="B626" s="52"/>
      <c r="C626" s="52"/>
      <c r="D626" s="52"/>
      <c r="E626" s="52"/>
    </row>
    <row r="627" spans="2:5" x14ac:dyDescent="0.2">
      <c r="B627" s="52"/>
      <c r="C627" s="52"/>
      <c r="D627" s="52"/>
      <c r="E627" s="52"/>
    </row>
    <row r="628" spans="2:5" x14ac:dyDescent="0.2">
      <c r="B628" s="52"/>
      <c r="C628" s="52"/>
      <c r="D628" s="52"/>
      <c r="E628" s="52"/>
    </row>
    <row r="629" spans="2:5" x14ac:dyDescent="0.2">
      <c r="B629" s="52"/>
      <c r="C629" s="52"/>
      <c r="D629" s="52"/>
      <c r="E629" s="52"/>
    </row>
    <row r="630" spans="2:5" x14ac:dyDescent="0.2">
      <c r="B630" s="52"/>
      <c r="C630" s="52"/>
      <c r="D630" s="52"/>
      <c r="E630" s="52"/>
    </row>
    <row r="631" spans="2:5" x14ac:dyDescent="0.2">
      <c r="B631" s="52"/>
      <c r="C631" s="52"/>
      <c r="D631" s="52"/>
      <c r="E631" s="52"/>
    </row>
    <row r="632" spans="2:5" x14ac:dyDescent="0.2">
      <c r="B632" s="52"/>
      <c r="C632" s="52"/>
      <c r="D632" s="52"/>
      <c r="E632" s="52"/>
    </row>
    <row r="633" spans="2:5" x14ac:dyDescent="0.2">
      <c r="B633" s="52"/>
      <c r="C633" s="52"/>
      <c r="D633" s="52"/>
      <c r="E633" s="52"/>
    </row>
    <row r="634" spans="2:5" x14ac:dyDescent="0.2">
      <c r="B634" s="52"/>
      <c r="C634" s="52"/>
      <c r="D634" s="52"/>
      <c r="E634" s="52"/>
    </row>
    <row r="635" spans="2:5" x14ac:dyDescent="0.2">
      <c r="B635" s="52"/>
      <c r="C635" s="52"/>
      <c r="D635" s="52"/>
      <c r="E635" s="52"/>
    </row>
    <row r="636" spans="2:5" x14ac:dyDescent="0.2">
      <c r="B636" s="52"/>
      <c r="C636" s="52"/>
      <c r="D636" s="52"/>
      <c r="E636" s="52"/>
    </row>
    <row r="637" spans="2:5" x14ac:dyDescent="0.2">
      <c r="B637" s="52"/>
      <c r="C637" s="52"/>
      <c r="D637" s="52"/>
      <c r="E637" s="52"/>
    </row>
    <row r="638" spans="2:5" x14ac:dyDescent="0.2">
      <c r="B638" s="52"/>
      <c r="C638" s="52"/>
      <c r="D638" s="52"/>
      <c r="E638" s="52"/>
    </row>
    <row r="639" spans="2:5" x14ac:dyDescent="0.2">
      <c r="B639" s="52"/>
      <c r="C639" s="52"/>
      <c r="D639" s="52"/>
      <c r="E639" s="52"/>
    </row>
    <row r="640" spans="2:5" x14ac:dyDescent="0.2">
      <c r="B640" s="52"/>
      <c r="C640" s="52"/>
      <c r="D640" s="52"/>
      <c r="E640" s="52"/>
    </row>
    <row r="641" spans="2:5" x14ac:dyDescent="0.2">
      <c r="B641" s="52"/>
      <c r="C641" s="52"/>
      <c r="D641" s="52"/>
      <c r="E641" s="52"/>
    </row>
    <row r="642" spans="2:5" x14ac:dyDescent="0.2">
      <c r="B642" s="52"/>
      <c r="C642" s="52"/>
      <c r="D642" s="52"/>
      <c r="E642" s="52"/>
    </row>
    <row r="643" spans="2:5" x14ac:dyDescent="0.2">
      <c r="B643" s="52"/>
      <c r="C643" s="52"/>
      <c r="D643" s="52"/>
      <c r="E643" s="52"/>
    </row>
    <row r="644" spans="2:5" x14ac:dyDescent="0.2">
      <c r="B644" s="52"/>
      <c r="C644" s="52"/>
      <c r="D644" s="52"/>
      <c r="E644" s="52"/>
    </row>
    <row r="645" spans="2:5" x14ac:dyDescent="0.2">
      <c r="B645" s="52"/>
      <c r="C645" s="52"/>
      <c r="D645" s="52"/>
      <c r="E645" s="52"/>
    </row>
    <row r="646" spans="2:5" x14ac:dyDescent="0.2">
      <c r="B646" s="52"/>
      <c r="C646" s="52"/>
      <c r="D646" s="52"/>
      <c r="E646" s="52"/>
    </row>
    <row r="647" spans="2:5" x14ac:dyDescent="0.2">
      <c r="B647" s="52"/>
      <c r="C647" s="52"/>
      <c r="D647" s="52"/>
      <c r="E647" s="52"/>
    </row>
    <row r="648" spans="2:5" x14ac:dyDescent="0.2">
      <c r="B648" s="52"/>
      <c r="C648" s="52"/>
      <c r="D648" s="52"/>
      <c r="E648" s="52"/>
    </row>
    <row r="649" spans="2:5" x14ac:dyDescent="0.2">
      <c r="B649" s="52"/>
      <c r="C649" s="52"/>
      <c r="D649" s="52"/>
      <c r="E649" s="52"/>
    </row>
    <row r="650" spans="2:5" x14ac:dyDescent="0.2">
      <c r="B650" s="52"/>
      <c r="C650" s="52"/>
      <c r="D650" s="52"/>
      <c r="E650" s="52"/>
    </row>
    <row r="651" spans="2:5" x14ac:dyDescent="0.2">
      <c r="B651" s="52"/>
      <c r="C651" s="52"/>
      <c r="D651" s="52"/>
      <c r="E651" s="52"/>
    </row>
    <row r="652" spans="2:5" x14ac:dyDescent="0.2">
      <c r="B652" s="52"/>
      <c r="C652" s="52"/>
      <c r="D652" s="52"/>
      <c r="E652" s="52"/>
    </row>
    <row r="653" spans="2:5" x14ac:dyDescent="0.2">
      <c r="B653" s="52"/>
      <c r="C653" s="52"/>
      <c r="D653" s="52"/>
      <c r="E653" s="52"/>
    </row>
    <row r="654" spans="2:5" x14ac:dyDescent="0.2">
      <c r="B654" s="52"/>
      <c r="C654" s="52"/>
      <c r="D654" s="52"/>
      <c r="E654" s="52"/>
    </row>
    <row r="655" spans="2:5" x14ac:dyDescent="0.2">
      <c r="B655" s="52"/>
      <c r="C655" s="52"/>
      <c r="D655" s="52"/>
      <c r="E655" s="52"/>
    </row>
    <row r="656" spans="2:5" x14ac:dyDescent="0.2">
      <c r="B656" s="52"/>
      <c r="C656" s="52"/>
      <c r="D656" s="52"/>
      <c r="E656" s="52"/>
    </row>
    <row r="657" spans="2:5" x14ac:dyDescent="0.2">
      <c r="B657" s="52"/>
      <c r="C657" s="52"/>
      <c r="D657" s="52"/>
      <c r="E657" s="52"/>
    </row>
    <row r="658" spans="2:5" x14ac:dyDescent="0.2">
      <c r="B658" s="52"/>
      <c r="C658" s="52"/>
      <c r="D658" s="52"/>
      <c r="E658" s="52"/>
    </row>
    <row r="659" spans="2:5" x14ac:dyDescent="0.2">
      <c r="B659" s="52"/>
      <c r="C659" s="52"/>
      <c r="D659" s="52"/>
      <c r="E659" s="52"/>
    </row>
    <row r="660" spans="2:5" x14ac:dyDescent="0.2">
      <c r="B660" s="52"/>
      <c r="C660" s="52"/>
      <c r="D660" s="52"/>
      <c r="E660" s="52"/>
    </row>
    <row r="661" spans="2:5" x14ac:dyDescent="0.2">
      <c r="B661" s="52"/>
      <c r="C661" s="52"/>
      <c r="D661" s="52"/>
      <c r="E661" s="52"/>
    </row>
    <row r="662" spans="2:5" x14ac:dyDescent="0.2">
      <c r="B662" s="52"/>
      <c r="C662" s="52"/>
      <c r="D662" s="52"/>
      <c r="E662" s="52"/>
    </row>
    <row r="663" spans="2:5" x14ac:dyDescent="0.2">
      <c r="B663" s="52"/>
      <c r="C663" s="52"/>
      <c r="D663" s="52"/>
      <c r="E663" s="52"/>
    </row>
    <row r="664" spans="2:5" x14ac:dyDescent="0.2">
      <c r="B664" s="52"/>
      <c r="C664" s="52"/>
      <c r="D664" s="52"/>
      <c r="E664" s="52"/>
    </row>
    <row r="665" spans="2:5" x14ac:dyDescent="0.2">
      <c r="B665" s="52"/>
      <c r="C665" s="52"/>
      <c r="D665" s="52"/>
      <c r="E665" s="52"/>
    </row>
    <row r="666" spans="2:5" x14ac:dyDescent="0.2">
      <c r="B666" s="52"/>
      <c r="C666" s="52"/>
      <c r="D666" s="52"/>
      <c r="E666" s="52"/>
    </row>
    <row r="667" spans="2:5" x14ac:dyDescent="0.2">
      <c r="B667" s="52"/>
      <c r="C667" s="52"/>
      <c r="D667" s="52"/>
      <c r="E667" s="52"/>
    </row>
    <row r="668" spans="2:5" x14ac:dyDescent="0.2">
      <c r="B668" s="52"/>
      <c r="C668" s="52"/>
      <c r="D668" s="52"/>
      <c r="E668" s="52"/>
    </row>
    <row r="669" spans="2:5" x14ac:dyDescent="0.2">
      <c r="B669" s="52"/>
      <c r="C669" s="52"/>
      <c r="D669" s="52"/>
      <c r="E669" s="52"/>
    </row>
    <row r="670" spans="2:5" x14ac:dyDescent="0.2">
      <c r="B670" s="52"/>
      <c r="C670" s="52"/>
      <c r="D670" s="52"/>
      <c r="E670" s="52"/>
    </row>
    <row r="671" spans="2:5" x14ac:dyDescent="0.2">
      <c r="B671" s="52"/>
      <c r="C671" s="52"/>
      <c r="D671" s="52"/>
      <c r="E671" s="52"/>
    </row>
    <row r="672" spans="2:5" x14ac:dyDescent="0.2">
      <c r="B672" s="52"/>
      <c r="C672" s="52"/>
      <c r="D672" s="52"/>
      <c r="E672" s="52"/>
    </row>
    <row r="673" spans="2:5" x14ac:dyDescent="0.2">
      <c r="B673" s="52"/>
      <c r="C673" s="52"/>
      <c r="D673" s="52"/>
      <c r="E673" s="52"/>
    </row>
    <row r="674" spans="2:5" x14ac:dyDescent="0.2">
      <c r="B674" s="52"/>
      <c r="C674" s="52"/>
      <c r="D674" s="52"/>
      <c r="E674" s="52"/>
    </row>
    <row r="675" spans="2:5" x14ac:dyDescent="0.2">
      <c r="B675" s="52"/>
      <c r="C675" s="52"/>
      <c r="D675" s="52"/>
      <c r="E675" s="52"/>
    </row>
    <row r="676" spans="2:5" x14ac:dyDescent="0.2">
      <c r="B676" s="52"/>
      <c r="C676" s="52"/>
      <c r="D676" s="52"/>
      <c r="E676" s="52"/>
    </row>
    <row r="677" spans="2:5" x14ac:dyDescent="0.2">
      <c r="B677" s="52"/>
      <c r="C677" s="52"/>
      <c r="D677" s="52"/>
      <c r="E677" s="52"/>
    </row>
    <row r="678" spans="2:5" x14ac:dyDescent="0.2">
      <c r="B678" s="52"/>
      <c r="C678" s="52"/>
      <c r="D678" s="52"/>
      <c r="E678" s="52"/>
    </row>
    <row r="679" spans="2:5" x14ac:dyDescent="0.2">
      <c r="B679" s="52"/>
      <c r="C679" s="52"/>
      <c r="D679" s="52"/>
      <c r="E679" s="52"/>
    </row>
    <row r="680" spans="2:5" x14ac:dyDescent="0.2">
      <c r="B680" s="52"/>
      <c r="C680" s="52"/>
      <c r="D680" s="52"/>
      <c r="E680" s="52"/>
    </row>
    <row r="681" spans="2:5" x14ac:dyDescent="0.2">
      <c r="B681" s="52"/>
      <c r="C681" s="52"/>
      <c r="D681" s="52"/>
      <c r="E681" s="52"/>
    </row>
    <row r="682" spans="2:5" x14ac:dyDescent="0.2">
      <c r="B682" s="52"/>
      <c r="C682" s="52"/>
      <c r="D682" s="52"/>
      <c r="E682" s="52"/>
    </row>
    <row r="683" spans="2:5" x14ac:dyDescent="0.2">
      <c r="B683" s="52"/>
      <c r="C683" s="52"/>
      <c r="D683" s="52"/>
      <c r="E683" s="52"/>
    </row>
    <row r="684" spans="2:5" x14ac:dyDescent="0.2">
      <c r="B684" s="52"/>
      <c r="C684" s="52"/>
      <c r="D684" s="52"/>
      <c r="E684" s="52"/>
    </row>
    <row r="685" spans="2:5" x14ac:dyDescent="0.2">
      <c r="B685" s="52"/>
      <c r="C685" s="52"/>
      <c r="D685" s="52"/>
      <c r="E685" s="52"/>
    </row>
    <row r="686" spans="2:5" x14ac:dyDescent="0.2">
      <c r="B686" s="52"/>
      <c r="C686" s="52"/>
      <c r="D686" s="52"/>
      <c r="E686" s="52"/>
    </row>
    <row r="687" spans="2:5" x14ac:dyDescent="0.2">
      <c r="B687" s="52"/>
      <c r="C687" s="52"/>
      <c r="D687" s="52"/>
      <c r="E687" s="52"/>
    </row>
    <row r="688" spans="2:5" x14ac:dyDescent="0.2">
      <c r="B688" s="52"/>
      <c r="C688" s="52"/>
      <c r="D688" s="52"/>
      <c r="E688" s="52"/>
    </row>
    <row r="689" spans="2:5" x14ac:dyDescent="0.2">
      <c r="B689" s="52"/>
      <c r="C689" s="52"/>
      <c r="D689" s="52"/>
      <c r="E689" s="52"/>
    </row>
    <row r="690" spans="2:5" x14ac:dyDescent="0.2">
      <c r="B690" s="52"/>
      <c r="C690" s="52"/>
      <c r="D690" s="52"/>
      <c r="E690" s="52"/>
    </row>
    <row r="691" spans="2:5" x14ac:dyDescent="0.2">
      <c r="B691" s="52"/>
      <c r="C691" s="52"/>
      <c r="D691" s="52"/>
      <c r="E691" s="52"/>
    </row>
    <row r="692" spans="2:5" x14ac:dyDescent="0.2">
      <c r="B692" s="52"/>
      <c r="C692" s="52"/>
      <c r="D692" s="52"/>
      <c r="E692" s="52"/>
    </row>
    <row r="693" spans="2:5" x14ac:dyDescent="0.2">
      <c r="B693" s="52"/>
      <c r="C693" s="52"/>
      <c r="D693" s="52"/>
      <c r="E693" s="52"/>
    </row>
    <row r="694" spans="2:5" x14ac:dyDescent="0.2">
      <c r="B694" s="52"/>
      <c r="C694" s="52"/>
      <c r="D694" s="52"/>
      <c r="E694" s="52"/>
    </row>
    <row r="695" spans="2:5" x14ac:dyDescent="0.2">
      <c r="B695" s="52"/>
      <c r="C695" s="52"/>
      <c r="D695" s="52"/>
      <c r="E695" s="52"/>
    </row>
    <row r="696" spans="2:5" x14ac:dyDescent="0.2">
      <c r="B696" s="52"/>
      <c r="C696" s="52"/>
      <c r="D696" s="52"/>
      <c r="E696" s="52"/>
    </row>
    <row r="697" spans="2:5" x14ac:dyDescent="0.2">
      <c r="B697" s="52"/>
      <c r="C697" s="52"/>
      <c r="D697" s="52"/>
      <c r="E697" s="52"/>
    </row>
    <row r="698" spans="2:5" x14ac:dyDescent="0.2">
      <c r="B698" s="52"/>
      <c r="C698" s="52"/>
      <c r="D698" s="52"/>
      <c r="E698" s="52"/>
    </row>
    <row r="699" spans="2:5" x14ac:dyDescent="0.2">
      <c r="B699" s="52"/>
      <c r="C699" s="52"/>
      <c r="D699" s="52"/>
      <c r="E699" s="52"/>
    </row>
    <row r="700" spans="2:5" x14ac:dyDescent="0.2">
      <c r="B700" s="52"/>
      <c r="C700" s="52"/>
      <c r="D700" s="52"/>
      <c r="E700" s="52"/>
    </row>
    <row r="701" spans="2:5" x14ac:dyDescent="0.2">
      <c r="B701" s="52"/>
      <c r="C701" s="52"/>
      <c r="D701" s="52"/>
      <c r="E701" s="52"/>
    </row>
    <row r="702" spans="2:5" x14ac:dyDescent="0.2">
      <c r="B702" s="52"/>
      <c r="C702" s="52"/>
      <c r="D702" s="52"/>
      <c r="E702" s="52"/>
    </row>
    <row r="703" spans="2:5" x14ac:dyDescent="0.2">
      <c r="B703" s="52"/>
      <c r="C703" s="52"/>
      <c r="D703" s="52"/>
      <c r="E703" s="52"/>
    </row>
    <row r="704" spans="2:5" x14ac:dyDescent="0.2">
      <c r="B704" s="52"/>
      <c r="C704" s="52"/>
      <c r="D704" s="52"/>
      <c r="E704" s="52"/>
    </row>
    <row r="705" spans="2:5" x14ac:dyDescent="0.2">
      <c r="B705" s="52"/>
      <c r="C705" s="52"/>
      <c r="D705" s="52"/>
      <c r="E705" s="52"/>
    </row>
    <row r="706" spans="2:5" x14ac:dyDescent="0.2">
      <c r="B706" s="52"/>
      <c r="C706" s="52"/>
      <c r="D706" s="52"/>
      <c r="E706" s="52"/>
    </row>
    <row r="707" spans="2:5" x14ac:dyDescent="0.2">
      <c r="B707" s="52"/>
      <c r="C707" s="52"/>
      <c r="D707" s="52"/>
      <c r="E707" s="52"/>
    </row>
    <row r="708" spans="2:5" x14ac:dyDescent="0.2">
      <c r="B708" s="52"/>
      <c r="C708" s="52"/>
      <c r="D708" s="52"/>
      <c r="E708" s="52"/>
    </row>
    <row r="709" spans="2:5" x14ac:dyDescent="0.2">
      <c r="B709" s="52"/>
      <c r="C709" s="52"/>
      <c r="D709" s="52"/>
      <c r="E709" s="52"/>
    </row>
    <row r="710" spans="2:5" x14ac:dyDescent="0.2">
      <c r="B710" s="52"/>
      <c r="C710" s="52"/>
      <c r="D710" s="52"/>
      <c r="E710" s="52"/>
    </row>
    <row r="711" spans="2:5" x14ac:dyDescent="0.2">
      <c r="B711" s="52"/>
      <c r="C711" s="52"/>
      <c r="D711" s="52"/>
      <c r="E711" s="52"/>
    </row>
    <row r="712" spans="2:5" x14ac:dyDescent="0.2">
      <c r="B712" s="52"/>
      <c r="C712" s="52"/>
      <c r="D712" s="52"/>
      <c r="E712" s="52"/>
    </row>
    <row r="713" spans="2:5" x14ac:dyDescent="0.2">
      <c r="B713" s="52"/>
      <c r="C713" s="52"/>
      <c r="D713" s="52"/>
      <c r="E713" s="52"/>
    </row>
    <row r="714" spans="2:5" x14ac:dyDescent="0.2">
      <c r="B714" s="52"/>
      <c r="C714" s="52"/>
      <c r="D714" s="52"/>
      <c r="E714" s="52"/>
    </row>
    <row r="715" spans="2:5" x14ac:dyDescent="0.2">
      <c r="B715" s="52"/>
      <c r="C715" s="52"/>
      <c r="D715" s="52"/>
      <c r="E715" s="52"/>
    </row>
    <row r="716" spans="2:5" x14ac:dyDescent="0.2">
      <c r="B716" s="52"/>
      <c r="C716" s="52"/>
      <c r="D716" s="52"/>
      <c r="E716" s="52"/>
    </row>
    <row r="717" spans="2:5" x14ac:dyDescent="0.2">
      <c r="B717" s="52"/>
      <c r="C717" s="52"/>
      <c r="D717" s="52"/>
      <c r="E717" s="52"/>
    </row>
    <row r="718" spans="2:5" x14ac:dyDescent="0.2">
      <c r="B718" s="52"/>
      <c r="C718" s="52"/>
      <c r="D718" s="52"/>
      <c r="E718" s="52"/>
    </row>
    <row r="719" spans="2:5" x14ac:dyDescent="0.2">
      <c r="B719" s="52"/>
      <c r="C719" s="52"/>
      <c r="D719" s="52"/>
      <c r="E719" s="52"/>
    </row>
    <row r="720" spans="2:5" x14ac:dyDescent="0.2">
      <c r="B720" s="52"/>
      <c r="C720" s="52"/>
      <c r="D720" s="52"/>
      <c r="E720" s="52"/>
    </row>
    <row r="721" spans="2:5" x14ac:dyDescent="0.2">
      <c r="B721" s="52"/>
      <c r="C721" s="52"/>
      <c r="D721" s="52"/>
      <c r="E721" s="52"/>
    </row>
    <row r="722" spans="2:5" x14ac:dyDescent="0.2">
      <c r="B722" s="52"/>
      <c r="C722" s="52"/>
      <c r="D722" s="52"/>
      <c r="E722" s="52"/>
    </row>
    <row r="723" spans="2:5" x14ac:dyDescent="0.2">
      <c r="B723" s="52"/>
      <c r="C723" s="52"/>
      <c r="D723" s="52"/>
      <c r="E723" s="52"/>
    </row>
    <row r="724" spans="2:5" x14ac:dyDescent="0.2">
      <c r="B724" s="52"/>
      <c r="C724" s="52"/>
      <c r="D724" s="52"/>
      <c r="E724" s="52"/>
    </row>
    <row r="725" spans="2:5" x14ac:dyDescent="0.2">
      <c r="B725" s="52"/>
      <c r="C725" s="52"/>
      <c r="D725" s="52"/>
      <c r="E725" s="52"/>
    </row>
    <row r="726" spans="2:5" x14ac:dyDescent="0.2">
      <c r="B726" s="52"/>
      <c r="C726" s="52"/>
      <c r="D726" s="52"/>
      <c r="E726" s="52"/>
    </row>
    <row r="727" spans="2:5" x14ac:dyDescent="0.2">
      <c r="B727" s="52"/>
      <c r="C727" s="52"/>
      <c r="D727" s="52"/>
      <c r="E727" s="52"/>
    </row>
    <row r="728" spans="2:5" x14ac:dyDescent="0.2">
      <c r="B728" s="52"/>
      <c r="C728" s="52"/>
      <c r="D728" s="52"/>
      <c r="E728" s="52"/>
    </row>
    <row r="729" spans="2:5" x14ac:dyDescent="0.2">
      <c r="B729" s="52"/>
      <c r="C729" s="52"/>
      <c r="D729" s="52"/>
      <c r="E729" s="52"/>
    </row>
    <row r="730" spans="2:5" x14ac:dyDescent="0.2">
      <c r="B730" s="52"/>
      <c r="C730" s="52"/>
      <c r="D730" s="52"/>
      <c r="E730" s="52"/>
    </row>
    <row r="731" spans="2:5" x14ac:dyDescent="0.2">
      <c r="B731" s="52"/>
      <c r="C731" s="52"/>
      <c r="D731" s="52"/>
      <c r="E731" s="52"/>
    </row>
    <row r="732" spans="2:5" x14ac:dyDescent="0.2">
      <c r="B732" s="52"/>
      <c r="C732" s="52"/>
      <c r="D732" s="52"/>
      <c r="E732" s="52"/>
    </row>
    <row r="733" spans="2:5" x14ac:dyDescent="0.2">
      <c r="B733" s="52"/>
      <c r="C733" s="52"/>
      <c r="D733" s="52"/>
      <c r="E733" s="52"/>
    </row>
    <row r="734" spans="2:5" x14ac:dyDescent="0.2">
      <c r="B734" s="52"/>
      <c r="C734" s="52"/>
      <c r="D734" s="52"/>
      <c r="E734" s="52"/>
    </row>
    <row r="735" spans="2:5" x14ac:dyDescent="0.2">
      <c r="B735" s="52"/>
      <c r="C735" s="52"/>
      <c r="D735" s="52"/>
      <c r="E735" s="52"/>
    </row>
    <row r="736" spans="2:5" x14ac:dyDescent="0.2">
      <c r="B736" s="52"/>
      <c r="C736" s="52"/>
      <c r="D736" s="52"/>
      <c r="E736" s="52"/>
    </row>
    <row r="737" spans="2:5" x14ac:dyDescent="0.2">
      <c r="B737" s="52"/>
      <c r="C737" s="52"/>
      <c r="D737" s="52"/>
      <c r="E737" s="52"/>
    </row>
    <row r="738" spans="2:5" x14ac:dyDescent="0.2">
      <c r="B738" s="52"/>
      <c r="C738" s="52"/>
      <c r="D738" s="52"/>
      <c r="E738" s="52"/>
    </row>
    <row r="739" spans="2:5" x14ac:dyDescent="0.2">
      <c r="B739" s="52"/>
      <c r="C739" s="52"/>
      <c r="D739" s="52"/>
      <c r="E739" s="52"/>
    </row>
    <row r="740" spans="2:5" x14ac:dyDescent="0.2">
      <c r="B740" s="52"/>
      <c r="C740" s="52"/>
      <c r="D740" s="52"/>
      <c r="E740" s="52"/>
    </row>
    <row r="741" spans="2:5" x14ac:dyDescent="0.2">
      <c r="B741" s="52"/>
      <c r="C741" s="52"/>
      <c r="D741" s="52"/>
      <c r="E741" s="52"/>
    </row>
    <row r="742" spans="2:5" x14ac:dyDescent="0.2">
      <c r="B742" s="52"/>
      <c r="C742" s="52"/>
      <c r="D742" s="52"/>
      <c r="E742" s="52"/>
    </row>
    <row r="743" spans="2:5" x14ac:dyDescent="0.2">
      <c r="B743" s="52"/>
      <c r="C743" s="52"/>
      <c r="D743" s="52"/>
      <c r="E743" s="52"/>
    </row>
    <row r="744" spans="2:5" x14ac:dyDescent="0.2">
      <c r="B744" s="52"/>
      <c r="C744" s="52"/>
      <c r="D744" s="52"/>
      <c r="E744" s="52"/>
    </row>
    <row r="745" spans="2:5" x14ac:dyDescent="0.2">
      <c r="B745" s="52"/>
      <c r="C745" s="52"/>
      <c r="D745" s="52"/>
      <c r="E745" s="52"/>
    </row>
    <row r="746" spans="2:5" x14ac:dyDescent="0.2">
      <c r="B746" s="52"/>
      <c r="C746" s="52"/>
      <c r="D746" s="52"/>
      <c r="E746" s="52"/>
    </row>
    <row r="747" spans="2:5" x14ac:dyDescent="0.2">
      <c r="B747" s="52"/>
      <c r="C747" s="52"/>
      <c r="D747" s="52"/>
      <c r="E747" s="52"/>
    </row>
    <row r="748" spans="2:5" x14ac:dyDescent="0.2">
      <c r="B748" s="52"/>
      <c r="C748" s="52"/>
      <c r="D748" s="52"/>
      <c r="E748" s="52"/>
    </row>
    <row r="749" spans="2:5" x14ac:dyDescent="0.2">
      <c r="B749" s="52"/>
      <c r="C749" s="52"/>
      <c r="D749" s="52"/>
      <c r="E749" s="52"/>
    </row>
    <row r="750" spans="2:5" x14ac:dyDescent="0.2">
      <c r="B750" s="52"/>
      <c r="C750" s="52"/>
      <c r="D750" s="52"/>
      <c r="E750" s="52"/>
    </row>
    <row r="751" spans="2:5" x14ac:dyDescent="0.2">
      <c r="B751" s="52"/>
      <c r="C751" s="52"/>
      <c r="D751" s="52"/>
      <c r="E751" s="52"/>
    </row>
    <row r="752" spans="2:5" x14ac:dyDescent="0.2">
      <c r="B752" s="52"/>
      <c r="C752" s="52"/>
      <c r="D752" s="52"/>
      <c r="E752" s="52"/>
    </row>
    <row r="753" spans="2:5" x14ac:dyDescent="0.2">
      <c r="B753" s="52"/>
      <c r="C753" s="52"/>
      <c r="D753" s="52"/>
      <c r="E753" s="52"/>
    </row>
    <row r="754" spans="2:5" x14ac:dyDescent="0.2">
      <c r="B754" s="52"/>
      <c r="C754" s="52"/>
      <c r="D754" s="52"/>
      <c r="E754" s="52"/>
    </row>
    <row r="755" spans="2:5" x14ac:dyDescent="0.2">
      <c r="B755" s="52"/>
      <c r="C755" s="52"/>
      <c r="D755" s="52"/>
      <c r="E755" s="52"/>
    </row>
    <row r="756" spans="2:5" x14ac:dyDescent="0.2">
      <c r="B756" s="52"/>
      <c r="C756" s="52"/>
      <c r="D756" s="52"/>
      <c r="E756" s="52"/>
    </row>
    <row r="757" spans="2:5" x14ac:dyDescent="0.2">
      <c r="B757" s="52"/>
      <c r="C757" s="52"/>
      <c r="D757" s="52"/>
      <c r="E757" s="52"/>
    </row>
    <row r="758" spans="2:5" x14ac:dyDescent="0.2">
      <c r="B758" s="52"/>
      <c r="C758" s="52"/>
      <c r="D758" s="52"/>
      <c r="E758" s="52"/>
    </row>
    <row r="759" spans="2:5" x14ac:dyDescent="0.2">
      <c r="B759" s="52"/>
      <c r="C759" s="52"/>
      <c r="D759" s="52"/>
      <c r="E759" s="52"/>
    </row>
    <row r="760" spans="2:5" x14ac:dyDescent="0.2">
      <c r="B760" s="52"/>
      <c r="C760" s="52"/>
      <c r="D760" s="52"/>
      <c r="E760" s="52"/>
    </row>
    <row r="761" spans="2:5" x14ac:dyDescent="0.2">
      <c r="B761" s="52"/>
      <c r="C761" s="52"/>
      <c r="D761" s="52"/>
      <c r="E761" s="52"/>
    </row>
    <row r="762" spans="2:5" x14ac:dyDescent="0.2">
      <c r="B762" s="52"/>
      <c r="C762" s="52"/>
      <c r="D762" s="52"/>
      <c r="E762" s="52"/>
    </row>
    <row r="763" spans="2:5" x14ac:dyDescent="0.2">
      <c r="B763" s="52"/>
      <c r="C763" s="52"/>
      <c r="D763" s="52"/>
      <c r="E763" s="52"/>
    </row>
    <row r="764" spans="2:5" x14ac:dyDescent="0.2">
      <c r="B764" s="52"/>
      <c r="C764" s="52"/>
      <c r="D764" s="52"/>
      <c r="E764" s="52"/>
    </row>
    <row r="765" spans="2:5" x14ac:dyDescent="0.2">
      <c r="B765" s="52"/>
      <c r="C765" s="52"/>
      <c r="D765" s="52"/>
      <c r="E765" s="52"/>
    </row>
    <row r="766" spans="2:5" x14ac:dyDescent="0.2">
      <c r="B766" s="52"/>
      <c r="C766" s="52"/>
      <c r="D766" s="52"/>
      <c r="E766" s="52"/>
    </row>
    <row r="767" spans="2:5" x14ac:dyDescent="0.2">
      <c r="B767" s="52"/>
      <c r="C767" s="52"/>
      <c r="D767" s="52"/>
      <c r="E767" s="52"/>
    </row>
    <row r="768" spans="2:5" x14ac:dyDescent="0.2">
      <c r="B768" s="52"/>
      <c r="C768" s="52"/>
      <c r="D768" s="52"/>
      <c r="E768" s="52"/>
    </row>
    <row r="769" spans="2:5" x14ac:dyDescent="0.2">
      <c r="B769" s="52"/>
      <c r="C769" s="52"/>
      <c r="D769" s="52"/>
      <c r="E769" s="52"/>
    </row>
    <row r="770" spans="2:5" x14ac:dyDescent="0.2">
      <c r="B770" s="52"/>
      <c r="C770" s="52"/>
      <c r="D770" s="52"/>
      <c r="E770" s="52"/>
    </row>
    <row r="771" spans="2:5" x14ac:dyDescent="0.2">
      <c r="B771" s="52"/>
      <c r="C771" s="52"/>
      <c r="D771" s="52"/>
      <c r="E771" s="52"/>
    </row>
    <row r="772" spans="2:5" x14ac:dyDescent="0.2">
      <c r="B772" s="52"/>
      <c r="C772" s="52"/>
      <c r="D772" s="52"/>
      <c r="E772" s="52"/>
    </row>
    <row r="773" spans="2:5" x14ac:dyDescent="0.2">
      <c r="B773" s="52"/>
      <c r="C773" s="52"/>
      <c r="D773" s="52"/>
      <c r="E773" s="52"/>
    </row>
    <row r="774" spans="2:5" x14ac:dyDescent="0.2">
      <c r="B774" s="52"/>
      <c r="C774" s="52"/>
      <c r="D774" s="52"/>
      <c r="E774" s="52"/>
    </row>
    <row r="775" spans="2:5" x14ac:dyDescent="0.2">
      <c r="B775" s="52"/>
      <c r="C775" s="52"/>
      <c r="D775" s="52"/>
      <c r="E775" s="52"/>
    </row>
    <row r="776" spans="2:5" x14ac:dyDescent="0.2">
      <c r="B776" s="52"/>
      <c r="C776" s="52"/>
      <c r="D776" s="52"/>
      <c r="E776" s="52"/>
    </row>
    <row r="777" spans="2:5" x14ac:dyDescent="0.2">
      <c r="B777" s="52"/>
      <c r="C777" s="52"/>
      <c r="D777" s="52"/>
      <c r="E777" s="52"/>
    </row>
    <row r="778" spans="2:5" x14ac:dyDescent="0.2">
      <c r="B778" s="52"/>
      <c r="C778" s="52"/>
      <c r="D778" s="52"/>
      <c r="E778" s="52"/>
    </row>
    <row r="779" spans="2:5" x14ac:dyDescent="0.2">
      <c r="B779" s="52"/>
      <c r="C779" s="52"/>
      <c r="D779" s="52"/>
      <c r="E779" s="52"/>
    </row>
    <row r="780" spans="2:5" x14ac:dyDescent="0.2">
      <c r="B780" s="52"/>
      <c r="C780" s="52"/>
      <c r="D780" s="52"/>
      <c r="E780" s="52"/>
    </row>
    <row r="781" spans="2:5" x14ac:dyDescent="0.2">
      <c r="B781" s="52"/>
      <c r="C781" s="52"/>
      <c r="D781" s="52"/>
      <c r="E781" s="52"/>
    </row>
    <row r="782" spans="2:5" x14ac:dyDescent="0.2">
      <c r="B782" s="52"/>
      <c r="C782" s="52"/>
      <c r="D782" s="52"/>
      <c r="E782" s="52"/>
    </row>
    <row r="783" spans="2:5" x14ac:dyDescent="0.2">
      <c r="B783" s="52"/>
      <c r="C783" s="52"/>
      <c r="D783" s="52"/>
      <c r="E783" s="52"/>
    </row>
    <row r="784" spans="2:5" x14ac:dyDescent="0.2">
      <c r="B784" s="52"/>
      <c r="C784" s="52"/>
      <c r="D784" s="52"/>
      <c r="E784" s="52"/>
    </row>
    <row r="785" spans="2:5" x14ac:dyDescent="0.2">
      <c r="B785" s="52"/>
      <c r="C785" s="52"/>
      <c r="D785" s="52"/>
      <c r="E785" s="52"/>
    </row>
    <row r="786" spans="2:5" x14ac:dyDescent="0.2">
      <c r="B786" s="52"/>
      <c r="C786" s="52"/>
      <c r="D786" s="52"/>
      <c r="E786" s="52"/>
    </row>
    <row r="787" spans="2:5" x14ac:dyDescent="0.2">
      <c r="B787" s="52"/>
      <c r="C787" s="52"/>
      <c r="D787" s="52"/>
      <c r="E787" s="52"/>
    </row>
    <row r="788" spans="2:5" x14ac:dyDescent="0.2">
      <c r="B788" s="52"/>
      <c r="C788" s="52"/>
      <c r="D788" s="52"/>
      <c r="E788" s="52"/>
    </row>
    <row r="789" spans="2:5" x14ac:dyDescent="0.2">
      <c r="B789" s="52"/>
      <c r="C789" s="52"/>
      <c r="D789" s="52"/>
      <c r="E789" s="52"/>
    </row>
    <row r="790" spans="2:5" x14ac:dyDescent="0.2">
      <c r="B790" s="52"/>
      <c r="C790" s="52"/>
      <c r="D790" s="52"/>
      <c r="E790" s="52"/>
    </row>
    <row r="791" spans="2:5" x14ac:dyDescent="0.2">
      <c r="B791" s="52"/>
      <c r="C791" s="52"/>
      <c r="D791" s="52"/>
      <c r="E791" s="52"/>
    </row>
    <row r="792" spans="2:5" x14ac:dyDescent="0.2">
      <c r="B792" s="52"/>
      <c r="C792" s="52"/>
      <c r="D792" s="52"/>
      <c r="E792" s="52"/>
    </row>
    <row r="793" spans="2:5" x14ac:dyDescent="0.2">
      <c r="B793" s="52"/>
      <c r="C793" s="52"/>
      <c r="D793" s="52"/>
      <c r="E793" s="52"/>
    </row>
    <row r="794" spans="2:5" x14ac:dyDescent="0.2">
      <c r="B794" s="52"/>
      <c r="C794" s="52"/>
      <c r="D794" s="52"/>
      <c r="E794" s="52"/>
    </row>
    <row r="795" spans="2:5" x14ac:dyDescent="0.2">
      <c r="B795" s="52"/>
      <c r="C795" s="52"/>
      <c r="D795" s="52"/>
      <c r="E795" s="52"/>
    </row>
    <row r="796" spans="2:5" x14ac:dyDescent="0.2">
      <c r="B796" s="52"/>
      <c r="C796" s="52"/>
      <c r="D796" s="52"/>
      <c r="E796" s="52"/>
    </row>
    <row r="797" spans="2:5" x14ac:dyDescent="0.2">
      <c r="B797" s="52"/>
      <c r="C797" s="52"/>
      <c r="D797" s="52"/>
      <c r="E797" s="52"/>
    </row>
    <row r="798" spans="2:5" x14ac:dyDescent="0.2">
      <c r="B798" s="52"/>
      <c r="C798" s="52"/>
      <c r="D798" s="52"/>
      <c r="E798" s="52"/>
    </row>
    <row r="799" spans="2:5" x14ac:dyDescent="0.2">
      <c r="B799" s="52"/>
      <c r="C799" s="52"/>
      <c r="D799" s="52"/>
      <c r="E799" s="52"/>
    </row>
    <row r="800" spans="2:5" x14ac:dyDescent="0.2">
      <c r="B800" s="52"/>
      <c r="C800" s="52"/>
      <c r="D800" s="52"/>
      <c r="E800" s="52"/>
    </row>
    <row r="801" spans="2:5" x14ac:dyDescent="0.2">
      <c r="B801" s="52"/>
      <c r="C801" s="52"/>
      <c r="D801" s="52"/>
      <c r="E801" s="52"/>
    </row>
    <row r="802" spans="2:5" x14ac:dyDescent="0.2">
      <c r="B802" s="52"/>
      <c r="C802" s="52"/>
      <c r="D802" s="52"/>
      <c r="E802" s="52"/>
    </row>
    <row r="803" spans="2:5" x14ac:dyDescent="0.2">
      <c r="B803" s="52"/>
      <c r="C803" s="52"/>
      <c r="D803" s="52"/>
      <c r="E803" s="52"/>
    </row>
    <row r="804" spans="2:5" x14ac:dyDescent="0.2">
      <c r="B804" s="52"/>
      <c r="C804" s="52"/>
      <c r="D804" s="52"/>
      <c r="E804" s="52"/>
    </row>
    <row r="805" spans="2:5" x14ac:dyDescent="0.2">
      <c r="B805" s="52"/>
      <c r="C805" s="52"/>
      <c r="D805" s="52"/>
      <c r="E805" s="52"/>
    </row>
    <row r="806" spans="2:5" x14ac:dyDescent="0.2">
      <c r="B806" s="52"/>
      <c r="C806" s="52"/>
      <c r="D806" s="52"/>
      <c r="E806" s="52"/>
    </row>
    <row r="807" spans="2:5" x14ac:dyDescent="0.2">
      <c r="B807" s="52"/>
      <c r="C807" s="52"/>
      <c r="D807" s="52"/>
      <c r="E807" s="52"/>
    </row>
    <row r="808" spans="2:5" x14ac:dyDescent="0.2">
      <c r="B808" s="52"/>
      <c r="C808" s="52"/>
      <c r="D808" s="52"/>
      <c r="E808" s="52"/>
    </row>
    <row r="809" spans="2:5" x14ac:dyDescent="0.2">
      <c r="B809" s="52"/>
      <c r="C809" s="52"/>
      <c r="D809" s="52"/>
      <c r="E809" s="52"/>
    </row>
    <row r="810" spans="2:5" x14ac:dyDescent="0.2">
      <c r="B810" s="52"/>
      <c r="C810" s="52"/>
      <c r="D810" s="52"/>
      <c r="E810" s="52"/>
    </row>
    <row r="811" spans="2:5" x14ac:dyDescent="0.2">
      <c r="B811" s="52"/>
      <c r="C811" s="52"/>
      <c r="D811" s="52"/>
      <c r="E811" s="52"/>
    </row>
    <row r="812" spans="2:5" x14ac:dyDescent="0.2">
      <c r="B812" s="52"/>
      <c r="C812" s="52"/>
      <c r="D812" s="52"/>
      <c r="E812" s="52"/>
    </row>
    <row r="813" spans="2:5" x14ac:dyDescent="0.2">
      <c r="B813" s="52"/>
      <c r="C813" s="52"/>
      <c r="D813" s="52"/>
      <c r="E813" s="52"/>
    </row>
    <row r="814" spans="2:5" x14ac:dyDescent="0.2">
      <c r="B814" s="52"/>
      <c r="C814" s="52"/>
      <c r="D814" s="52"/>
      <c r="E814" s="52"/>
    </row>
    <row r="815" spans="2:5" x14ac:dyDescent="0.2">
      <c r="B815" s="52"/>
      <c r="C815" s="52"/>
      <c r="D815" s="52"/>
      <c r="E815" s="52"/>
    </row>
    <row r="816" spans="2:5" x14ac:dyDescent="0.2">
      <c r="B816" s="52"/>
      <c r="C816" s="52"/>
      <c r="D816" s="52"/>
      <c r="E816" s="52"/>
    </row>
    <row r="817" spans="2:5" x14ac:dyDescent="0.2">
      <c r="B817" s="52"/>
      <c r="C817" s="52"/>
      <c r="D817" s="52"/>
      <c r="E817" s="52"/>
    </row>
    <row r="818" spans="2:5" x14ac:dyDescent="0.2">
      <c r="B818" s="52"/>
      <c r="C818" s="52"/>
      <c r="D818" s="52"/>
      <c r="E818" s="52"/>
    </row>
    <row r="819" spans="2:5" x14ac:dyDescent="0.2">
      <c r="B819" s="52"/>
      <c r="C819" s="52"/>
      <c r="D819" s="52"/>
      <c r="E819" s="52"/>
    </row>
    <row r="820" spans="2:5" x14ac:dyDescent="0.2">
      <c r="B820" s="52"/>
      <c r="C820" s="52"/>
      <c r="D820" s="52"/>
      <c r="E820" s="52"/>
    </row>
    <row r="821" spans="2:5" x14ac:dyDescent="0.2">
      <c r="B821" s="52"/>
      <c r="C821" s="52"/>
      <c r="D821" s="52"/>
      <c r="E821" s="52"/>
    </row>
    <row r="822" spans="2:5" x14ac:dyDescent="0.2">
      <c r="B822" s="52"/>
      <c r="C822" s="52"/>
      <c r="D822" s="52"/>
      <c r="E822" s="52"/>
    </row>
    <row r="823" spans="2:5" x14ac:dyDescent="0.2">
      <c r="B823" s="52"/>
      <c r="C823" s="52"/>
      <c r="D823" s="52"/>
      <c r="E823" s="52"/>
    </row>
    <row r="824" spans="2:5" x14ac:dyDescent="0.2">
      <c r="B824" s="52"/>
      <c r="C824" s="52"/>
      <c r="D824" s="52"/>
      <c r="E824" s="52"/>
    </row>
    <row r="825" spans="2:5" x14ac:dyDescent="0.2">
      <c r="B825" s="52"/>
      <c r="C825" s="52"/>
      <c r="D825" s="52"/>
      <c r="E825" s="52"/>
    </row>
    <row r="826" spans="2:5" x14ac:dyDescent="0.2">
      <c r="B826" s="52"/>
      <c r="C826" s="52"/>
      <c r="D826" s="52"/>
      <c r="E826" s="52"/>
    </row>
    <row r="827" spans="2:5" x14ac:dyDescent="0.2">
      <c r="B827" s="52"/>
      <c r="C827" s="52"/>
      <c r="D827" s="52"/>
      <c r="E827" s="52"/>
    </row>
    <row r="828" spans="2:5" x14ac:dyDescent="0.2">
      <c r="B828" s="52"/>
      <c r="C828" s="52"/>
      <c r="D828" s="52"/>
      <c r="E828" s="52"/>
    </row>
    <row r="829" spans="2:5" x14ac:dyDescent="0.2">
      <c r="B829" s="52"/>
      <c r="C829" s="52"/>
      <c r="D829" s="52"/>
      <c r="E829" s="52"/>
    </row>
    <row r="830" spans="2:5" x14ac:dyDescent="0.2">
      <c r="B830" s="52"/>
      <c r="C830" s="52"/>
      <c r="D830" s="52"/>
      <c r="E830" s="52"/>
    </row>
    <row r="831" spans="2:5" x14ac:dyDescent="0.2">
      <c r="B831" s="52"/>
      <c r="C831" s="52"/>
      <c r="D831" s="52"/>
      <c r="E831" s="52"/>
    </row>
    <row r="832" spans="2:5" x14ac:dyDescent="0.2">
      <c r="B832" s="52"/>
      <c r="C832" s="52"/>
      <c r="D832" s="52"/>
      <c r="E832" s="52"/>
    </row>
    <row r="833" spans="2:5" x14ac:dyDescent="0.2">
      <c r="B833" s="52"/>
      <c r="C833" s="52"/>
      <c r="D833" s="52"/>
      <c r="E833" s="52"/>
    </row>
    <row r="834" spans="2:5" x14ac:dyDescent="0.2">
      <c r="B834" s="52"/>
      <c r="C834" s="52"/>
      <c r="D834" s="52"/>
      <c r="E834" s="52"/>
    </row>
    <row r="835" spans="2:5" x14ac:dyDescent="0.2">
      <c r="B835" s="52"/>
      <c r="C835" s="52"/>
      <c r="D835" s="52"/>
      <c r="E835" s="52"/>
    </row>
    <row r="836" spans="2:5" x14ac:dyDescent="0.2">
      <c r="B836" s="52"/>
      <c r="C836" s="52"/>
      <c r="D836" s="52"/>
      <c r="E836" s="52"/>
    </row>
    <row r="837" spans="2:5" x14ac:dyDescent="0.2">
      <c r="B837" s="52"/>
      <c r="C837" s="52"/>
      <c r="D837" s="52"/>
      <c r="E837" s="52"/>
    </row>
    <row r="838" spans="2:5" x14ac:dyDescent="0.2">
      <c r="B838" s="52"/>
      <c r="C838" s="52"/>
      <c r="D838" s="52"/>
      <c r="E838" s="52"/>
    </row>
    <row r="839" spans="2:5" x14ac:dyDescent="0.2">
      <c r="B839" s="52"/>
      <c r="C839" s="52"/>
      <c r="D839" s="52"/>
      <c r="E839" s="52"/>
    </row>
    <row r="840" spans="2:5" x14ac:dyDescent="0.2">
      <c r="B840" s="52"/>
      <c r="C840" s="52"/>
      <c r="D840" s="52"/>
      <c r="E840" s="52"/>
    </row>
    <row r="841" spans="2:5" x14ac:dyDescent="0.2">
      <c r="B841" s="52"/>
      <c r="C841" s="52"/>
      <c r="D841" s="52"/>
      <c r="E841" s="52"/>
    </row>
    <row r="842" spans="2:5" x14ac:dyDescent="0.2">
      <c r="B842" s="52"/>
      <c r="C842" s="52"/>
      <c r="D842" s="52"/>
      <c r="E842" s="52"/>
    </row>
    <row r="843" spans="2:5" x14ac:dyDescent="0.2">
      <c r="B843" s="52"/>
      <c r="C843" s="52"/>
      <c r="D843" s="52"/>
      <c r="E843" s="52"/>
    </row>
    <row r="844" spans="2:5" x14ac:dyDescent="0.2">
      <c r="B844" s="52"/>
      <c r="C844" s="52"/>
      <c r="D844" s="52"/>
      <c r="E844" s="52"/>
    </row>
    <row r="845" spans="2:5" x14ac:dyDescent="0.2">
      <c r="B845" s="52"/>
      <c r="C845" s="52"/>
      <c r="D845" s="52"/>
      <c r="E845" s="52"/>
    </row>
    <row r="846" spans="2:5" x14ac:dyDescent="0.2">
      <c r="B846" s="52"/>
      <c r="C846" s="52"/>
      <c r="D846" s="52"/>
      <c r="E846" s="52"/>
    </row>
    <row r="847" spans="2:5" x14ac:dyDescent="0.2">
      <c r="B847" s="52"/>
      <c r="C847" s="52"/>
      <c r="D847" s="52"/>
      <c r="E847" s="52"/>
    </row>
    <row r="848" spans="2:5" x14ac:dyDescent="0.2">
      <c r="B848" s="52"/>
      <c r="C848" s="52"/>
      <c r="D848" s="52"/>
      <c r="E848" s="52"/>
    </row>
    <row r="849" spans="2:5" x14ac:dyDescent="0.2">
      <c r="B849" s="52"/>
      <c r="C849" s="52"/>
      <c r="D849" s="52"/>
      <c r="E849" s="52"/>
    </row>
    <row r="850" spans="2:5" x14ac:dyDescent="0.2">
      <c r="B850" s="52"/>
      <c r="C850" s="52"/>
      <c r="D850" s="52"/>
      <c r="E850" s="52"/>
    </row>
    <row r="851" spans="2:5" x14ac:dyDescent="0.2">
      <c r="B851" s="52"/>
      <c r="C851" s="52"/>
      <c r="D851" s="52"/>
      <c r="E851" s="52"/>
    </row>
    <row r="852" spans="2:5" x14ac:dyDescent="0.2">
      <c r="B852" s="52"/>
      <c r="C852" s="52"/>
      <c r="D852" s="52"/>
      <c r="E852" s="52"/>
    </row>
    <row r="853" spans="2:5" x14ac:dyDescent="0.2">
      <c r="B853" s="52"/>
      <c r="C853" s="52"/>
      <c r="D853" s="52"/>
      <c r="E853" s="52"/>
    </row>
    <row r="854" spans="2:5" x14ac:dyDescent="0.2">
      <c r="B854" s="52"/>
      <c r="C854" s="52"/>
      <c r="D854" s="52"/>
      <c r="E854" s="52"/>
    </row>
    <row r="855" spans="2:5" x14ac:dyDescent="0.2">
      <c r="B855" s="52"/>
      <c r="C855" s="52"/>
      <c r="D855" s="52"/>
      <c r="E855" s="52"/>
    </row>
    <row r="856" spans="2:5" x14ac:dyDescent="0.2">
      <c r="B856" s="52"/>
      <c r="C856" s="52"/>
      <c r="D856" s="52"/>
      <c r="E856" s="52"/>
    </row>
    <row r="857" spans="2:5" x14ac:dyDescent="0.2">
      <c r="B857" s="52"/>
      <c r="C857" s="52"/>
      <c r="D857" s="52"/>
      <c r="E857" s="52"/>
    </row>
    <row r="858" spans="2:5" x14ac:dyDescent="0.2">
      <c r="B858" s="52"/>
      <c r="C858" s="52"/>
      <c r="D858" s="52"/>
      <c r="E858" s="52"/>
    </row>
    <row r="859" spans="2:5" x14ac:dyDescent="0.2">
      <c r="B859" s="52"/>
      <c r="C859" s="52"/>
      <c r="D859" s="52"/>
      <c r="E859" s="52"/>
    </row>
    <row r="860" spans="2:5" x14ac:dyDescent="0.2">
      <c r="B860" s="52"/>
      <c r="C860" s="52"/>
      <c r="D860" s="52"/>
      <c r="E860" s="52"/>
    </row>
    <row r="861" spans="2:5" x14ac:dyDescent="0.2">
      <c r="B861" s="52"/>
      <c r="C861" s="52"/>
      <c r="D861" s="52"/>
      <c r="E861" s="52"/>
    </row>
    <row r="862" spans="2:5" x14ac:dyDescent="0.2">
      <c r="B862" s="52"/>
      <c r="C862" s="52"/>
      <c r="D862" s="52"/>
      <c r="E862" s="52"/>
    </row>
    <row r="863" spans="2:5" x14ac:dyDescent="0.2">
      <c r="B863" s="52"/>
      <c r="C863" s="52"/>
      <c r="D863" s="52"/>
      <c r="E863" s="52"/>
    </row>
    <row r="864" spans="2:5" x14ac:dyDescent="0.2">
      <c r="B864" s="52"/>
      <c r="C864" s="52"/>
      <c r="D864" s="52"/>
      <c r="E864" s="52"/>
    </row>
    <row r="865" spans="2:5" x14ac:dyDescent="0.2">
      <c r="B865" s="52"/>
      <c r="C865" s="52"/>
      <c r="D865" s="52"/>
      <c r="E865" s="52"/>
    </row>
    <row r="866" spans="2:5" x14ac:dyDescent="0.2">
      <c r="B866" s="52"/>
      <c r="C866" s="52"/>
      <c r="D866" s="52"/>
      <c r="E866" s="52"/>
    </row>
    <row r="867" spans="2:5" x14ac:dyDescent="0.2">
      <c r="B867" s="52"/>
      <c r="C867" s="52"/>
      <c r="D867" s="52"/>
      <c r="E867" s="52"/>
    </row>
    <row r="868" spans="2:5" x14ac:dyDescent="0.2">
      <c r="B868" s="52"/>
      <c r="C868" s="52"/>
      <c r="D868" s="52"/>
      <c r="E868" s="52"/>
    </row>
    <row r="869" spans="2:5" x14ac:dyDescent="0.2">
      <c r="B869" s="52"/>
      <c r="C869" s="52"/>
      <c r="D869" s="52"/>
      <c r="E869" s="52"/>
    </row>
    <row r="870" spans="2:5" x14ac:dyDescent="0.2">
      <c r="B870" s="52"/>
      <c r="C870" s="52"/>
      <c r="D870" s="52"/>
      <c r="E870" s="52"/>
    </row>
    <row r="871" spans="2:5" x14ac:dyDescent="0.2">
      <c r="B871" s="52"/>
      <c r="C871" s="52"/>
      <c r="D871" s="52"/>
      <c r="E871" s="52"/>
    </row>
    <row r="872" spans="2:5" x14ac:dyDescent="0.2">
      <c r="B872" s="52"/>
      <c r="C872" s="52"/>
      <c r="D872" s="52"/>
      <c r="E872" s="52"/>
    </row>
    <row r="873" spans="2:5" x14ac:dyDescent="0.2">
      <c r="B873" s="52"/>
      <c r="C873" s="52"/>
      <c r="D873" s="52"/>
      <c r="E873" s="52"/>
    </row>
    <row r="874" spans="2:5" x14ac:dyDescent="0.2">
      <c r="B874" s="52"/>
      <c r="C874" s="52"/>
      <c r="D874" s="52"/>
      <c r="E874" s="52"/>
    </row>
    <row r="875" spans="2:5" x14ac:dyDescent="0.2">
      <c r="B875" s="52"/>
      <c r="C875" s="52"/>
      <c r="D875" s="52"/>
      <c r="E875" s="52"/>
    </row>
    <row r="876" spans="2:5" x14ac:dyDescent="0.2">
      <c r="B876" s="52"/>
      <c r="C876" s="52"/>
      <c r="D876" s="52"/>
      <c r="E876" s="52"/>
    </row>
    <row r="877" spans="2:5" x14ac:dyDescent="0.2">
      <c r="B877" s="52"/>
      <c r="C877" s="52"/>
      <c r="D877" s="52"/>
      <c r="E877" s="52"/>
    </row>
    <row r="878" spans="2:5" x14ac:dyDescent="0.2">
      <c r="B878" s="52"/>
      <c r="C878" s="52"/>
      <c r="D878" s="52"/>
      <c r="E878" s="52"/>
    </row>
    <row r="879" spans="2:5" x14ac:dyDescent="0.2">
      <c r="B879" s="52"/>
      <c r="C879" s="52"/>
      <c r="D879" s="52"/>
      <c r="E879" s="52"/>
    </row>
    <row r="880" spans="2:5" x14ac:dyDescent="0.2">
      <c r="B880" s="52"/>
      <c r="C880" s="52"/>
      <c r="D880" s="52"/>
      <c r="E880" s="52"/>
    </row>
    <row r="881" spans="2:5" x14ac:dyDescent="0.2">
      <c r="B881" s="52"/>
      <c r="C881" s="52"/>
      <c r="D881" s="52"/>
      <c r="E881" s="52"/>
    </row>
    <row r="882" spans="2:5" x14ac:dyDescent="0.2">
      <c r="B882" s="52"/>
      <c r="C882" s="52"/>
      <c r="D882" s="52"/>
      <c r="E882" s="52"/>
    </row>
    <row r="883" spans="2:5" x14ac:dyDescent="0.2">
      <c r="B883" s="52"/>
      <c r="C883" s="52"/>
      <c r="D883" s="52"/>
      <c r="E883" s="52"/>
    </row>
    <row r="884" spans="2:5" x14ac:dyDescent="0.2">
      <c r="B884" s="52"/>
      <c r="C884" s="52"/>
      <c r="D884" s="52"/>
      <c r="E884" s="52"/>
    </row>
    <row r="885" spans="2:5" x14ac:dyDescent="0.2">
      <c r="B885" s="52"/>
      <c r="C885" s="52"/>
      <c r="D885" s="52"/>
      <c r="E885" s="52"/>
    </row>
    <row r="886" spans="2:5" x14ac:dyDescent="0.2">
      <c r="B886" s="52"/>
      <c r="C886" s="52"/>
      <c r="D886" s="52"/>
      <c r="E886" s="52"/>
    </row>
    <row r="887" spans="2:5" x14ac:dyDescent="0.2">
      <c r="B887" s="52"/>
      <c r="C887" s="52"/>
      <c r="D887" s="52"/>
      <c r="E887" s="52"/>
    </row>
    <row r="888" spans="2:5" x14ac:dyDescent="0.2">
      <c r="B888" s="52"/>
      <c r="C888" s="52"/>
      <c r="D888" s="52"/>
      <c r="E888" s="52"/>
    </row>
    <row r="889" spans="2:5" x14ac:dyDescent="0.2">
      <c r="B889" s="52"/>
      <c r="C889" s="52"/>
      <c r="D889" s="52"/>
      <c r="E889" s="52"/>
    </row>
    <row r="890" spans="2:5" x14ac:dyDescent="0.2">
      <c r="B890" s="52"/>
      <c r="C890" s="52"/>
      <c r="D890" s="52"/>
      <c r="E890" s="52"/>
    </row>
    <row r="891" spans="2:5" x14ac:dyDescent="0.2">
      <c r="B891" s="52"/>
      <c r="C891" s="52"/>
      <c r="D891" s="52"/>
      <c r="E891" s="52"/>
    </row>
    <row r="892" spans="2:5" x14ac:dyDescent="0.2">
      <c r="B892" s="52"/>
      <c r="C892" s="52"/>
      <c r="D892" s="52"/>
      <c r="E892" s="52"/>
    </row>
    <row r="893" spans="2:5" x14ac:dyDescent="0.2">
      <c r="B893" s="52"/>
      <c r="C893" s="52"/>
      <c r="D893" s="52"/>
      <c r="E893" s="52"/>
    </row>
    <row r="894" spans="2:5" x14ac:dyDescent="0.2">
      <c r="B894" s="52"/>
      <c r="C894" s="52"/>
      <c r="D894" s="52"/>
      <c r="E894" s="52"/>
    </row>
    <row r="895" spans="2:5" x14ac:dyDescent="0.2">
      <c r="B895" s="52"/>
      <c r="C895" s="52"/>
      <c r="D895" s="52"/>
      <c r="E895" s="52"/>
    </row>
    <row r="896" spans="2:5" x14ac:dyDescent="0.2">
      <c r="B896" s="52"/>
      <c r="C896" s="52"/>
      <c r="D896" s="52"/>
      <c r="E896" s="52"/>
    </row>
    <row r="897" spans="2:5" x14ac:dyDescent="0.2">
      <c r="B897" s="52"/>
      <c r="C897" s="52"/>
      <c r="D897" s="52"/>
      <c r="E897" s="52"/>
    </row>
    <row r="898" spans="2:5" x14ac:dyDescent="0.2">
      <c r="B898" s="52"/>
      <c r="C898" s="52"/>
      <c r="D898" s="52"/>
      <c r="E898" s="52"/>
    </row>
    <row r="899" spans="2:5" x14ac:dyDescent="0.2">
      <c r="B899" s="52"/>
      <c r="C899" s="52"/>
      <c r="D899" s="52"/>
      <c r="E899" s="52"/>
    </row>
    <row r="900" spans="2:5" x14ac:dyDescent="0.2">
      <c r="B900" s="52"/>
      <c r="C900" s="52"/>
      <c r="D900" s="52"/>
      <c r="E900" s="52"/>
    </row>
    <row r="901" spans="2:5" x14ac:dyDescent="0.2">
      <c r="B901" s="52"/>
      <c r="C901" s="52"/>
      <c r="D901" s="52"/>
      <c r="E901" s="52"/>
    </row>
    <row r="902" spans="2:5" x14ac:dyDescent="0.2">
      <c r="B902" s="52"/>
      <c r="C902" s="52"/>
      <c r="D902" s="52"/>
      <c r="E902" s="52"/>
    </row>
    <row r="903" spans="2:5" x14ac:dyDescent="0.2">
      <c r="B903" s="52"/>
      <c r="C903" s="52"/>
      <c r="D903" s="52"/>
      <c r="E903" s="52"/>
    </row>
    <row r="904" spans="2:5" x14ac:dyDescent="0.2">
      <c r="B904" s="52"/>
      <c r="C904" s="52"/>
      <c r="D904" s="52"/>
      <c r="E904" s="52"/>
    </row>
    <row r="905" spans="2:5" x14ac:dyDescent="0.2">
      <c r="B905" s="52"/>
      <c r="C905" s="52"/>
      <c r="D905" s="52"/>
      <c r="E905" s="52"/>
    </row>
    <row r="906" spans="2:5" x14ac:dyDescent="0.2">
      <c r="B906" s="52"/>
      <c r="C906" s="52"/>
      <c r="D906" s="52"/>
      <c r="E906" s="52"/>
    </row>
    <row r="907" spans="2:5" x14ac:dyDescent="0.2">
      <c r="B907" s="52"/>
      <c r="C907" s="52"/>
      <c r="D907" s="52"/>
      <c r="E907" s="52"/>
    </row>
    <row r="908" spans="2:5" x14ac:dyDescent="0.2">
      <c r="B908" s="52"/>
      <c r="C908" s="52"/>
      <c r="D908" s="52"/>
      <c r="E908" s="52"/>
    </row>
    <row r="909" spans="2:5" x14ac:dyDescent="0.2">
      <c r="B909" s="52"/>
      <c r="C909" s="52"/>
      <c r="D909" s="52"/>
      <c r="E909" s="52"/>
    </row>
    <row r="910" spans="2:5" x14ac:dyDescent="0.2">
      <c r="B910" s="52"/>
      <c r="C910" s="52"/>
      <c r="D910" s="52"/>
      <c r="E910" s="52"/>
    </row>
    <row r="911" spans="2:5" x14ac:dyDescent="0.2">
      <c r="B911" s="52"/>
      <c r="C911" s="52"/>
      <c r="D911" s="52"/>
      <c r="E911" s="52"/>
    </row>
    <row r="912" spans="2:5" x14ac:dyDescent="0.2">
      <c r="B912" s="52"/>
      <c r="C912" s="52"/>
      <c r="D912" s="52"/>
      <c r="E912" s="52"/>
    </row>
    <row r="913" spans="2:5" x14ac:dyDescent="0.2">
      <c r="B913" s="52"/>
      <c r="C913" s="52"/>
      <c r="D913" s="52"/>
      <c r="E913" s="52"/>
    </row>
    <row r="914" spans="2:5" x14ac:dyDescent="0.2">
      <c r="B914" s="52"/>
      <c r="C914" s="52"/>
      <c r="D914" s="52"/>
      <c r="E914" s="52"/>
    </row>
    <row r="915" spans="2:5" x14ac:dyDescent="0.2">
      <c r="B915" s="52"/>
      <c r="C915" s="52"/>
      <c r="D915" s="52"/>
      <c r="E915" s="52"/>
    </row>
    <row r="916" spans="2:5" x14ac:dyDescent="0.2">
      <c r="B916" s="52"/>
      <c r="C916" s="52"/>
      <c r="D916" s="52"/>
      <c r="E916" s="52"/>
    </row>
    <row r="917" spans="2:5" x14ac:dyDescent="0.2">
      <c r="B917" s="52"/>
      <c r="C917" s="52"/>
      <c r="D917" s="52"/>
      <c r="E917" s="52"/>
    </row>
    <row r="918" spans="2:5" x14ac:dyDescent="0.2">
      <c r="B918" s="52"/>
      <c r="C918" s="52"/>
      <c r="D918" s="52"/>
      <c r="E918" s="52"/>
    </row>
    <row r="919" spans="2:5" x14ac:dyDescent="0.2">
      <c r="B919" s="52"/>
      <c r="C919" s="52"/>
      <c r="D919" s="52"/>
      <c r="E919" s="52"/>
    </row>
    <row r="920" spans="2:5" x14ac:dyDescent="0.2">
      <c r="B920" s="52"/>
      <c r="C920" s="52"/>
      <c r="D920" s="52"/>
      <c r="E920" s="52"/>
    </row>
    <row r="921" spans="2:5" x14ac:dyDescent="0.2">
      <c r="B921" s="52"/>
      <c r="C921" s="52"/>
      <c r="D921" s="52"/>
      <c r="E921" s="52"/>
    </row>
    <row r="922" spans="2:5" x14ac:dyDescent="0.2">
      <c r="B922" s="52"/>
      <c r="C922" s="52"/>
      <c r="D922" s="52"/>
      <c r="E922" s="52"/>
    </row>
    <row r="923" spans="2:5" x14ac:dyDescent="0.2">
      <c r="B923" s="52"/>
      <c r="C923" s="52"/>
      <c r="D923" s="52"/>
      <c r="E923" s="52"/>
    </row>
    <row r="924" spans="2:5" x14ac:dyDescent="0.2">
      <c r="B924" s="52"/>
      <c r="C924" s="52"/>
      <c r="D924" s="52"/>
      <c r="E924" s="52"/>
    </row>
    <row r="925" spans="2:5" x14ac:dyDescent="0.2">
      <c r="B925" s="52"/>
      <c r="C925" s="52"/>
      <c r="D925" s="52"/>
      <c r="E925" s="52"/>
    </row>
    <row r="926" spans="2:5" x14ac:dyDescent="0.2">
      <c r="B926" s="52"/>
      <c r="C926" s="52"/>
      <c r="D926" s="52"/>
      <c r="E926" s="52"/>
    </row>
    <row r="927" spans="2:5" x14ac:dyDescent="0.2">
      <c r="B927" s="52"/>
      <c r="C927" s="52"/>
      <c r="D927" s="52"/>
      <c r="E927" s="52"/>
    </row>
    <row r="928" spans="2:5" x14ac:dyDescent="0.2">
      <c r="B928" s="52"/>
      <c r="C928" s="52"/>
      <c r="D928" s="52"/>
      <c r="E928" s="52"/>
    </row>
    <row r="929" spans="2:5" x14ac:dyDescent="0.2">
      <c r="B929" s="52"/>
      <c r="C929" s="52"/>
      <c r="D929" s="52"/>
      <c r="E929" s="52"/>
    </row>
    <row r="930" spans="2:5" x14ac:dyDescent="0.2">
      <c r="B930" s="52"/>
      <c r="C930" s="52"/>
      <c r="D930" s="52"/>
      <c r="E930" s="52"/>
    </row>
    <row r="931" spans="2:5" x14ac:dyDescent="0.2">
      <c r="B931" s="52"/>
      <c r="C931" s="52"/>
      <c r="D931" s="52"/>
      <c r="E931" s="52"/>
    </row>
    <row r="932" spans="2:5" x14ac:dyDescent="0.2">
      <c r="B932" s="52"/>
      <c r="C932" s="52"/>
      <c r="D932" s="52"/>
      <c r="E932" s="52"/>
    </row>
    <row r="933" spans="2:5" x14ac:dyDescent="0.2">
      <c r="B933" s="52"/>
      <c r="C933" s="52"/>
      <c r="D933" s="52"/>
      <c r="E933" s="52"/>
    </row>
    <row r="934" spans="2:5" x14ac:dyDescent="0.2">
      <c r="B934" s="52"/>
      <c r="C934" s="52"/>
      <c r="D934" s="52"/>
      <c r="E934" s="52"/>
    </row>
    <row r="935" spans="2:5" x14ac:dyDescent="0.2">
      <c r="B935" s="52"/>
      <c r="C935" s="52"/>
      <c r="D935" s="52"/>
      <c r="E935" s="52"/>
    </row>
    <row r="936" spans="2:5" x14ac:dyDescent="0.2">
      <c r="B936" s="52"/>
      <c r="C936" s="52"/>
      <c r="D936" s="52"/>
      <c r="E936" s="52"/>
    </row>
    <row r="937" spans="2:5" x14ac:dyDescent="0.2">
      <c r="B937" s="52"/>
      <c r="C937" s="52"/>
      <c r="D937" s="52"/>
      <c r="E937" s="52"/>
    </row>
    <row r="938" spans="2:5" x14ac:dyDescent="0.2">
      <c r="B938" s="52"/>
      <c r="C938" s="52"/>
      <c r="D938" s="52"/>
      <c r="E938" s="52"/>
    </row>
    <row r="939" spans="2:5" x14ac:dyDescent="0.2">
      <c r="B939" s="52"/>
      <c r="C939" s="52"/>
      <c r="D939" s="52"/>
      <c r="E939" s="52"/>
    </row>
    <row r="940" spans="2:5" x14ac:dyDescent="0.2">
      <c r="B940" s="52"/>
      <c r="C940" s="52"/>
      <c r="D940" s="52"/>
      <c r="E940" s="52"/>
    </row>
    <row r="941" spans="2:5" x14ac:dyDescent="0.2">
      <c r="B941" s="52"/>
      <c r="C941" s="52"/>
      <c r="D941" s="52"/>
      <c r="E941" s="52"/>
    </row>
    <row r="942" spans="2:5" x14ac:dyDescent="0.2">
      <c r="B942" s="52"/>
      <c r="C942" s="52"/>
      <c r="D942" s="52"/>
      <c r="E942" s="52"/>
    </row>
    <row r="943" spans="2:5" x14ac:dyDescent="0.2">
      <c r="B943" s="52"/>
      <c r="C943" s="52"/>
      <c r="D943" s="52"/>
      <c r="E943" s="52"/>
    </row>
    <row r="944" spans="2:5" x14ac:dyDescent="0.2">
      <c r="B944" s="52"/>
      <c r="C944" s="52"/>
      <c r="D944" s="52"/>
      <c r="E944" s="52"/>
    </row>
    <row r="945" spans="2:5" x14ac:dyDescent="0.2">
      <c r="B945" s="52"/>
      <c r="C945" s="52"/>
      <c r="D945" s="52"/>
      <c r="E945" s="52"/>
    </row>
    <row r="946" spans="2:5" x14ac:dyDescent="0.2">
      <c r="B946" s="52"/>
      <c r="C946" s="52"/>
      <c r="D946" s="52"/>
      <c r="E946" s="52"/>
    </row>
    <row r="947" spans="2:5" x14ac:dyDescent="0.2">
      <c r="B947" s="52"/>
      <c r="C947" s="52"/>
      <c r="D947" s="52"/>
      <c r="E947" s="52"/>
    </row>
    <row r="948" spans="2:5" x14ac:dyDescent="0.2">
      <c r="B948" s="52"/>
      <c r="C948" s="52"/>
      <c r="D948" s="52"/>
      <c r="E948" s="52"/>
    </row>
    <row r="949" spans="2:5" x14ac:dyDescent="0.2">
      <c r="B949" s="52"/>
      <c r="C949" s="52"/>
      <c r="D949" s="52"/>
      <c r="E949" s="52"/>
    </row>
    <row r="950" spans="2:5" x14ac:dyDescent="0.2">
      <c r="B950" s="52"/>
      <c r="C950" s="52"/>
      <c r="D950" s="52"/>
      <c r="E950" s="52"/>
    </row>
    <row r="951" spans="2:5" x14ac:dyDescent="0.2">
      <c r="B951" s="52"/>
      <c r="C951" s="52"/>
      <c r="D951" s="52"/>
      <c r="E951" s="52"/>
    </row>
    <row r="952" spans="2:5" x14ac:dyDescent="0.2">
      <c r="B952" s="52"/>
      <c r="C952" s="52"/>
      <c r="D952" s="52"/>
      <c r="E952" s="52"/>
    </row>
    <row r="953" spans="2:5" x14ac:dyDescent="0.2">
      <c r="B953" s="52"/>
      <c r="C953" s="52"/>
      <c r="D953" s="52"/>
      <c r="E953" s="52"/>
    </row>
    <row r="954" spans="2:5" x14ac:dyDescent="0.2">
      <c r="B954" s="52"/>
      <c r="C954" s="52"/>
      <c r="D954" s="52"/>
      <c r="E954" s="52"/>
    </row>
    <row r="955" spans="2:5" x14ac:dyDescent="0.2">
      <c r="B955" s="52"/>
      <c r="C955" s="52"/>
      <c r="D955" s="52"/>
      <c r="E955" s="52"/>
    </row>
    <row r="956" spans="2:5" x14ac:dyDescent="0.2">
      <c r="B956" s="52"/>
      <c r="C956" s="52"/>
      <c r="D956" s="52"/>
      <c r="E956" s="52"/>
    </row>
    <row r="957" spans="2:5" x14ac:dyDescent="0.2">
      <c r="B957" s="52"/>
      <c r="C957" s="52"/>
      <c r="D957" s="52"/>
      <c r="E957" s="52"/>
    </row>
    <row r="958" spans="2:5" x14ac:dyDescent="0.2">
      <c r="B958" s="52"/>
      <c r="C958" s="52"/>
      <c r="D958" s="52"/>
      <c r="E958" s="52"/>
    </row>
    <row r="959" spans="2:5" x14ac:dyDescent="0.2">
      <c r="B959" s="52"/>
      <c r="C959" s="52"/>
      <c r="D959" s="52"/>
      <c r="E959" s="52"/>
    </row>
    <row r="960" spans="2:5" x14ac:dyDescent="0.2">
      <c r="B960" s="52"/>
      <c r="C960" s="52"/>
      <c r="D960" s="52"/>
      <c r="E960" s="52"/>
    </row>
    <row r="961" spans="2:5" x14ac:dyDescent="0.2">
      <c r="B961" s="52"/>
      <c r="C961" s="52"/>
      <c r="D961" s="52"/>
      <c r="E961" s="52"/>
    </row>
    <row r="962" spans="2:5" x14ac:dyDescent="0.2">
      <c r="B962" s="52"/>
      <c r="C962" s="52"/>
      <c r="D962" s="52"/>
      <c r="E962" s="52"/>
    </row>
    <row r="963" spans="2:5" x14ac:dyDescent="0.2">
      <c r="B963" s="52"/>
      <c r="C963" s="52"/>
      <c r="D963" s="52"/>
      <c r="E963" s="52"/>
    </row>
    <row r="964" spans="2:5" x14ac:dyDescent="0.2">
      <c r="B964" s="52"/>
      <c r="C964" s="52"/>
      <c r="D964" s="52"/>
      <c r="E964" s="52"/>
    </row>
    <row r="965" spans="2:5" x14ac:dyDescent="0.2">
      <c r="B965" s="52"/>
      <c r="C965" s="52"/>
      <c r="D965" s="52"/>
      <c r="E965" s="52"/>
    </row>
    <row r="966" spans="2:5" x14ac:dyDescent="0.2">
      <c r="B966" s="52"/>
      <c r="C966" s="52"/>
      <c r="D966" s="52"/>
      <c r="E966" s="52"/>
    </row>
    <row r="967" spans="2:5" x14ac:dyDescent="0.2">
      <c r="B967" s="52"/>
      <c r="C967" s="52"/>
      <c r="D967" s="52"/>
      <c r="E967" s="52"/>
    </row>
    <row r="968" spans="2:5" x14ac:dyDescent="0.2">
      <c r="B968" s="52"/>
      <c r="C968" s="52"/>
      <c r="D968" s="52"/>
      <c r="E968" s="52"/>
    </row>
    <row r="969" spans="2:5" x14ac:dyDescent="0.2">
      <c r="B969" s="52"/>
      <c r="C969" s="52"/>
      <c r="D969" s="52"/>
      <c r="E969" s="52"/>
    </row>
    <row r="970" spans="2:5" x14ac:dyDescent="0.2">
      <c r="B970" s="52"/>
      <c r="C970" s="52"/>
      <c r="D970" s="52"/>
      <c r="E970" s="52"/>
    </row>
    <row r="971" spans="2:5" x14ac:dyDescent="0.2">
      <c r="B971" s="52"/>
      <c r="C971" s="52"/>
      <c r="D971" s="52"/>
      <c r="E971" s="52"/>
    </row>
    <row r="972" spans="2:5" x14ac:dyDescent="0.2">
      <c r="B972" s="52"/>
      <c r="C972" s="52"/>
      <c r="D972" s="52"/>
      <c r="E972" s="52"/>
    </row>
    <row r="973" spans="2:5" x14ac:dyDescent="0.2">
      <c r="B973" s="52"/>
      <c r="C973" s="52"/>
      <c r="D973" s="52"/>
      <c r="E973" s="52"/>
    </row>
    <row r="974" spans="2:5" x14ac:dyDescent="0.2">
      <c r="B974" s="52"/>
      <c r="C974" s="52"/>
      <c r="D974" s="52"/>
      <c r="E974" s="52"/>
    </row>
    <row r="975" spans="2:5" x14ac:dyDescent="0.2">
      <c r="B975" s="52"/>
      <c r="C975" s="52"/>
      <c r="D975" s="52"/>
      <c r="E975" s="52"/>
    </row>
    <row r="976" spans="2:5" x14ac:dyDescent="0.2">
      <c r="B976" s="52"/>
      <c r="C976" s="52"/>
      <c r="D976" s="52"/>
      <c r="E976" s="52"/>
    </row>
    <row r="977" spans="2:5" x14ac:dyDescent="0.2">
      <c r="B977" s="52"/>
      <c r="C977" s="52"/>
      <c r="D977" s="52"/>
      <c r="E977" s="52"/>
    </row>
    <row r="978" spans="2:5" x14ac:dyDescent="0.2">
      <c r="B978" s="52"/>
      <c r="C978" s="52"/>
      <c r="D978" s="52"/>
      <c r="E978" s="52"/>
    </row>
    <row r="979" spans="2:5" x14ac:dyDescent="0.2">
      <c r="B979" s="52"/>
      <c r="C979" s="52"/>
      <c r="D979" s="52"/>
      <c r="E979" s="52"/>
    </row>
    <row r="980" spans="2:5" x14ac:dyDescent="0.2">
      <c r="B980" s="52"/>
      <c r="C980" s="52"/>
      <c r="D980" s="52"/>
      <c r="E980" s="52"/>
    </row>
    <row r="981" spans="2:5" x14ac:dyDescent="0.2">
      <c r="B981" s="52"/>
      <c r="C981" s="52"/>
      <c r="D981" s="52"/>
      <c r="E981" s="52"/>
    </row>
    <row r="982" spans="2:5" x14ac:dyDescent="0.2">
      <c r="B982" s="52"/>
      <c r="C982" s="52"/>
      <c r="D982" s="52"/>
      <c r="E982" s="52"/>
    </row>
    <row r="983" spans="2:5" x14ac:dyDescent="0.2">
      <c r="B983" s="52"/>
      <c r="C983" s="52"/>
      <c r="D983" s="52"/>
      <c r="E983" s="52"/>
    </row>
    <row r="984" spans="2:5" x14ac:dyDescent="0.2">
      <c r="B984" s="52"/>
      <c r="C984" s="52"/>
      <c r="D984" s="52"/>
      <c r="E984" s="52"/>
    </row>
    <row r="985" spans="2:5" x14ac:dyDescent="0.2">
      <c r="B985" s="52"/>
      <c r="C985" s="52"/>
      <c r="D985" s="52"/>
      <c r="E985" s="52"/>
    </row>
    <row r="986" spans="2:5" x14ac:dyDescent="0.2">
      <c r="B986" s="52"/>
      <c r="C986" s="52"/>
      <c r="D986" s="52"/>
      <c r="E986" s="52"/>
    </row>
    <row r="987" spans="2:5" x14ac:dyDescent="0.2">
      <c r="B987" s="52"/>
      <c r="C987" s="52"/>
      <c r="D987" s="52"/>
      <c r="E987" s="52"/>
    </row>
    <row r="988" spans="2:5" x14ac:dyDescent="0.2">
      <c r="B988" s="52"/>
      <c r="C988" s="52"/>
      <c r="D988" s="52"/>
      <c r="E988" s="52"/>
    </row>
    <row r="989" spans="2:5" x14ac:dyDescent="0.2">
      <c r="B989" s="52"/>
      <c r="C989" s="52"/>
      <c r="D989" s="52"/>
      <c r="E989" s="52"/>
    </row>
    <row r="990" spans="2:5" x14ac:dyDescent="0.2">
      <c r="B990" s="52"/>
      <c r="C990" s="52"/>
      <c r="D990" s="52"/>
      <c r="E990" s="52"/>
    </row>
    <row r="991" spans="2:5" x14ac:dyDescent="0.2">
      <c r="B991" s="52"/>
      <c r="C991" s="52"/>
      <c r="D991" s="52"/>
      <c r="E991" s="52"/>
    </row>
    <row r="992" spans="2:5" x14ac:dyDescent="0.2">
      <c r="B992" s="52"/>
      <c r="C992" s="52"/>
      <c r="D992" s="52"/>
      <c r="E992" s="52"/>
    </row>
    <row r="993" spans="2:5" x14ac:dyDescent="0.2">
      <c r="B993" s="52"/>
      <c r="C993" s="52"/>
      <c r="D993" s="52"/>
      <c r="E993" s="52"/>
    </row>
    <row r="994" spans="2:5" x14ac:dyDescent="0.2">
      <c r="B994" s="52"/>
      <c r="C994" s="52"/>
      <c r="D994" s="52"/>
      <c r="E994" s="52"/>
    </row>
    <row r="995" spans="2:5" x14ac:dyDescent="0.2">
      <c r="B995" s="52"/>
      <c r="C995" s="52"/>
      <c r="D995" s="52"/>
      <c r="E995" s="52"/>
    </row>
    <row r="996" spans="2:5" x14ac:dyDescent="0.2">
      <c r="B996" s="52"/>
      <c r="C996" s="52"/>
      <c r="D996" s="52"/>
      <c r="E996" s="52"/>
    </row>
    <row r="997" spans="2:5" x14ac:dyDescent="0.2">
      <c r="B997" s="52"/>
      <c r="C997" s="52"/>
      <c r="D997" s="52"/>
      <c r="E997" s="52"/>
    </row>
    <row r="998" spans="2:5" x14ac:dyDescent="0.2">
      <c r="B998" s="52"/>
      <c r="C998" s="52"/>
      <c r="D998" s="52"/>
      <c r="E998" s="52"/>
    </row>
    <row r="999" spans="2:5" x14ac:dyDescent="0.2">
      <c r="B999" s="52"/>
      <c r="C999" s="52"/>
      <c r="D999" s="52"/>
      <c r="E999" s="52"/>
    </row>
    <row r="1000" spans="2:5" x14ac:dyDescent="0.2">
      <c r="B1000" s="52"/>
      <c r="C1000" s="52"/>
      <c r="D1000" s="52"/>
      <c r="E1000" s="52"/>
    </row>
    <row r="1001" spans="2:5" x14ac:dyDescent="0.2">
      <c r="B1001" s="52"/>
      <c r="C1001" s="52"/>
      <c r="D1001" s="52"/>
      <c r="E1001" s="52"/>
    </row>
    <row r="1002" spans="2:5" x14ac:dyDescent="0.2">
      <c r="B1002" s="52"/>
      <c r="C1002" s="52"/>
      <c r="D1002" s="52"/>
      <c r="E1002" s="52"/>
    </row>
    <row r="1003" spans="2:5" x14ac:dyDescent="0.2">
      <c r="B1003" s="52"/>
      <c r="C1003" s="52"/>
      <c r="D1003" s="52"/>
      <c r="E1003" s="52"/>
    </row>
    <row r="1004" spans="2:5" x14ac:dyDescent="0.2">
      <c r="B1004" s="52"/>
      <c r="C1004" s="52"/>
      <c r="D1004" s="52"/>
      <c r="E1004" s="52"/>
    </row>
    <row r="1005" spans="2:5" x14ac:dyDescent="0.2">
      <c r="B1005" s="52"/>
      <c r="C1005" s="52"/>
      <c r="D1005" s="52"/>
      <c r="E1005" s="52"/>
    </row>
    <row r="1006" spans="2:5" x14ac:dyDescent="0.2">
      <c r="B1006" s="52"/>
      <c r="C1006" s="52"/>
      <c r="D1006" s="52"/>
      <c r="E1006" s="52"/>
    </row>
    <row r="1007" spans="2:5" x14ac:dyDescent="0.2">
      <c r="B1007" s="52"/>
      <c r="C1007" s="52"/>
      <c r="D1007" s="52"/>
      <c r="E1007" s="52"/>
    </row>
    <row r="1008" spans="2:5" x14ac:dyDescent="0.2">
      <c r="B1008" s="52"/>
      <c r="C1008" s="52"/>
      <c r="D1008" s="52"/>
      <c r="E1008" s="52"/>
    </row>
    <row r="1009" spans="2:5" x14ac:dyDescent="0.2">
      <c r="B1009" s="52"/>
      <c r="C1009" s="52"/>
      <c r="D1009" s="52"/>
      <c r="E1009" s="52"/>
    </row>
    <row r="1010" spans="2:5" x14ac:dyDescent="0.2">
      <c r="B1010" s="52"/>
      <c r="C1010" s="52"/>
      <c r="D1010" s="52"/>
      <c r="E1010" s="52"/>
    </row>
    <row r="1011" spans="2:5" x14ac:dyDescent="0.2">
      <c r="B1011" s="52"/>
      <c r="C1011" s="52"/>
      <c r="D1011" s="52"/>
      <c r="E1011" s="52"/>
    </row>
    <row r="1012" spans="2:5" x14ac:dyDescent="0.2">
      <c r="B1012" s="52"/>
      <c r="C1012" s="52"/>
      <c r="D1012" s="52"/>
      <c r="E1012" s="52"/>
    </row>
    <row r="1013" spans="2:5" x14ac:dyDescent="0.2">
      <c r="B1013" s="52"/>
      <c r="C1013" s="52"/>
      <c r="D1013" s="52"/>
      <c r="E1013" s="52"/>
    </row>
    <row r="1014" spans="2:5" x14ac:dyDescent="0.2">
      <c r="B1014" s="52"/>
      <c r="C1014" s="52"/>
      <c r="D1014" s="52"/>
      <c r="E1014" s="52"/>
    </row>
    <row r="1015" spans="2:5" x14ac:dyDescent="0.2">
      <c r="B1015" s="52"/>
      <c r="C1015" s="52"/>
      <c r="D1015" s="52"/>
      <c r="E1015" s="52"/>
    </row>
    <row r="1016" spans="2:5" x14ac:dyDescent="0.2">
      <c r="B1016" s="52"/>
      <c r="C1016" s="52"/>
      <c r="D1016" s="52"/>
      <c r="E1016" s="52"/>
    </row>
    <row r="1017" spans="2:5" x14ac:dyDescent="0.2">
      <c r="B1017" s="52"/>
      <c r="C1017" s="52"/>
      <c r="D1017" s="52"/>
      <c r="E1017" s="52"/>
    </row>
    <row r="1018" spans="2:5" x14ac:dyDescent="0.2">
      <c r="B1018" s="52"/>
      <c r="C1018" s="52"/>
      <c r="D1018" s="52"/>
      <c r="E1018" s="52"/>
    </row>
    <row r="1019" spans="2:5" x14ac:dyDescent="0.2">
      <c r="B1019" s="52"/>
      <c r="C1019" s="52"/>
      <c r="D1019" s="52"/>
      <c r="E1019" s="52"/>
    </row>
    <row r="1020" spans="2:5" x14ac:dyDescent="0.2">
      <c r="B1020" s="52"/>
      <c r="C1020" s="52"/>
      <c r="D1020" s="52"/>
      <c r="E1020" s="52"/>
    </row>
    <row r="1021" spans="2:5" x14ac:dyDescent="0.2">
      <c r="B1021" s="52"/>
      <c r="C1021" s="52"/>
      <c r="D1021" s="52"/>
      <c r="E1021" s="52"/>
    </row>
    <row r="1022" spans="2:5" x14ac:dyDescent="0.2">
      <c r="B1022" s="52"/>
      <c r="C1022" s="52"/>
      <c r="D1022" s="52"/>
      <c r="E1022" s="52"/>
    </row>
    <row r="1023" spans="2:5" x14ac:dyDescent="0.2">
      <c r="B1023" s="52"/>
      <c r="C1023" s="52"/>
      <c r="D1023" s="52"/>
      <c r="E1023" s="52"/>
    </row>
    <row r="1024" spans="2:5" x14ac:dyDescent="0.2">
      <c r="B1024" s="52"/>
      <c r="C1024" s="52"/>
      <c r="D1024" s="52"/>
      <c r="E1024" s="52"/>
    </row>
    <row r="1025" spans="2:5" x14ac:dyDescent="0.2">
      <c r="B1025" s="52"/>
      <c r="C1025" s="52"/>
      <c r="D1025" s="52"/>
      <c r="E1025" s="52"/>
    </row>
    <row r="1026" spans="2:5" x14ac:dyDescent="0.2">
      <c r="B1026" s="52"/>
      <c r="C1026" s="52"/>
      <c r="D1026" s="52"/>
      <c r="E1026" s="52"/>
    </row>
    <row r="1027" spans="2:5" x14ac:dyDescent="0.2">
      <c r="B1027" s="52"/>
      <c r="C1027" s="52"/>
      <c r="D1027" s="52"/>
      <c r="E1027" s="52"/>
    </row>
    <row r="1028" spans="2:5" x14ac:dyDescent="0.2">
      <c r="B1028" s="52"/>
      <c r="C1028" s="52"/>
      <c r="D1028" s="52"/>
      <c r="E1028" s="52"/>
    </row>
    <row r="1029" spans="2:5" x14ac:dyDescent="0.2">
      <c r="B1029" s="52"/>
      <c r="C1029" s="52"/>
      <c r="D1029" s="52"/>
      <c r="E1029" s="52"/>
    </row>
    <row r="1030" spans="2:5" x14ac:dyDescent="0.2">
      <c r="B1030" s="52"/>
      <c r="C1030" s="52"/>
      <c r="D1030" s="52"/>
      <c r="E1030" s="52"/>
    </row>
    <row r="1031" spans="2:5" x14ac:dyDescent="0.2">
      <c r="B1031" s="52"/>
      <c r="C1031" s="52"/>
      <c r="D1031" s="52"/>
      <c r="E1031" s="52"/>
    </row>
    <row r="1032" spans="2:5" x14ac:dyDescent="0.2">
      <c r="B1032" s="52"/>
      <c r="C1032" s="52"/>
      <c r="D1032" s="52"/>
      <c r="E1032" s="52"/>
    </row>
    <row r="1033" spans="2:5" x14ac:dyDescent="0.2">
      <c r="B1033" s="52"/>
      <c r="C1033" s="52"/>
      <c r="D1033" s="52"/>
      <c r="E1033" s="52"/>
    </row>
    <row r="1034" spans="2:5" x14ac:dyDescent="0.2">
      <c r="B1034" s="52"/>
      <c r="C1034" s="52"/>
      <c r="D1034" s="52"/>
      <c r="E1034" s="52"/>
    </row>
    <row r="1035" spans="2:5" x14ac:dyDescent="0.2">
      <c r="B1035" s="52"/>
      <c r="C1035" s="52"/>
      <c r="D1035" s="52"/>
      <c r="E1035" s="52"/>
    </row>
    <row r="1036" spans="2:5" x14ac:dyDescent="0.2">
      <c r="B1036" s="52"/>
      <c r="C1036" s="52"/>
      <c r="D1036" s="52"/>
      <c r="E1036" s="52"/>
    </row>
    <row r="1037" spans="2:5" x14ac:dyDescent="0.2">
      <c r="B1037" s="52"/>
      <c r="C1037" s="52"/>
      <c r="D1037" s="52"/>
      <c r="E1037" s="52"/>
    </row>
    <row r="1038" spans="2:5" x14ac:dyDescent="0.2">
      <c r="B1038" s="52"/>
      <c r="C1038" s="52"/>
      <c r="D1038" s="52"/>
      <c r="E1038" s="52"/>
    </row>
    <row r="1039" spans="2:5" x14ac:dyDescent="0.2">
      <c r="B1039" s="52"/>
      <c r="C1039" s="52"/>
      <c r="D1039" s="52"/>
      <c r="E1039" s="52"/>
    </row>
    <row r="1040" spans="2:5" x14ac:dyDescent="0.2">
      <c r="B1040" s="52"/>
      <c r="C1040" s="52"/>
      <c r="D1040" s="52"/>
      <c r="E1040" s="52"/>
    </row>
    <row r="1041" spans="2:5" x14ac:dyDescent="0.2">
      <c r="B1041" s="52"/>
      <c r="C1041" s="52"/>
      <c r="D1041" s="52"/>
      <c r="E1041" s="52"/>
    </row>
    <row r="1042" spans="2:5" x14ac:dyDescent="0.2">
      <c r="B1042" s="52"/>
      <c r="C1042" s="52"/>
      <c r="D1042" s="52"/>
      <c r="E1042" s="52"/>
    </row>
    <row r="1043" spans="2:5" x14ac:dyDescent="0.2">
      <c r="B1043" s="52"/>
      <c r="C1043" s="52"/>
      <c r="D1043" s="52"/>
      <c r="E1043" s="52"/>
    </row>
    <row r="1044" spans="2:5" x14ac:dyDescent="0.2">
      <c r="B1044" s="52"/>
      <c r="C1044" s="52"/>
      <c r="D1044" s="52"/>
      <c r="E1044" s="52"/>
    </row>
    <row r="1045" spans="2:5" x14ac:dyDescent="0.2">
      <c r="B1045" s="52"/>
      <c r="C1045" s="52"/>
      <c r="D1045" s="52"/>
      <c r="E1045" s="52"/>
    </row>
    <row r="1046" spans="2:5" x14ac:dyDescent="0.2">
      <c r="B1046" s="52"/>
      <c r="C1046" s="52"/>
      <c r="D1046" s="52"/>
      <c r="E1046" s="52"/>
    </row>
    <row r="1047" spans="2:5" x14ac:dyDescent="0.2">
      <c r="B1047" s="52"/>
      <c r="C1047" s="52"/>
      <c r="D1047" s="52"/>
      <c r="E1047" s="52"/>
    </row>
    <row r="1048" spans="2:5" x14ac:dyDescent="0.2">
      <c r="B1048" s="52"/>
      <c r="C1048" s="52"/>
      <c r="D1048" s="52"/>
      <c r="E1048" s="52"/>
    </row>
    <row r="1049" spans="2:5" x14ac:dyDescent="0.2">
      <c r="B1049" s="52"/>
      <c r="C1049" s="52"/>
      <c r="D1049" s="52"/>
      <c r="E1049" s="52"/>
    </row>
    <row r="1050" spans="2:5" x14ac:dyDescent="0.2">
      <c r="B1050" s="52"/>
      <c r="C1050" s="52"/>
      <c r="D1050" s="52"/>
      <c r="E1050" s="52"/>
    </row>
    <row r="1051" spans="2:5" x14ac:dyDescent="0.2">
      <c r="B1051" s="52"/>
      <c r="C1051" s="52"/>
      <c r="D1051" s="52"/>
      <c r="E1051" s="52"/>
    </row>
    <row r="1052" spans="2:5" x14ac:dyDescent="0.2">
      <c r="B1052" s="52"/>
      <c r="C1052" s="52"/>
      <c r="D1052" s="52"/>
      <c r="E1052" s="52"/>
    </row>
    <row r="1053" spans="2:5" x14ac:dyDescent="0.2">
      <c r="B1053" s="52"/>
      <c r="C1053" s="52"/>
      <c r="D1053" s="52"/>
      <c r="E1053" s="52"/>
    </row>
    <row r="1054" spans="2:5" x14ac:dyDescent="0.2">
      <c r="B1054" s="52"/>
      <c r="C1054" s="52"/>
      <c r="D1054" s="52"/>
      <c r="E1054" s="52"/>
    </row>
    <row r="1055" spans="2:5" x14ac:dyDescent="0.2">
      <c r="B1055" s="52"/>
      <c r="C1055" s="52"/>
      <c r="D1055" s="52"/>
      <c r="E1055" s="52"/>
    </row>
    <row r="1056" spans="2:5" x14ac:dyDescent="0.2">
      <c r="B1056" s="52"/>
      <c r="C1056" s="52"/>
      <c r="D1056" s="52"/>
      <c r="E1056" s="52"/>
    </row>
    <row r="1057" spans="2:5" x14ac:dyDescent="0.2">
      <c r="B1057" s="52"/>
      <c r="C1057" s="52"/>
      <c r="D1057" s="52"/>
      <c r="E1057" s="52"/>
    </row>
    <row r="1058" spans="2:5" x14ac:dyDescent="0.2">
      <c r="B1058" s="52"/>
      <c r="C1058" s="52"/>
      <c r="D1058" s="52"/>
      <c r="E1058" s="52"/>
    </row>
    <row r="1059" spans="2:5" x14ac:dyDescent="0.2">
      <c r="B1059" s="52"/>
      <c r="C1059" s="52"/>
      <c r="D1059" s="52"/>
      <c r="E1059" s="52"/>
    </row>
    <row r="1060" spans="2:5" x14ac:dyDescent="0.2">
      <c r="B1060" s="52"/>
      <c r="C1060" s="52"/>
      <c r="D1060" s="52"/>
      <c r="E1060" s="52"/>
    </row>
    <row r="1061" spans="2:5" x14ac:dyDescent="0.2">
      <c r="B1061" s="52"/>
      <c r="C1061" s="52"/>
      <c r="D1061" s="52"/>
      <c r="E1061" s="52"/>
    </row>
    <row r="1062" spans="2:5" x14ac:dyDescent="0.2">
      <c r="B1062" s="52"/>
      <c r="C1062" s="52"/>
      <c r="D1062" s="52"/>
      <c r="E1062" s="52"/>
    </row>
    <row r="1063" spans="2:5" x14ac:dyDescent="0.2">
      <c r="B1063" s="52"/>
      <c r="C1063" s="52"/>
      <c r="D1063" s="52"/>
      <c r="E1063" s="52"/>
    </row>
    <row r="1064" spans="2:5" x14ac:dyDescent="0.2">
      <c r="B1064" s="52"/>
      <c r="C1064" s="52"/>
      <c r="D1064" s="52"/>
      <c r="E1064" s="52"/>
    </row>
    <row r="1065" spans="2:5" x14ac:dyDescent="0.2">
      <c r="B1065" s="52"/>
      <c r="C1065" s="52"/>
      <c r="D1065" s="52"/>
      <c r="E1065" s="52"/>
    </row>
    <row r="1066" spans="2:5" x14ac:dyDescent="0.2">
      <c r="B1066" s="52"/>
      <c r="C1066" s="52"/>
      <c r="D1066" s="52"/>
      <c r="E1066" s="52"/>
    </row>
    <row r="1067" spans="2:5" x14ac:dyDescent="0.2">
      <c r="B1067" s="52"/>
      <c r="C1067" s="52"/>
      <c r="D1067" s="52"/>
      <c r="E1067" s="52"/>
    </row>
    <row r="1068" spans="2:5" x14ac:dyDescent="0.2">
      <c r="B1068" s="52"/>
      <c r="C1068" s="52"/>
      <c r="D1068" s="52"/>
      <c r="E1068" s="52"/>
    </row>
    <row r="1069" spans="2:5" x14ac:dyDescent="0.2">
      <c r="B1069" s="52"/>
      <c r="C1069" s="52"/>
      <c r="D1069" s="52"/>
      <c r="E1069" s="52"/>
    </row>
    <row r="1070" spans="2:5" x14ac:dyDescent="0.2">
      <c r="B1070" s="52"/>
      <c r="C1070" s="52"/>
      <c r="D1070" s="52"/>
      <c r="E1070" s="52"/>
    </row>
    <row r="1071" spans="2:5" x14ac:dyDescent="0.2">
      <c r="B1071" s="52"/>
      <c r="C1071" s="52"/>
      <c r="D1071" s="52"/>
      <c r="E1071" s="52"/>
    </row>
    <row r="1072" spans="2:5" x14ac:dyDescent="0.2">
      <c r="B1072" s="52"/>
      <c r="C1072" s="52"/>
      <c r="D1072" s="52"/>
      <c r="E1072" s="52"/>
    </row>
    <row r="1073" spans="2:5" x14ac:dyDescent="0.2">
      <c r="B1073" s="52"/>
      <c r="C1073" s="52"/>
      <c r="D1073" s="52"/>
      <c r="E1073" s="52"/>
    </row>
    <row r="1074" spans="2:5" x14ac:dyDescent="0.2">
      <c r="B1074" s="52"/>
      <c r="C1074" s="52"/>
      <c r="D1074" s="52"/>
      <c r="E1074" s="52"/>
    </row>
    <row r="1075" spans="2:5" x14ac:dyDescent="0.2">
      <c r="B1075" s="52"/>
      <c r="C1075" s="52"/>
      <c r="D1075" s="52"/>
      <c r="E1075" s="52"/>
    </row>
    <row r="1076" spans="2:5" x14ac:dyDescent="0.2">
      <c r="B1076" s="52"/>
      <c r="C1076" s="52"/>
      <c r="D1076" s="52"/>
      <c r="E1076" s="52"/>
    </row>
    <row r="1077" spans="2:5" x14ac:dyDescent="0.2">
      <c r="B1077" s="52"/>
      <c r="C1077" s="52"/>
      <c r="D1077" s="52"/>
      <c r="E1077" s="52"/>
    </row>
    <row r="1078" spans="2:5" x14ac:dyDescent="0.2">
      <c r="B1078" s="52"/>
      <c r="C1078" s="52"/>
      <c r="D1078" s="52"/>
      <c r="E1078" s="52"/>
    </row>
    <row r="1079" spans="2:5" x14ac:dyDescent="0.2">
      <c r="B1079" s="52"/>
      <c r="C1079" s="52"/>
      <c r="D1079" s="52"/>
      <c r="E1079" s="52"/>
    </row>
    <row r="1080" spans="2:5" x14ac:dyDescent="0.2">
      <c r="B1080" s="52"/>
      <c r="C1080" s="52"/>
      <c r="D1080" s="52"/>
      <c r="E1080" s="52"/>
    </row>
    <row r="1081" spans="2:5" x14ac:dyDescent="0.2">
      <c r="B1081" s="52"/>
      <c r="C1081" s="52"/>
      <c r="D1081" s="52"/>
      <c r="E1081" s="52"/>
    </row>
    <row r="1082" spans="2:5" x14ac:dyDescent="0.2">
      <c r="B1082" s="52"/>
      <c r="C1082" s="52"/>
      <c r="D1082" s="52"/>
      <c r="E1082" s="52"/>
    </row>
    <row r="1083" spans="2:5" x14ac:dyDescent="0.2">
      <c r="B1083" s="52"/>
      <c r="C1083" s="52"/>
      <c r="D1083" s="52"/>
      <c r="E1083" s="52"/>
    </row>
    <row r="1084" spans="2:5" x14ac:dyDescent="0.2">
      <c r="B1084" s="52"/>
      <c r="C1084" s="52"/>
      <c r="D1084" s="52"/>
      <c r="E1084" s="52"/>
    </row>
    <row r="1085" spans="2:5" x14ac:dyDescent="0.2">
      <c r="B1085" s="52"/>
      <c r="C1085" s="52"/>
      <c r="D1085" s="52"/>
      <c r="E1085" s="52"/>
    </row>
    <row r="1086" spans="2:5" x14ac:dyDescent="0.2">
      <c r="B1086" s="52"/>
      <c r="C1086" s="52"/>
      <c r="D1086" s="52"/>
      <c r="E1086" s="52"/>
    </row>
    <row r="1087" spans="2:5" x14ac:dyDescent="0.2">
      <c r="B1087" s="52"/>
      <c r="C1087" s="52"/>
      <c r="D1087" s="52"/>
      <c r="E1087" s="52"/>
    </row>
    <row r="1088" spans="2:5" x14ac:dyDescent="0.2">
      <c r="B1088" s="52"/>
      <c r="C1088" s="52"/>
      <c r="D1088" s="52"/>
      <c r="E1088" s="52"/>
    </row>
    <row r="1089" spans="2:5" x14ac:dyDescent="0.2">
      <c r="B1089" s="52"/>
      <c r="C1089" s="52"/>
      <c r="D1089" s="52"/>
      <c r="E1089" s="52"/>
    </row>
    <row r="1090" spans="2:5" x14ac:dyDescent="0.2">
      <c r="B1090" s="52"/>
      <c r="C1090" s="52"/>
      <c r="D1090" s="52"/>
      <c r="E1090" s="52"/>
    </row>
    <row r="1091" spans="2:5" x14ac:dyDescent="0.2">
      <c r="B1091" s="52"/>
      <c r="C1091" s="52"/>
      <c r="D1091" s="52"/>
      <c r="E1091" s="52"/>
    </row>
    <row r="1092" spans="2:5" x14ac:dyDescent="0.2">
      <c r="B1092" s="52"/>
      <c r="C1092" s="52"/>
      <c r="D1092" s="52"/>
      <c r="E1092" s="52"/>
    </row>
    <row r="1093" spans="2:5" x14ac:dyDescent="0.2">
      <c r="B1093" s="52"/>
      <c r="C1093" s="52"/>
      <c r="D1093" s="52"/>
      <c r="E1093" s="52"/>
    </row>
    <row r="1094" spans="2:5" x14ac:dyDescent="0.2">
      <c r="B1094" s="52"/>
      <c r="C1094" s="52"/>
      <c r="D1094" s="52"/>
      <c r="E1094" s="52"/>
    </row>
    <row r="1095" spans="2:5" x14ac:dyDescent="0.2">
      <c r="B1095" s="52"/>
      <c r="C1095" s="52"/>
      <c r="D1095" s="52"/>
      <c r="E1095" s="52"/>
    </row>
    <row r="1096" spans="2:5" x14ac:dyDescent="0.2">
      <c r="B1096" s="52"/>
      <c r="C1096" s="52"/>
      <c r="D1096" s="52"/>
      <c r="E1096" s="52"/>
    </row>
    <row r="1097" spans="2:5" x14ac:dyDescent="0.2">
      <c r="B1097" s="52"/>
      <c r="C1097" s="52"/>
      <c r="D1097" s="52"/>
      <c r="E1097" s="52"/>
    </row>
    <row r="1098" spans="2:5" x14ac:dyDescent="0.2">
      <c r="B1098" s="52"/>
      <c r="C1098" s="52"/>
      <c r="D1098" s="52"/>
      <c r="E1098" s="52"/>
    </row>
    <row r="1099" spans="2:5" x14ac:dyDescent="0.2">
      <c r="B1099" s="52"/>
      <c r="C1099" s="52"/>
      <c r="D1099" s="52"/>
      <c r="E1099" s="52"/>
    </row>
    <row r="1100" spans="2:5" x14ac:dyDescent="0.2">
      <c r="B1100" s="52"/>
      <c r="C1100" s="52"/>
      <c r="D1100" s="52"/>
      <c r="E1100" s="52"/>
    </row>
    <row r="1101" spans="2:5" x14ac:dyDescent="0.2">
      <c r="B1101" s="52"/>
      <c r="C1101" s="52"/>
      <c r="D1101" s="52"/>
      <c r="E1101" s="52"/>
    </row>
    <row r="1102" spans="2:5" x14ac:dyDescent="0.2">
      <c r="B1102" s="52"/>
      <c r="C1102" s="52"/>
      <c r="D1102" s="52"/>
      <c r="E1102" s="52"/>
    </row>
    <row r="1103" spans="2:5" x14ac:dyDescent="0.2">
      <c r="B1103" s="52"/>
      <c r="C1103" s="52"/>
      <c r="D1103" s="52"/>
      <c r="E1103" s="52"/>
    </row>
    <row r="1104" spans="2:5" x14ac:dyDescent="0.2">
      <c r="B1104" s="52"/>
      <c r="C1104" s="52"/>
      <c r="D1104" s="52"/>
      <c r="E1104" s="52"/>
    </row>
    <row r="1105" spans="2:5" x14ac:dyDescent="0.2">
      <c r="B1105" s="52"/>
      <c r="C1105" s="52"/>
      <c r="D1105" s="52"/>
      <c r="E1105" s="52"/>
    </row>
    <row r="1106" spans="2:5" x14ac:dyDescent="0.2">
      <c r="B1106" s="52"/>
      <c r="C1106" s="52"/>
      <c r="D1106" s="52"/>
      <c r="E1106" s="52"/>
    </row>
    <row r="1107" spans="2:5" x14ac:dyDescent="0.2">
      <c r="B1107" s="52"/>
      <c r="C1107" s="52"/>
      <c r="D1107" s="52"/>
      <c r="E1107" s="52"/>
    </row>
    <row r="1108" spans="2:5" x14ac:dyDescent="0.2">
      <c r="B1108" s="52"/>
      <c r="C1108" s="52"/>
      <c r="D1108" s="52"/>
      <c r="E1108" s="52"/>
    </row>
    <row r="1109" spans="2:5" x14ac:dyDescent="0.2">
      <c r="B1109" s="52"/>
      <c r="C1109" s="52"/>
      <c r="D1109" s="52"/>
      <c r="E1109" s="52"/>
    </row>
    <row r="1110" spans="2:5" x14ac:dyDescent="0.2">
      <c r="B1110" s="52"/>
      <c r="C1110" s="52"/>
      <c r="D1110" s="52"/>
      <c r="E1110" s="52"/>
    </row>
    <row r="1111" spans="2:5" x14ac:dyDescent="0.2">
      <c r="B1111" s="52"/>
      <c r="C1111" s="52"/>
      <c r="D1111" s="52"/>
      <c r="E1111" s="52"/>
    </row>
    <row r="1112" spans="2:5" x14ac:dyDescent="0.2">
      <c r="B1112" s="52"/>
      <c r="C1112" s="52"/>
      <c r="D1112" s="52"/>
      <c r="E1112" s="52"/>
    </row>
    <row r="1113" spans="2:5" x14ac:dyDescent="0.2">
      <c r="B1113" s="52"/>
      <c r="C1113" s="52"/>
      <c r="D1113" s="52"/>
      <c r="E1113" s="52"/>
    </row>
    <row r="1114" spans="2:5" x14ac:dyDescent="0.2">
      <c r="B1114" s="52"/>
      <c r="C1114" s="52"/>
      <c r="D1114" s="52"/>
      <c r="E1114" s="52"/>
    </row>
    <row r="1115" spans="2:5" x14ac:dyDescent="0.2">
      <c r="B1115" s="52"/>
      <c r="C1115" s="52"/>
      <c r="D1115" s="52"/>
      <c r="E1115" s="52"/>
    </row>
    <row r="1116" spans="2:5" x14ac:dyDescent="0.2">
      <c r="B1116" s="52"/>
      <c r="C1116" s="52"/>
      <c r="D1116" s="52"/>
      <c r="E1116" s="52"/>
    </row>
    <row r="1117" spans="2:5" x14ac:dyDescent="0.2">
      <c r="B1117" s="52"/>
      <c r="C1117" s="52"/>
      <c r="D1117" s="52"/>
      <c r="E1117" s="52"/>
    </row>
    <row r="1118" spans="2:5" x14ac:dyDescent="0.2">
      <c r="B1118" s="52"/>
      <c r="C1118" s="52"/>
      <c r="D1118" s="52"/>
      <c r="E1118" s="52"/>
    </row>
    <row r="1119" spans="2:5" x14ac:dyDescent="0.2">
      <c r="B1119" s="52"/>
      <c r="C1119" s="52"/>
      <c r="D1119" s="52"/>
      <c r="E1119" s="52"/>
    </row>
    <row r="1120" spans="2:5" x14ac:dyDescent="0.2">
      <c r="B1120" s="52"/>
      <c r="C1120" s="52"/>
      <c r="D1120" s="52"/>
      <c r="E1120" s="52"/>
    </row>
    <row r="1121" spans="2:5" x14ac:dyDescent="0.2">
      <c r="B1121" s="52"/>
      <c r="C1121" s="52"/>
      <c r="D1121" s="52"/>
      <c r="E1121" s="52"/>
    </row>
    <row r="1122" spans="2:5" x14ac:dyDescent="0.2">
      <c r="B1122" s="52"/>
      <c r="C1122" s="52"/>
      <c r="D1122" s="52"/>
      <c r="E1122" s="52"/>
    </row>
    <row r="1123" spans="2:5" x14ac:dyDescent="0.2">
      <c r="B1123" s="52"/>
      <c r="C1123" s="52"/>
      <c r="D1123" s="52"/>
      <c r="E1123" s="52"/>
    </row>
    <row r="1124" spans="2:5" x14ac:dyDescent="0.2">
      <c r="B1124" s="52"/>
      <c r="C1124" s="52"/>
      <c r="D1124" s="52"/>
      <c r="E1124" s="52"/>
    </row>
    <row r="1125" spans="2:5" x14ac:dyDescent="0.2">
      <c r="B1125" s="52"/>
      <c r="C1125" s="52"/>
      <c r="D1125" s="52"/>
      <c r="E1125" s="52"/>
    </row>
    <row r="1126" spans="2:5" x14ac:dyDescent="0.2">
      <c r="B1126" s="52"/>
      <c r="C1126" s="52"/>
      <c r="D1126" s="52"/>
      <c r="E1126" s="52"/>
    </row>
    <row r="1127" spans="2:5" x14ac:dyDescent="0.2">
      <c r="B1127" s="52"/>
      <c r="C1127" s="52"/>
      <c r="D1127" s="52"/>
      <c r="E1127" s="52"/>
    </row>
    <row r="1128" spans="2:5" x14ac:dyDescent="0.2">
      <c r="B1128" s="52"/>
      <c r="C1128" s="52"/>
      <c r="D1128" s="52"/>
      <c r="E1128" s="52"/>
    </row>
    <row r="1129" spans="2:5" x14ac:dyDescent="0.2">
      <c r="B1129" s="52"/>
      <c r="C1129" s="52"/>
      <c r="D1129" s="52"/>
      <c r="E1129" s="52"/>
    </row>
    <row r="1130" spans="2:5" x14ac:dyDescent="0.2">
      <c r="B1130" s="52"/>
      <c r="C1130" s="52"/>
      <c r="D1130" s="52"/>
      <c r="E1130" s="52"/>
    </row>
    <row r="1131" spans="2:5" x14ac:dyDescent="0.2">
      <c r="B1131" s="52"/>
      <c r="C1131" s="52"/>
      <c r="D1131" s="52"/>
      <c r="E1131" s="52"/>
    </row>
    <row r="1132" spans="2:5" x14ac:dyDescent="0.2">
      <c r="B1132" s="52"/>
      <c r="C1132" s="52"/>
      <c r="D1132" s="52"/>
      <c r="E1132" s="52"/>
    </row>
    <row r="1133" spans="2:5" x14ac:dyDescent="0.2">
      <c r="B1133" s="52"/>
      <c r="C1133" s="52"/>
      <c r="D1133" s="52"/>
      <c r="E1133" s="52"/>
    </row>
    <row r="1134" spans="2:5" x14ac:dyDescent="0.2">
      <c r="B1134" s="52"/>
      <c r="C1134" s="52"/>
      <c r="D1134" s="52"/>
      <c r="E1134" s="52"/>
    </row>
    <row r="1135" spans="2:5" x14ac:dyDescent="0.2">
      <c r="B1135" s="52"/>
      <c r="C1135" s="52"/>
      <c r="D1135" s="52"/>
      <c r="E1135" s="52"/>
    </row>
    <row r="1136" spans="2:5" x14ac:dyDescent="0.2">
      <c r="B1136" s="52"/>
      <c r="C1136" s="52"/>
      <c r="D1136" s="52"/>
      <c r="E1136" s="52"/>
    </row>
    <row r="1137" spans="2:5" x14ac:dyDescent="0.2">
      <c r="B1137" s="52"/>
      <c r="C1137" s="52"/>
      <c r="D1137" s="52"/>
      <c r="E1137" s="52"/>
    </row>
    <row r="1138" spans="2:5" x14ac:dyDescent="0.2">
      <c r="B1138" s="52"/>
      <c r="C1138" s="52"/>
      <c r="D1138" s="52"/>
      <c r="E1138" s="52"/>
    </row>
    <row r="1139" spans="2:5" x14ac:dyDescent="0.2">
      <c r="B1139" s="52"/>
      <c r="C1139" s="52"/>
      <c r="D1139" s="52"/>
      <c r="E1139" s="52"/>
    </row>
    <row r="1140" spans="2:5" x14ac:dyDescent="0.2">
      <c r="B1140" s="52"/>
      <c r="C1140" s="52"/>
      <c r="D1140" s="52"/>
      <c r="E1140" s="52"/>
    </row>
    <row r="1141" spans="2:5" x14ac:dyDescent="0.2">
      <c r="B1141" s="52"/>
      <c r="C1141" s="52"/>
      <c r="D1141" s="52"/>
      <c r="E1141" s="52"/>
    </row>
    <row r="1142" spans="2:5" x14ac:dyDescent="0.2">
      <c r="B1142" s="52"/>
      <c r="C1142" s="52"/>
      <c r="D1142" s="52"/>
      <c r="E1142" s="52"/>
    </row>
    <row r="1143" spans="2:5" x14ac:dyDescent="0.2">
      <c r="B1143" s="52"/>
      <c r="C1143" s="52"/>
      <c r="D1143" s="52"/>
      <c r="E1143" s="52"/>
    </row>
    <row r="1144" spans="2:5" x14ac:dyDescent="0.2">
      <c r="B1144" s="52"/>
      <c r="C1144" s="52"/>
      <c r="D1144" s="52"/>
      <c r="E1144" s="52"/>
    </row>
    <row r="1145" spans="2:5" x14ac:dyDescent="0.2">
      <c r="B1145" s="52"/>
      <c r="C1145" s="52"/>
      <c r="D1145" s="52"/>
      <c r="E1145" s="52"/>
    </row>
    <row r="1146" spans="2:5" x14ac:dyDescent="0.2">
      <c r="B1146" s="52"/>
      <c r="C1146" s="52"/>
      <c r="D1146" s="52"/>
      <c r="E1146" s="52"/>
    </row>
    <row r="1147" spans="2:5" x14ac:dyDescent="0.2">
      <c r="B1147" s="52"/>
      <c r="C1147" s="52"/>
      <c r="D1147" s="52"/>
      <c r="E1147" s="52"/>
    </row>
    <row r="1148" spans="2:5" x14ac:dyDescent="0.2">
      <c r="B1148" s="52"/>
      <c r="C1148" s="52"/>
      <c r="D1148" s="52"/>
      <c r="E1148" s="52"/>
    </row>
    <row r="1149" spans="2:5" x14ac:dyDescent="0.2">
      <c r="B1149" s="52"/>
      <c r="C1149" s="52"/>
      <c r="D1149" s="52"/>
      <c r="E1149" s="52"/>
    </row>
    <row r="1150" spans="2:5" x14ac:dyDescent="0.2">
      <c r="B1150" s="52"/>
      <c r="C1150" s="52"/>
      <c r="D1150" s="52"/>
      <c r="E1150" s="52"/>
    </row>
    <row r="1151" spans="2:5" x14ac:dyDescent="0.2">
      <c r="B1151" s="52"/>
      <c r="C1151" s="52"/>
      <c r="D1151" s="52"/>
      <c r="E1151" s="52"/>
    </row>
    <row r="1152" spans="2:5" x14ac:dyDescent="0.2">
      <c r="B1152" s="52"/>
      <c r="C1152" s="52"/>
      <c r="D1152" s="52"/>
      <c r="E1152" s="52"/>
    </row>
    <row r="1153" spans="2:5" x14ac:dyDescent="0.2">
      <c r="B1153" s="52"/>
      <c r="C1153" s="52"/>
      <c r="D1153" s="52"/>
      <c r="E1153" s="52"/>
    </row>
    <row r="1154" spans="2:5" x14ac:dyDescent="0.2">
      <c r="B1154" s="52"/>
      <c r="C1154" s="52"/>
      <c r="D1154" s="52"/>
      <c r="E1154" s="52"/>
    </row>
    <row r="1155" spans="2:5" x14ac:dyDescent="0.2">
      <c r="B1155" s="52"/>
      <c r="C1155" s="52"/>
      <c r="D1155" s="52"/>
      <c r="E1155" s="52"/>
    </row>
    <row r="1156" spans="2:5" x14ac:dyDescent="0.2">
      <c r="B1156" s="52"/>
      <c r="C1156" s="52"/>
      <c r="D1156" s="52"/>
      <c r="E1156" s="52"/>
    </row>
    <row r="1157" spans="2:5" x14ac:dyDescent="0.2">
      <c r="B1157" s="52"/>
      <c r="C1157" s="52"/>
      <c r="D1157" s="52"/>
      <c r="E1157" s="52"/>
    </row>
    <row r="1158" spans="2:5" x14ac:dyDescent="0.2">
      <c r="B1158" s="52"/>
      <c r="C1158" s="52"/>
      <c r="D1158" s="52"/>
      <c r="E1158" s="52"/>
    </row>
    <row r="1159" spans="2:5" x14ac:dyDescent="0.2">
      <c r="B1159" s="52"/>
      <c r="C1159" s="52"/>
      <c r="D1159" s="52"/>
      <c r="E1159" s="52"/>
    </row>
    <row r="1160" spans="2:5" x14ac:dyDescent="0.2">
      <c r="B1160" s="52"/>
      <c r="C1160" s="52"/>
      <c r="D1160" s="52"/>
      <c r="E1160" s="52"/>
    </row>
    <row r="1161" spans="2:5" x14ac:dyDescent="0.2">
      <c r="B1161" s="52"/>
      <c r="C1161" s="52"/>
      <c r="D1161" s="52"/>
      <c r="E1161" s="52"/>
    </row>
    <row r="1162" spans="2:5" x14ac:dyDescent="0.2">
      <c r="B1162" s="52"/>
      <c r="C1162" s="52"/>
      <c r="D1162" s="52"/>
      <c r="E1162" s="52"/>
    </row>
    <row r="1163" spans="2:5" x14ac:dyDescent="0.2">
      <c r="B1163" s="52"/>
      <c r="C1163" s="52"/>
      <c r="D1163" s="52"/>
      <c r="E1163" s="52"/>
    </row>
    <row r="1164" spans="2:5" x14ac:dyDescent="0.2">
      <c r="B1164" s="52"/>
      <c r="C1164" s="52"/>
      <c r="D1164" s="52"/>
      <c r="E1164" s="52"/>
    </row>
    <row r="1165" spans="2:5" x14ac:dyDescent="0.2">
      <c r="B1165" s="52"/>
      <c r="C1165" s="52"/>
      <c r="D1165" s="52"/>
      <c r="E1165" s="52"/>
    </row>
    <row r="1166" spans="2:5" x14ac:dyDescent="0.2">
      <c r="B1166" s="52"/>
      <c r="C1166" s="52"/>
      <c r="D1166" s="52"/>
      <c r="E1166" s="52"/>
    </row>
    <row r="1167" spans="2:5" x14ac:dyDescent="0.2">
      <c r="B1167" s="52"/>
      <c r="C1167" s="52"/>
      <c r="D1167" s="52"/>
      <c r="E1167" s="52"/>
    </row>
    <row r="1168" spans="2:5" x14ac:dyDescent="0.2">
      <c r="B1168" s="52"/>
      <c r="C1168" s="52"/>
      <c r="D1168" s="52"/>
      <c r="E1168" s="52"/>
    </row>
    <row r="1169" spans="2:5" x14ac:dyDescent="0.2">
      <c r="B1169" s="52"/>
      <c r="C1169" s="52"/>
      <c r="D1169" s="52"/>
      <c r="E1169" s="52"/>
    </row>
    <row r="1170" spans="2:5" x14ac:dyDescent="0.2">
      <c r="B1170" s="52"/>
      <c r="C1170" s="52"/>
      <c r="D1170" s="52"/>
      <c r="E1170" s="52"/>
    </row>
    <row r="1171" spans="2:5" x14ac:dyDescent="0.2">
      <c r="B1171" s="52"/>
      <c r="C1171" s="52"/>
      <c r="D1171" s="52"/>
      <c r="E1171" s="52"/>
    </row>
    <row r="1172" spans="2:5" x14ac:dyDescent="0.2">
      <c r="B1172" s="52"/>
      <c r="C1172" s="52"/>
      <c r="D1172" s="52"/>
      <c r="E1172" s="52"/>
    </row>
    <row r="1173" spans="2:5" x14ac:dyDescent="0.2">
      <c r="B1173" s="52"/>
      <c r="C1173" s="52"/>
      <c r="D1173" s="52"/>
      <c r="E1173" s="52"/>
    </row>
    <row r="1174" spans="2:5" x14ac:dyDescent="0.2">
      <c r="B1174" s="52"/>
      <c r="C1174" s="52"/>
      <c r="D1174" s="52"/>
      <c r="E1174" s="52"/>
    </row>
    <row r="1175" spans="2:5" x14ac:dyDescent="0.2">
      <c r="B1175" s="52"/>
      <c r="C1175" s="52"/>
      <c r="D1175" s="52"/>
      <c r="E1175" s="52"/>
    </row>
    <row r="1176" spans="2:5" x14ac:dyDescent="0.2">
      <c r="B1176" s="52"/>
      <c r="C1176" s="52"/>
      <c r="D1176" s="52"/>
      <c r="E1176" s="52"/>
    </row>
    <row r="1177" spans="2:5" x14ac:dyDescent="0.2">
      <c r="B1177" s="52"/>
      <c r="C1177" s="52"/>
      <c r="D1177" s="52"/>
      <c r="E1177" s="52"/>
    </row>
    <row r="1178" spans="2:5" x14ac:dyDescent="0.2">
      <c r="B1178" s="52"/>
      <c r="C1178" s="52"/>
      <c r="D1178" s="52"/>
      <c r="E1178" s="52"/>
    </row>
    <row r="1179" spans="2:5" x14ac:dyDescent="0.2">
      <c r="B1179" s="52"/>
      <c r="C1179" s="52"/>
      <c r="D1179" s="52"/>
      <c r="E1179" s="52"/>
    </row>
    <row r="1180" spans="2:5" x14ac:dyDescent="0.2">
      <c r="B1180" s="52"/>
      <c r="C1180" s="52"/>
      <c r="D1180" s="52"/>
      <c r="E1180" s="52"/>
    </row>
    <row r="1181" spans="2:5" x14ac:dyDescent="0.2">
      <c r="B1181" s="52"/>
      <c r="C1181" s="52"/>
      <c r="D1181" s="52"/>
      <c r="E1181" s="52"/>
    </row>
    <row r="1182" spans="2:5" x14ac:dyDescent="0.2">
      <c r="B1182" s="52"/>
      <c r="C1182" s="52"/>
      <c r="D1182" s="52"/>
      <c r="E1182" s="52"/>
    </row>
    <row r="1183" spans="2:5" x14ac:dyDescent="0.2">
      <c r="B1183" s="52"/>
      <c r="C1183" s="52"/>
      <c r="D1183" s="52"/>
      <c r="E1183" s="52"/>
    </row>
    <row r="1184" spans="2:5" x14ac:dyDescent="0.2">
      <c r="B1184" s="52"/>
      <c r="C1184" s="52"/>
      <c r="D1184" s="52"/>
      <c r="E1184" s="52"/>
    </row>
    <row r="1185" spans="2:5" x14ac:dyDescent="0.2">
      <c r="B1185" s="52"/>
      <c r="C1185" s="52"/>
      <c r="D1185" s="52"/>
      <c r="E1185" s="52"/>
    </row>
    <row r="1186" spans="2:5" x14ac:dyDescent="0.2">
      <c r="B1186" s="52"/>
      <c r="C1186" s="52"/>
      <c r="D1186" s="52"/>
      <c r="E1186" s="52"/>
    </row>
    <row r="1187" spans="2:5" x14ac:dyDescent="0.2">
      <c r="B1187" s="52"/>
      <c r="C1187" s="52"/>
      <c r="D1187" s="52"/>
      <c r="E1187" s="52"/>
    </row>
    <row r="1188" spans="2:5" x14ac:dyDescent="0.2">
      <c r="B1188" s="52"/>
      <c r="C1188" s="52"/>
      <c r="D1188" s="52"/>
      <c r="E1188" s="52"/>
    </row>
    <row r="1189" spans="2:5" x14ac:dyDescent="0.2">
      <c r="B1189" s="52"/>
      <c r="C1189" s="52"/>
      <c r="D1189" s="52"/>
      <c r="E1189" s="52"/>
    </row>
    <row r="1190" spans="2:5" x14ac:dyDescent="0.2">
      <c r="B1190" s="52"/>
      <c r="C1190" s="52"/>
      <c r="D1190" s="52"/>
      <c r="E1190" s="52"/>
    </row>
    <row r="1191" spans="2:5" x14ac:dyDescent="0.2">
      <c r="B1191" s="52"/>
      <c r="C1191" s="52"/>
      <c r="D1191" s="52"/>
      <c r="E1191" s="52"/>
    </row>
    <row r="1192" spans="2:5" x14ac:dyDescent="0.2">
      <c r="B1192" s="52"/>
      <c r="C1192" s="52"/>
      <c r="D1192" s="52"/>
      <c r="E1192" s="52"/>
    </row>
    <row r="1193" spans="2:5" x14ac:dyDescent="0.2">
      <c r="B1193" s="52"/>
      <c r="C1193" s="52"/>
      <c r="D1193" s="52"/>
      <c r="E1193" s="52"/>
    </row>
    <row r="1194" spans="2:5" x14ac:dyDescent="0.2">
      <c r="B1194" s="52"/>
      <c r="C1194" s="52"/>
      <c r="D1194" s="52"/>
      <c r="E1194" s="52"/>
    </row>
    <row r="1195" spans="2:5" x14ac:dyDescent="0.2">
      <c r="B1195" s="52"/>
      <c r="C1195" s="52"/>
      <c r="D1195" s="52"/>
      <c r="E1195" s="52"/>
    </row>
    <row r="1196" spans="2:5" x14ac:dyDescent="0.2">
      <c r="B1196" s="52"/>
      <c r="C1196" s="52"/>
      <c r="D1196" s="52"/>
      <c r="E1196" s="52"/>
    </row>
    <row r="1197" spans="2:5" x14ac:dyDescent="0.2">
      <c r="B1197" s="52"/>
      <c r="C1197" s="52"/>
      <c r="D1197" s="52"/>
      <c r="E1197" s="52"/>
    </row>
    <row r="1198" spans="2:5" x14ac:dyDescent="0.2">
      <c r="B1198" s="52"/>
      <c r="C1198" s="52"/>
      <c r="D1198" s="52"/>
      <c r="E1198" s="52"/>
    </row>
    <row r="1199" spans="2:5" x14ac:dyDescent="0.2">
      <c r="B1199" s="52"/>
      <c r="C1199" s="52"/>
      <c r="D1199" s="52"/>
      <c r="E1199" s="52"/>
    </row>
    <row r="1200" spans="2:5" x14ac:dyDescent="0.2">
      <c r="B1200" s="52"/>
      <c r="C1200" s="52"/>
      <c r="D1200" s="52"/>
      <c r="E1200" s="52"/>
    </row>
    <row r="1201" spans="2:5" x14ac:dyDescent="0.2">
      <c r="B1201" s="52"/>
      <c r="C1201" s="52"/>
      <c r="D1201" s="52"/>
      <c r="E1201" s="52"/>
    </row>
    <row r="1202" spans="2:5" x14ac:dyDescent="0.2">
      <c r="B1202" s="52"/>
      <c r="C1202" s="52"/>
      <c r="D1202" s="52"/>
      <c r="E1202" s="52"/>
    </row>
    <row r="1203" spans="2:5" x14ac:dyDescent="0.2">
      <c r="B1203" s="52"/>
      <c r="C1203" s="52"/>
      <c r="D1203" s="52"/>
      <c r="E1203" s="52"/>
    </row>
    <row r="1204" spans="2:5" x14ac:dyDescent="0.2">
      <c r="B1204" s="52"/>
      <c r="C1204" s="52"/>
      <c r="D1204" s="52"/>
      <c r="E1204" s="52"/>
    </row>
    <row r="1205" spans="2:5" x14ac:dyDescent="0.2">
      <c r="B1205" s="52"/>
      <c r="C1205" s="52"/>
      <c r="D1205" s="52"/>
      <c r="E1205" s="52"/>
    </row>
    <row r="1206" spans="2:5" x14ac:dyDescent="0.2">
      <c r="B1206" s="52"/>
      <c r="C1206" s="52"/>
      <c r="D1206" s="52"/>
      <c r="E1206" s="52"/>
    </row>
    <row r="1207" spans="2:5" x14ac:dyDescent="0.2">
      <c r="B1207" s="52"/>
      <c r="C1207" s="52"/>
      <c r="D1207" s="52"/>
      <c r="E1207" s="52"/>
    </row>
    <row r="1208" spans="2:5" x14ac:dyDescent="0.2">
      <c r="B1208" s="52"/>
      <c r="C1208" s="52"/>
      <c r="D1208" s="52"/>
      <c r="E1208" s="52"/>
    </row>
    <row r="1209" spans="2:5" x14ac:dyDescent="0.2">
      <c r="B1209" s="52"/>
      <c r="C1209" s="52"/>
      <c r="D1209" s="52"/>
      <c r="E1209" s="52"/>
    </row>
    <row r="1210" spans="2:5" x14ac:dyDescent="0.2">
      <c r="B1210" s="52"/>
      <c r="C1210" s="52"/>
      <c r="D1210" s="52"/>
      <c r="E1210" s="52"/>
    </row>
    <row r="1211" spans="2:5" x14ac:dyDescent="0.2">
      <c r="B1211" s="52"/>
      <c r="C1211" s="52"/>
      <c r="D1211" s="52"/>
      <c r="E1211" s="52"/>
    </row>
    <row r="1212" spans="2:5" x14ac:dyDescent="0.2">
      <c r="B1212" s="52"/>
      <c r="C1212" s="52"/>
      <c r="D1212" s="52"/>
      <c r="E1212" s="52"/>
    </row>
    <row r="1213" spans="2:5" x14ac:dyDescent="0.2">
      <c r="B1213" s="52"/>
      <c r="C1213" s="52"/>
      <c r="D1213" s="52"/>
      <c r="E1213" s="52"/>
    </row>
    <row r="1214" spans="2:5" x14ac:dyDescent="0.2">
      <c r="B1214" s="52"/>
      <c r="C1214" s="52"/>
      <c r="D1214" s="52"/>
      <c r="E1214" s="52"/>
    </row>
    <row r="1215" spans="2:5" x14ac:dyDescent="0.2">
      <c r="B1215" s="52"/>
      <c r="C1215" s="52"/>
      <c r="D1215" s="52"/>
      <c r="E1215" s="52"/>
    </row>
    <row r="1216" spans="2:5" x14ac:dyDescent="0.2">
      <c r="B1216" s="52"/>
      <c r="C1216" s="52"/>
      <c r="D1216" s="52"/>
      <c r="E1216" s="52"/>
    </row>
    <row r="1217" spans="2:5" x14ac:dyDescent="0.2">
      <c r="B1217" s="52"/>
      <c r="C1217" s="52"/>
      <c r="D1217" s="52"/>
      <c r="E1217" s="52"/>
    </row>
    <row r="1218" spans="2:5" x14ac:dyDescent="0.2">
      <c r="B1218" s="52"/>
      <c r="C1218" s="52"/>
      <c r="D1218" s="52"/>
      <c r="E1218" s="52"/>
    </row>
    <row r="1219" spans="2:5" x14ac:dyDescent="0.2">
      <c r="B1219" s="52"/>
      <c r="C1219" s="52"/>
      <c r="D1219" s="52"/>
      <c r="E1219" s="52"/>
    </row>
    <row r="1220" spans="2:5" x14ac:dyDescent="0.2">
      <c r="B1220" s="52"/>
      <c r="C1220" s="52"/>
      <c r="D1220" s="52"/>
      <c r="E1220" s="52"/>
    </row>
    <row r="1221" spans="2:5" x14ac:dyDescent="0.2">
      <c r="B1221" s="52"/>
      <c r="C1221" s="52"/>
      <c r="D1221" s="52"/>
      <c r="E1221" s="52"/>
    </row>
    <row r="1222" spans="2:5" x14ac:dyDescent="0.2">
      <c r="B1222" s="52"/>
      <c r="C1222" s="52"/>
      <c r="D1222" s="52"/>
      <c r="E1222" s="52"/>
    </row>
    <row r="1223" spans="2:5" x14ac:dyDescent="0.2">
      <c r="B1223" s="52"/>
      <c r="C1223" s="52"/>
      <c r="D1223" s="52"/>
      <c r="E1223" s="52"/>
    </row>
    <row r="1224" spans="2:5" x14ac:dyDescent="0.2">
      <c r="B1224" s="52"/>
      <c r="C1224" s="52"/>
      <c r="D1224" s="52"/>
      <c r="E1224" s="52"/>
    </row>
    <row r="1225" spans="2:5" x14ac:dyDescent="0.2">
      <c r="B1225" s="52"/>
      <c r="C1225" s="52"/>
      <c r="D1225" s="52"/>
      <c r="E1225" s="52"/>
    </row>
    <row r="1226" spans="2:5" x14ac:dyDescent="0.2">
      <c r="B1226" s="52"/>
      <c r="C1226" s="52"/>
      <c r="D1226" s="52"/>
      <c r="E1226" s="52"/>
    </row>
    <row r="1227" spans="2:5" x14ac:dyDescent="0.2">
      <c r="B1227" s="52"/>
      <c r="C1227" s="52"/>
      <c r="D1227" s="52"/>
      <c r="E1227" s="52"/>
    </row>
    <row r="1228" spans="2:5" x14ac:dyDescent="0.2">
      <c r="B1228" s="52"/>
      <c r="C1228" s="52"/>
      <c r="D1228" s="52"/>
      <c r="E1228" s="52"/>
    </row>
    <row r="1229" spans="2:5" x14ac:dyDescent="0.2">
      <c r="B1229" s="52"/>
      <c r="C1229" s="52"/>
      <c r="D1229" s="52"/>
      <c r="E1229" s="52"/>
    </row>
    <row r="1230" spans="2:5" x14ac:dyDescent="0.2">
      <c r="B1230" s="52"/>
      <c r="C1230" s="52"/>
      <c r="D1230" s="52"/>
      <c r="E1230" s="52"/>
    </row>
    <row r="1231" spans="2:5" x14ac:dyDescent="0.2">
      <c r="B1231" s="52"/>
      <c r="C1231" s="52"/>
      <c r="D1231" s="52"/>
      <c r="E1231" s="52"/>
    </row>
    <row r="1232" spans="2:5" x14ac:dyDescent="0.2">
      <c r="B1232" s="52"/>
      <c r="C1232" s="52"/>
      <c r="D1232" s="52"/>
      <c r="E1232" s="52"/>
    </row>
    <row r="1233" spans="2:5" x14ac:dyDescent="0.2">
      <c r="B1233" s="52"/>
      <c r="C1233" s="52"/>
      <c r="D1233" s="52"/>
      <c r="E1233" s="52"/>
    </row>
    <row r="1234" spans="2:5" x14ac:dyDescent="0.2">
      <c r="B1234" s="52"/>
      <c r="C1234" s="52"/>
      <c r="D1234" s="52"/>
      <c r="E1234" s="52"/>
    </row>
    <row r="1235" spans="2:5" x14ac:dyDescent="0.2">
      <c r="B1235" s="52"/>
      <c r="C1235" s="52"/>
      <c r="D1235" s="52"/>
      <c r="E1235" s="52"/>
    </row>
    <row r="1236" spans="2:5" x14ac:dyDescent="0.2">
      <c r="B1236" s="52"/>
      <c r="C1236" s="52"/>
      <c r="D1236" s="52"/>
      <c r="E1236" s="52"/>
    </row>
    <row r="1237" spans="2:5" x14ac:dyDescent="0.2">
      <c r="B1237" s="52"/>
      <c r="C1237" s="52"/>
      <c r="D1237" s="52"/>
      <c r="E1237" s="52"/>
    </row>
    <row r="1238" spans="2:5" x14ac:dyDescent="0.2">
      <c r="B1238" s="52"/>
      <c r="C1238" s="52"/>
      <c r="D1238" s="52"/>
      <c r="E1238" s="52"/>
    </row>
    <row r="1239" spans="2:5" x14ac:dyDescent="0.2">
      <c r="B1239" s="52"/>
      <c r="C1239" s="52"/>
      <c r="D1239" s="52"/>
      <c r="E1239" s="52"/>
    </row>
    <row r="1240" spans="2:5" x14ac:dyDescent="0.2">
      <c r="B1240" s="52"/>
      <c r="C1240" s="52"/>
      <c r="D1240" s="52"/>
      <c r="E1240" s="52"/>
    </row>
    <row r="1241" spans="2:5" x14ac:dyDescent="0.2">
      <c r="B1241" s="52"/>
      <c r="C1241" s="52"/>
      <c r="D1241" s="52"/>
      <c r="E1241" s="52"/>
    </row>
    <row r="1242" spans="2:5" x14ac:dyDescent="0.2">
      <c r="B1242" s="52"/>
      <c r="C1242" s="52"/>
      <c r="D1242" s="52"/>
      <c r="E1242" s="52"/>
    </row>
    <row r="1243" spans="2:5" x14ac:dyDescent="0.2">
      <c r="B1243" s="52"/>
      <c r="C1243" s="52"/>
      <c r="D1243" s="52"/>
      <c r="E1243" s="52"/>
    </row>
    <row r="1244" spans="2:5" x14ac:dyDescent="0.2">
      <c r="B1244" s="52"/>
      <c r="C1244" s="52"/>
      <c r="D1244" s="52"/>
      <c r="E1244" s="52"/>
    </row>
    <row r="1245" spans="2:5" x14ac:dyDescent="0.2">
      <c r="B1245" s="52"/>
      <c r="C1245" s="52"/>
      <c r="D1245" s="52"/>
      <c r="E1245" s="52"/>
    </row>
    <row r="1246" spans="2:5" x14ac:dyDescent="0.2">
      <c r="B1246" s="52"/>
      <c r="C1246" s="52"/>
      <c r="D1246" s="52"/>
      <c r="E1246" s="52"/>
    </row>
    <row r="1247" spans="2:5" x14ac:dyDescent="0.2">
      <c r="B1247" s="52"/>
      <c r="C1247" s="52"/>
      <c r="D1247" s="52"/>
      <c r="E1247" s="52"/>
    </row>
    <row r="1248" spans="2:5" x14ac:dyDescent="0.2">
      <c r="B1248" s="52"/>
      <c r="C1248" s="52"/>
      <c r="D1248" s="52"/>
      <c r="E1248" s="52"/>
    </row>
    <row r="1249" spans="2:5" x14ac:dyDescent="0.2">
      <c r="B1249" s="52"/>
      <c r="C1249" s="52"/>
      <c r="D1249" s="52"/>
      <c r="E1249" s="52"/>
    </row>
    <row r="1250" spans="2:5" x14ac:dyDescent="0.2">
      <c r="B1250" s="52"/>
      <c r="C1250" s="52"/>
      <c r="D1250" s="52"/>
      <c r="E1250" s="52"/>
    </row>
    <row r="1251" spans="2:5" x14ac:dyDescent="0.2">
      <c r="B1251" s="52"/>
      <c r="C1251" s="52"/>
      <c r="D1251" s="52"/>
      <c r="E1251" s="52"/>
    </row>
    <row r="1252" spans="2:5" x14ac:dyDescent="0.2">
      <c r="B1252" s="52"/>
      <c r="C1252" s="52"/>
      <c r="D1252" s="52"/>
      <c r="E1252" s="52"/>
    </row>
    <row r="1253" spans="2:5" x14ac:dyDescent="0.2">
      <c r="B1253" s="52"/>
      <c r="C1253" s="52"/>
      <c r="D1253" s="52"/>
      <c r="E1253" s="52"/>
    </row>
    <row r="1254" spans="2:5" x14ac:dyDescent="0.2">
      <c r="B1254" s="52"/>
      <c r="C1254" s="52"/>
      <c r="D1254" s="52"/>
      <c r="E1254" s="52"/>
    </row>
    <row r="1255" spans="2:5" x14ac:dyDescent="0.2">
      <c r="B1255" s="52"/>
      <c r="C1255" s="52"/>
      <c r="D1255" s="52"/>
      <c r="E1255" s="52"/>
    </row>
    <row r="1256" spans="2:5" x14ac:dyDescent="0.2">
      <c r="B1256" s="52"/>
      <c r="C1256" s="52"/>
      <c r="D1256" s="52"/>
      <c r="E1256" s="52"/>
    </row>
    <row r="1257" spans="2:5" x14ac:dyDescent="0.2">
      <c r="B1257" s="52"/>
      <c r="C1257" s="52"/>
      <c r="D1257" s="52"/>
      <c r="E1257" s="52"/>
    </row>
    <row r="1258" spans="2:5" x14ac:dyDescent="0.2">
      <c r="B1258" s="52"/>
      <c r="C1258" s="52"/>
      <c r="D1258" s="52"/>
      <c r="E1258" s="52"/>
    </row>
    <row r="1259" spans="2:5" x14ac:dyDescent="0.2">
      <c r="B1259" s="52"/>
      <c r="C1259" s="52"/>
      <c r="D1259" s="52"/>
      <c r="E1259" s="52"/>
    </row>
    <row r="1260" spans="2:5" x14ac:dyDescent="0.2">
      <c r="B1260" s="52"/>
      <c r="C1260" s="52"/>
      <c r="D1260" s="52"/>
      <c r="E1260" s="52"/>
    </row>
    <row r="1261" spans="2:5" x14ac:dyDescent="0.2">
      <c r="B1261" s="52"/>
      <c r="C1261" s="52"/>
      <c r="D1261" s="52"/>
      <c r="E1261" s="52"/>
    </row>
    <row r="1262" spans="2:5" x14ac:dyDescent="0.2">
      <c r="B1262" s="52"/>
      <c r="C1262" s="52"/>
      <c r="D1262" s="52"/>
      <c r="E1262" s="52"/>
    </row>
    <row r="1263" spans="2:5" x14ac:dyDescent="0.2">
      <c r="B1263" s="52"/>
      <c r="C1263" s="52"/>
      <c r="D1263" s="52"/>
      <c r="E1263" s="52"/>
    </row>
    <row r="1264" spans="2:5" x14ac:dyDescent="0.2">
      <c r="B1264" s="52"/>
      <c r="C1264" s="52"/>
      <c r="D1264" s="52"/>
      <c r="E1264" s="52"/>
    </row>
    <row r="1265" spans="2:5" x14ac:dyDescent="0.2">
      <c r="B1265" s="52"/>
      <c r="C1265" s="52"/>
      <c r="D1265" s="52"/>
      <c r="E1265" s="52"/>
    </row>
    <row r="1266" spans="2:5" x14ac:dyDescent="0.2">
      <c r="B1266" s="52"/>
      <c r="C1266" s="52"/>
      <c r="D1266" s="52"/>
      <c r="E1266" s="52"/>
    </row>
    <row r="1267" spans="2:5" x14ac:dyDescent="0.2">
      <c r="B1267" s="52"/>
      <c r="C1267" s="52"/>
      <c r="D1267" s="52"/>
      <c r="E1267" s="52"/>
    </row>
    <row r="1268" spans="2:5" x14ac:dyDescent="0.2">
      <c r="B1268" s="52"/>
      <c r="C1268" s="52"/>
      <c r="D1268" s="52"/>
      <c r="E1268" s="52"/>
    </row>
    <row r="1269" spans="2:5" x14ac:dyDescent="0.2">
      <c r="B1269" s="52"/>
      <c r="C1269" s="52"/>
      <c r="D1269" s="52"/>
      <c r="E1269" s="52"/>
    </row>
    <row r="1270" spans="2:5" x14ac:dyDescent="0.2">
      <c r="B1270" s="52"/>
      <c r="C1270" s="52"/>
      <c r="D1270" s="52"/>
      <c r="E1270" s="52"/>
    </row>
    <row r="1271" spans="2:5" x14ac:dyDescent="0.2">
      <c r="B1271" s="52"/>
      <c r="C1271" s="52"/>
      <c r="D1271" s="52"/>
      <c r="E1271" s="52"/>
    </row>
    <row r="1272" spans="2:5" x14ac:dyDescent="0.2">
      <c r="B1272" s="52"/>
      <c r="C1272" s="52"/>
      <c r="D1272" s="52"/>
      <c r="E1272" s="52"/>
    </row>
    <row r="1273" spans="2:5" x14ac:dyDescent="0.2">
      <c r="B1273" s="52"/>
      <c r="C1273" s="52"/>
      <c r="D1273" s="52"/>
      <c r="E1273" s="52"/>
    </row>
    <row r="1274" spans="2:5" x14ac:dyDescent="0.2">
      <c r="B1274" s="52"/>
      <c r="C1274" s="52"/>
      <c r="D1274" s="52"/>
      <c r="E1274" s="52"/>
    </row>
    <row r="1275" spans="2:5" x14ac:dyDescent="0.2">
      <c r="B1275" s="52"/>
      <c r="C1275" s="52"/>
      <c r="D1275" s="52"/>
      <c r="E1275" s="52"/>
    </row>
    <row r="1276" spans="2:5" x14ac:dyDescent="0.2">
      <c r="B1276" s="52"/>
      <c r="C1276" s="52"/>
      <c r="D1276" s="52"/>
      <c r="E1276" s="52"/>
    </row>
    <row r="1277" spans="2:5" x14ac:dyDescent="0.2">
      <c r="B1277" s="52"/>
      <c r="C1277" s="52"/>
      <c r="D1277" s="52"/>
      <c r="E1277" s="52"/>
    </row>
    <row r="1278" spans="2:5" x14ac:dyDescent="0.2">
      <c r="B1278" s="52"/>
      <c r="C1278" s="52"/>
      <c r="D1278" s="52"/>
      <c r="E1278" s="52"/>
    </row>
    <row r="1279" spans="2:5" x14ac:dyDescent="0.2">
      <c r="B1279" s="52"/>
      <c r="C1279" s="52"/>
      <c r="D1279" s="52"/>
      <c r="E1279" s="52"/>
    </row>
    <row r="1280" spans="2:5" x14ac:dyDescent="0.2">
      <c r="B1280" s="52"/>
      <c r="C1280" s="52"/>
      <c r="D1280" s="52"/>
      <c r="E1280" s="52"/>
    </row>
    <row r="1281" spans="2:5" x14ac:dyDescent="0.2">
      <c r="B1281" s="52"/>
      <c r="C1281" s="52"/>
      <c r="D1281" s="52"/>
      <c r="E1281" s="52"/>
    </row>
    <row r="1282" spans="2:5" x14ac:dyDescent="0.2">
      <c r="B1282" s="52"/>
      <c r="C1282" s="52"/>
      <c r="D1282" s="52"/>
      <c r="E1282" s="52"/>
    </row>
    <row r="1283" spans="2:5" x14ac:dyDescent="0.2">
      <c r="B1283" s="52"/>
      <c r="C1283" s="52"/>
      <c r="D1283" s="52"/>
      <c r="E1283" s="52"/>
    </row>
    <row r="1284" spans="2:5" x14ac:dyDescent="0.2">
      <c r="B1284" s="52"/>
      <c r="C1284" s="52"/>
      <c r="D1284" s="52"/>
      <c r="E1284" s="52"/>
    </row>
    <row r="1285" spans="2:5" x14ac:dyDescent="0.2">
      <c r="B1285" s="52"/>
      <c r="C1285" s="52"/>
      <c r="D1285" s="52"/>
      <c r="E1285" s="52"/>
    </row>
    <row r="1286" spans="2:5" x14ac:dyDescent="0.2">
      <c r="B1286" s="52"/>
      <c r="C1286" s="52"/>
      <c r="D1286" s="52"/>
      <c r="E1286" s="52"/>
    </row>
    <row r="1287" spans="2:5" x14ac:dyDescent="0.2">
      <c r="B1287" s="52"/>
      <c r="C1287" s="52"/>
      <c r="D1287" s="52"/>
      <c r="E1287" s="52"/>
    </row>
    <row r="1288" spans="2:5" x14ac:dyDescent="0.2">
      <c r="B1288" s="52"/>
      <c r="C1288" s="52"/>
      <c r="D1288" s="52"/>
      <c r="E1288" s="52"/>
    </row>
    <row r="1289" spans="2:5" x14ac:dyDescent="0.2">
      <c r="B1289" s="52"/>
      <c r="C1289" s="52"/>
      <c r="D1289" s="52"/>
      <c r="E1289" s="52"/>
    </row>
    <row r="1290" spans="2:5" x14ac:dyDescent="0.2">
      <c r="B1290" s="52"/>
      <c r="C1290" s="52"/>
      <c r="D1290" s="52"/>
      <c r="E1290" s="52"/>
    </row>
    <row r="1291" spans="2:5" x14ac:dyDescent="0.2">
      <c r="B1291" s="52"/>
      <c r="C1291" s="52"/>
      <c r="D1291" s="52"/>
      <c r="E1291" s="52"/>
    </row>
    <row r="1292" spans="2:5" x14ac:dyDescent="0.2">
      <c r="B1292" s="52"/>
      <c r="C1292" s="52"/>
      <c r="D1292" s="52"/>
      <c r="E1292" s="52"/>
    </row>
    <row r="1293" spans="2:5" x14ac:dyDescent="0.2">
      <c r="B1293" s="52"/>
      <c r="C1293" s="52"/>
      <c r="D1293" s="52"/>
      <c r="E1293" s="52"/>
    </row>
    <row r="1294" spans="2:5" x14ac:dyDescent="0.2">
      <c r="B1294" s="52"/>
      <c r="C1294" s="52"/>
      <c r="D1294" s="52"/>
      <c r="E1294" s="52"/>
    </row>
    <row r="1295" spans="2:5" x14ac:dyDescent="0.2">
      <c r="B1295" s="52"/>
      <c r="C1295" s="52"/>
      <c r="D1295" s="52"/>
      <c r="E1295" s="52"/>
    </row>
    <row r="1296" spans="2:5" x14ac:dyDescent="0.2">
      <c r="B1296" s="52"/>
      <c r="C1296" s="52"/>
      <c r="D1296" s="52"/>
      <c r="E1296" s="52"/>
    </row>
    <row r="1297" spans="2:5" x14ac:dyDescent="0.2">
      <c r="B1297" s="52"/>
      <c r="C1297" s="52"/>
      <c r="D1297" s="52"/>
      <c r="E1297" s="52"/>
    </row>
    <row r="1298" spans="2:5" x14ac:dyDescent="0.2">
      <c r="B1298" s="52"/>
      <c r="C1298" s="52"/>
      <c r="D1298" s="52"/>
      <c r="E1298" s="52"/>
    </row>
    <row r="1299" spans="2:5" x14ac:dyDescent="0.2">
      <c r="B1299" s="52"/>
      <c r="C1299" s="52"/>
      <c r="D1299" s="52"/>
      <c r="E1299" s="52"/>
    </row>
    <row r="1300" spans="2:5" x14ac:dyDescent="0.2">
      <c r="B1300" s="52"/>
      <c r="C1300" s="52"/>
      <c r="D1300" s="52"/>
      <c r="E1300" s="52"/>
    </row>
    <row r="1301" spans="2:5" x14ac:dyDescent="0.2">
      <c r="B1301" s="52"/>
      <c r="C1301" s="52"/>
      <c r="D1301" s="52"/>
      <c r="E1301" s="52"/>
    </row>
    <row r="1302" spans="2:5" x14ac:dyDescent="0.2">
      <c r="B1302" s="52"/>
      <c r="C1302" s="52"/>
      <c r="D1302" s="52"/>
      <c r="E1302" s="52"/>
    </row>
    <row r="1303" spans="2:5" x14ac:dyDescent="0.2">
      <c r="B1303" s="52"/>
      <c r="C1303" s="52"/>
      <c r="D1303" s="52"/>
      <c r="E1303" s="52"/>
    </row>
    <row r="1304" spans="2:5" x14ac:dyDescent="0.2">
      <c r="B1304" s="52"/>
      <c r="C1304" s="52"/>
      <c r="D1304" s="52"/>
      <c r="E1304" s="52"/>
    </row>
    <row r="1305" spans="2:5" x14ac:dyDescent="0.2">
      <c r="B1305" s="52"/>
      <c r="C1305" s="52"/>
      <c r="D1305" s="52"/>
      <c r="E1305" s="52"/>
    </row>
    <row r="1306" spans="2:5" x14ac:dyDescent="0.2">
      <c r="B1306" s="52"/>
      <c r="C1306" s="52"/>
      <c r="D1306" s="52"/>
      <c r="E1306" s="52"/>
    </row>
    <row r="1307" spans="2:5" x14ac:dyDescent="0.2">
      <c r="B1307" s="52"/>
      <c r="C1307" s="52"/>
      <c r="D1307" s="52"/>
      <c r="E1307" s="52"/>
    </row>
    <row r="1308" spans="2:5" x14ac:dyDescent="0.2">
      <c r="B1308" s="52"/>
      <c r="C1308" s="52"/>
      <c r="D1308" s="52"/>
      <c r="E1308" s="52"/>
    </row>
    <row r="1309" spans="2:5" x14ac:dyDescent="0.2">
      <c r="B1309" s="52"/>
      <c r="C1309" s="52"/>
      <c r="D1309" s="52"/>
      <c r="E1309" s="52"/>
    </row>
    <row r="1310" spans="2:5" x14ac:dyDescent="0.2">
      <c r="B1310" s="52"/>
      <c r="C1310" s="52"/>
      <c r="D1310" s="52"/>
      <c r="E1310" s="52"/>
    </row>
    <row r="1311" spans="2:5" x14ac:dyDescent="0.2">
      <c r="B1311" s="52"/>
      <c r="C1311" s="52"/>
      <c r="D1311" s="52"/>
      <c r="E1311" s="52"/>
    </row>
    <row r="1312" spans="2:5" x14ac:dyDescent="0.2">
      <c r="B1312" s="52"/>
      <c r="C1312" s="52"/>
      <c r="D1312" s="52"/>
      <c r="E1312" s="52"/>
    </row>
    <row r="1313" spans="2:5" x14ac:dyDescent="0.2">
      <c r="B1313" s="52"/>
      <c r="C1313" s="52"/>
      <c r="D1313" s="52"/>
      <c r="E1313" s="52"/>
    </row>
    <row r="1314" spans="2:5" x14ac:dyDescent="0.2">
      <c r="B1314" s="52"/>
      <c r="C1314" s="52"/>
      <c r="D1314" s="52"/>
      <c r="E1314" s="52"/>
    </row>
    <row r="1315" spans="2:5" x14ac:dyDescent="0.2">
      <c r="B1315" s="52"/>
      <c r="C1315" s="52"/>
      <c r="D1315" s="52"/>
      <c r="E1315" s="52"/>
    </row>
    <row r="1316" spans="2:5" x14ac:dyDescent="0.2">
      <c r="B1316" s="52"/>
      <c r="C1316" s="52"/>
      <c r="D1316" s="52"/>
      <c r="E1316" s="52"/>
    </row>
    <row r="1317" spans="2:5" x14ac:dyDescent="0.2">
      <c r="B1317" s="52"/>
      <c r="C1317" s="52"/>
      <c r="D1317" s="52"/>
      <c r="E1317" s="52"/>
    </row>
    <row r="1318" spans="2:5" x14ac:dyDescent="0.2">
      <c r="B1318" s="52"/>
      <c r="C1318" s="52"/>
      <c r="D1318" s="52"/>
      <c r="E1318" s="52"/>
    </row>
    <row r="1319" spans="2:5" x14ac:dyDescent="0.2">
      <c r="B1319" s="52"/>
      <c r="C1319" s="52"/>
      <c r="D1319" s="52"/>
      <c r="E1319" s="52"/>
    </row>
    <row r="1320" spans="2:5" x14ac:dyDescent="0.2">
      <c r="B1320" s="52"/>
      <c r="C1320" s="52"/>
      <c r="D1320" s="52"/>
      <c r="E1320" s="52"/>
    </row>
    <row r="1321" spans="2:5" x14ac:dyDescent="0.2">
      <c r="B1321" s="52"/>
      <c r="C1321" s="52"/>
      <c r="D1321" s="52"/>
      <c r="E1321" s="52"/>
    </row>
    <row r="1322" spans="2:5" x14ac:dyDescent="0.2">
      <c r="B1322" s="52"/>
      <c r="C1322" s="52"/>
      <c r="D1322" s="52"/>
      <c r="E1322" s="52"/>
    </row>
    <row r="1323" spans="2:5" x14ac:dyDescent="0.2">
      <c r="B1323" s="52"/>
      <c r="C1323" s="52"/>
      <c r="D1323" s="52"/>
      <c r="E1323" s="52"/>
    </row>
    <row r="1324" spans="2:5" x14ac:dyDescent="0.2">
      <c r="B1324" s="52"/>
      <c r="C1324" s="52"/>
      <c r="D1324" s="52"/>
      <c r="E1324" s="52"/>
    </row>
    <row r="1325" spans="2:5" x14ac:dyDescent="0.2">
      <c r="B1325" s="52"/>
      <c r="C1325" s="52"/>
      <c r="D1325" s="52"/>
      <c r="E1325" s="52"/>
    </row>
    <row r="1326" spans="2:5" x14ac:dyDescent="0.2">
      <c r="B1326" s="52"/>
      <c r="C1326" s="52"/>
      <c r="D1326" s="52"/>
      <c r="E1326" s="52"/>
    </row>
    <row r="1327" spans="2:5" x14ac:dyDescent="0.2">
      <c r="B1327" s="52"/>
      <c r="C1327" s="52"/>
      <c r="D1327" s="52"/>
      <c r="E1327" s="52"/>
    </row>
    <row r="1328" spans="2:5" x14ac:dyDescent="0.2">
      <c r="B1328" s="52"/>
      <c r="C1328" s="52"/>
      <c r="D1328" s="52"/>
      <c r="E1328" s="52"/>
    </row>
    <row r="1329" spans="2:5" x14ac:dyDescent="0.2">
      <c r="B1329" s="52"/>
      <c r="C1329" s="52"/>
      <c r="D1329" s="52"/>
      <c r="E1329" s="52"/>
    </row>
    <row r="1330" spans="2:5" x14ac:dyDescent="0.2">
      <c r="B1330" s="52"/>
      <c r="C1330" s="52"/>
      <c r="D1330" s="52"/>
      <c r="E1330" s="52"/>
    </row>
    <row r="1331" spans="2:5" x14ac:dyDescent="0.2">
      <c r="B1331" s="52"/>
      <c r="C1331" s="52"/>
      <c r="D1331" s="52"/>
      <c r="E1331" s="52"/>
    </row>
    <row r="1332" spans="2:5" x14ac:dyDescent="0.2">
      <c r="B1332" s="52"/>
      <c r="C1332" s="52"/>
      <c r="D1332" s="52"/>
      <c r="E1332" s="52"/>
    </row>
    <row r="1333" spans="2:5" x14ac:dyDescent="0.2">
      <c r="B1333" s="52"/>
      <c r="C1333" s="52"/>
      <c r="D1333" s="52"/>
      <c r="E1333" s="52"/>
    </row>
    <row r="1334" spans="2:5" x14ac:dyDescent="0.2">
      <c r="B1334" s="52"/>
      <c r="C1334" s="52"/>
      <c r="D1334" s="52"/>
      <c r="E1334" s="52"/>
    </row>
    <row r="1335" spans="2:5" x14ac:dyDescent="0.2">
      <c r="B1335" s="52"/>
      <c r="C1335" s="52"/>
      <c r="D1335" s="52"/>
      <c r="E1335" s="52"/>
    </row>
    <row r="1336" spans="2:5" x14ac:dyDescent="0.2">
      <c r="B1336" s="52"/>
      <c r="C1336" s="52"/>
      <c r="D1336" s="52"/>
      <c r="E1336" s="52"/>
    </row>
    <row r="1337" spans="2:5" x14ac:dyDescent="0.2">
      <c r="B1337" s="52"/>
      <c r="C1337" s="52"/>
      <c r="D1337" s="52"/>
      <c r="E1337" s="52"/>
    </row>
    <row r="1338" spans="2:5" x14ac:dyDescent="0.2">
      <c r="B1338" s="52"/>
      <c r="C1338" s="52"/>
      <c r="D1338" s="52"/>
      <c r="E1338" s="52"/>
    </row>
    <row r="1339" spans="2:5" x14ac:dyDescent="0.2">
      <c r="B1339" s="52"/>
      <c r="C1339" s="52"/>
      <c r="D1339" s="52"/>
      <c r="E1339" s="52"/>
    </row>
    <row r="1340" spans="2:5" x14ac:dyDescent="0.2">
      <c r="B1340" s="52"/>
      <c r="C1340" s="52"/>
      <c r="D1340" s="52"/>
      <c r="E1340" s="52"/>
    </row>
    <row r="1341" spans="2:5" x14ac:dyDescent="0.2">
      <c r="B1341" s="52"/>
      <c r="C1341" s="52"/>
      <c r="D1341" s="52"/>
      <c r="E1341" s="52"/>
    </row>
    <row r="1342" spans="2:5" x14ac:dyDescent="0.2">
      <c r="B1342" s="52"/>
      <c r="C1342" s="52"/>
      <c r="D1342" s="52"/>
      <c r="E1342" s="52"/>
    </row>
    <row r="1343" spans="2:5" x14ac:dyDescent="0.2">
      <c r="B1343" s="52"/>
      <c r="C1343" s="52"/>
      <c r="D1343" s="52"/>
      <c r="E1343" s="52"/>
    </row>
    <row r="1344" spans="2:5" x14ac:dyDescent="0.2">
      <c r="B1344" s="52"/>
      <c r="C1344" s="52"/>
      <c r="D1344" s="52"/>
      <c r="E1344" s="52"/>
    </row>
    <row r="1345" spans="2:5" x14ac:dyDescent="0.2">
      <c r="B1345" s="52"/>
      <c r="C1345" s="52"/>
      <c r="D1345" s="52"/>
      <c r="E1345" s="52"/>
    </row>
    <row r="1346" spans="2:5" x14ac:dyDescent="0.2">
      <c r="B1346" s="52"/>
      <c r="C1346" s="52"/>
      <c r="D1346" s="52"/>
      <c r="E1346" s="52"/>
    </row>
    <row r="1347" spans="2:5" x14ac:dyDescent="0.2">
      <c r="B1347" s="52"/>
      <c r="C1347" s="52"/>
      <c r="D1347" s="52"/>
      <c r="E1347" s="52"/>
    </row>
    <row r="1348" spans="2:5" x14ac:dyDescent="0.2">
      <c r="B1348" s="52"/>
      <c r="C1348" s="52"/>
      <c r="D1348" s="52"/>
      <c r="E1348" s="52"/>
    </row>
    <row r="1349" spans="2:5" x14ac:dyDescent="0.2">
      <c r="B1349" s="52"/>
      <c r="C1349" s="52"/>
      <c r="D1349" s="52"/>
      <c r="E1349" s="52"/>
    </row>
    <row r="1350" spans="2:5" x14ac:dyDescent="0.2">
      <c r="B1350" s="52"/>
      <c r="C1350" s="52"/>
      <c r="D1350" s="52"/>
      <c r="E1350" s="52"/>
    </row>
    <row r="1351" spans="2:5" x14ac:dyDescent="0.2">
      <c r="B1351" s="52"/>
      <c r="C1351" s="52"/>
      <c r="D1351" s="52"/>
      <c r="E1351" s="52"/>
    </row>
    <row r="1352" spans="2:5" x14ac:dyDescent="0.2">
      <c r="B1352" s="52"/>
      <c r="C1352" s="52"/>
      <c r="D1352" s="52"/>
      <c r="E1352" s="52"/>
    </row>
    <row r="1353" spans="2:5" x14ac:dyDescent="0.2">
      <c r="B1353" s="52"/>
      <c r="C1353" s="52"/>
      <c r="D1353" s="52"/>
      <c r="E1353" s="52"/>
    </row>
    <row r="1354" spans="2:5" x14ac:dyDescent="0.2">
      <c r="B1354" s="52"/>
      <c r="C1354" s="52"/>
      <c r="D1354" s="52"/>
      <c r="E1354" s="52"/>
    </row>
    <row r="1355" spans="2:5" x14ac:dyDescent="0.2">
      <c r="B1355" s="52"/>
      <c r="C1355" s="52"/>
      <c r="D1355" s="52"/>
      <c r="E1355" s="52"/>
    </row>
    <row r="1356" spans="2:5" x14ac:dyDescent="0.2">
      <c r="B1356" s="52"/>
      <c r="C1356" s="52"/>
      <c r="D1356" s="52"/>
      <c r="E1356" s="52"/>
    </row>
    <row r="1357" spans="2:5" x14ac:dyDescent="0.2">
      <c r="B1357" s="52"/>
      <c r="C1357" s="52"/>
      <c r="D1357" s="52"/>
      <c r="E1357" s="52"/>
    </row>
    <row r="1358" spans="2:5" x14ac:dyDescent="0.2">
      <c r="B1358" s="52"/>
      <c r="C1358" s="52"/>
      <c r="D1358" s="52"/>
      <c r="E1358" s="52"/>
    </row>
    <row r="1359" spans="2:5" x14ac:dyDescent="0.2">
      <c r="B1359" s="52"/>
      <c r="C1359" s="52"/>
      <c r="D1359" s="52"/>
      <c r="E1359" s="52"/>
    </row>
    <row r="1360" spans="2:5" x14ac:dyDescent="0.2">
      <c r="B1360" s="52"/>
      <c r="C1360" s="52"/>
      <c r="D1360" s="52"/>
    </row>
    <row r="1361" spans="2:4" x14ac:dyDescent="0.2">
      <c r="B1361" s="52"/>
      <c r="C1361" s="52"/>
      <c r="D1361" s="52"/>
    </row>
    <row r="1362" spans="2:4" x14ac:dyDescent="0.2">
      <c r="B1362" s="52"/>
      <c r="C1362" s="52"/>
      <c r="D1362" s="52"/>
    </row>
    <row r="1363" spans="2:4" x14ac:dyDescent="0.2">
      <c r="B1363" s="52"/>
      <c r="C1363" s="52"/>
      <c r="D1363" s="52"/>
    </row>
    <row r="1364" spans="2:4" x14ac:dyDescent="0.2">
      <c r="B1364" s="52"/>
      <c r="C1364" s="52"/>
      <c r="D1364" s="52"/>
    </row>
    <row r="1365" spans="2:4" x14ac:dyDescent="0.2">
      <c r="B1365" s="52"/>
      <c r="C1365" s="52"/>
      <c r="D1365" s="52"/>
    </row>
    <row r="1366" spans="2:4" x14ac:dyDescent="0.2">
      <c r="B1366" s="52"/>
      <c r="C1366" s="52"/>
      <c r="D1366" s="52"/>
    </row>
    <row r="1367" spans="2:4" x14ac:dyDescent="0.2">
      <c r="B1367" s="52"/>
      <c r="C1367" s="52"/>
      <c r="D1367" s="52"/>
    </row>
    <row r="1368" spans="2:4" x14ac:dyDescent="0.2">
      <c r="B1368" s="52"/>
      <c r="C1368" s="52"/>
      <c r="D1368" s="52"/>
    </row>
    <row r="1369" spans="2:4" x14ac:dyDescent="0.2">
      <c r="B1369" s="52"/>
      <c r="C1369" s="52"/>
      <c r="D1369" s="52"/>
    </row>
    <row r="1370" spans="2:4" x14ac:dyDescent="0.2">
      <c r="B1370" s="52"/>
      <c r="C1370" s="52"/>
      <c r="D1370" s="52"/>
    </row>
    <row r="1371" spans="2:4" x14ac:dyDescent="0.2">
      <c r="B1371" s="52"/>
      <c r="C1371" s="52"/>
      <c r="D1371" s="52"/>
    </row>
    <row r="1372" spans="2:4" x14ac:dyDescent="0.2">
      <c r="B1372" s="52"/>
      <c r="C1372" s="52"/>
      <c r="D1372" s="52"/>
    </row>
  </sheetData>
  <autoFilter ref="A3:D554" xr:uid="{00000000-0009-0000-0000-000007000000}"/>
  <phoneticPr fontId="5"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BB8E03AA-6AD7-495E-8B37-478967BE20F3}">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Summary</vt:lpstr>
      <vt:lpstr>inc PPs</vt:lpstr>
      <vt:lpstr>inc PPs %</vt:lpstr>
      <vt:lpstr>exc PPs</vt:lpstr>
      <vt:lpstr>exc PPs %</vt:lpstr>
      <vt:lpstr>Area CT</vt:lpstr>
      <vt:lpstr>Area CT %</vt:lpstr>
      <vt:lpstr>list</vt:lpstr>
      <vt:lpstr>Class</vt:lpstr>
      <vt:lpstr>LA</vt:lpstr>
      <vt:lpstr>LA_List</vt:lpstr>
      <vt:lpstr>List</vt:lpstr>
      <vt:lpstr>Print_Area</vt:lpstr>
      <vt:lpstr>'Area CT'!Print_Titles</vt:lpstr>
      <vt:lpstr>'Area CT %'!Print_Titles</vt:lpstr>
      <vt:lpstr>'exc PPs'!Print_Titles</vt:lpstr>
      <vt:lpstr>'exc PPs %'!Print_Titles</vt:lpstr>
      <vt:lpstr>'inc PPs'!Print_Titles</vt:lpstr>
      <vt:lpstr>'inc PPs %'!Print_Titles</vt:lpstr>
      <vt:lpstr>Range</vt:lpstr>
      <vt:lpstr>RegClass</vt:lpstr>
      <vt:lpstr>RegionClass</vt:lpstr>
      <vt:lpstr>Regions</vt:lpstr>
      <vt:lpstr>Test</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JTUCKER</dc:creator>
  <cp:lastModifiedBy>Tom Saunders</cp:lastModifiedBy>
  <cp:lastPrinted>2018-03-22T15:30:24Z</cp:lastPrinted>
  <dcterms:created xsi:type="dcterms:W3CDTF">2005-11-30T11:52:15Z</dcterms:created>
  <dcterms:modified xsi:type="dcterms:W3CDTF">2021-07-30T09:56:32Z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c63afa1b-57e1-43c9-ae8b-d75499623ee1</vt:lpwstr>
  </property>
  <property fmtid="{D5CDD505-2E9C-101B-9397-08002B2CF9AE}" pid="3" name="bjSaver">
    <vt:lpwstr>ye8d4kbfQiYmj0GEP/2f/9zBBwN5k5kP</vt:lpwstr>
  </property>
  <property fmtid="{D5CDD505-2E9C-101B-9397-08002B2CF9AE}" pid="4" name="bjDocumentSecurityLabel">
    <vt:lpwstr>No Marking</vt:lpwstr>
  </property>
</Properties>
</file>