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eet\src\org\essays\"/>
    </mc:Choice>
  </mc:AlternateContent>
  <xr:revisionPtr revIDLastSave="0" documentId="13_ncr:1_{EFB20D75-FB08-46BC-9E16-CB71A657F7A3}" xr6:coauthVersionLast="47" xr6:coauthVersionMax="47" xr10:uidLastSave="{00000000-0000-0000-0000-000000000000}"/>
  <bookViews>
    <workbookView xWindow="-120" yWindow="-120" windowWidth="29040" windowHeight="15720" activeTab="1" xr2:uid="{57121A93-DE6B-494A-9DED-4B862E3AC3F6}"/>
  </bookViews>
  <sheets>
    <sheet name="P&amp;L" sheetId="1" r:id="rId1"/>
    <sheet name="P&amp;L Chart" sheetId="3" r:id="rId2"/>
    <sheet name="Gross &amp; Ne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I18" i="1"/>
  <c r="I15" i="1"/>
  <c r="I19" i="1"/>
  <c r="I16" i="1"/>
  <c r="I20" i="1"/>
  <c r="I17" i="1"/>
  <c r="I21" i="1"/>
  <c r="I30" i="1"/>
  <c r="I22" i="1"/>
  <c r="I26" i="1"/>
  <c r="I23" i="1"/>
  <c r="I27" i="1"/>
  <c r="I24" i="1"/>
  <c r="I28" i="1"/>
  <c r="I25" i="1"/>
  <c r="I29" i="1"/>
  <c r="B33" i="1"/>
  <c r="B32" i="1"/>
  <c r="B31" i="1"/>
  <c r="B30" i="1"/>
  <c r="E11" i="1"/>
  <c r="B29" i="1"/>
  <c r="B28" i="1"/>
  <c r="B27" i="1"/>
  <c r="B26" i="1"/>
  <c r="B31" i="4"/>
  <c r="A15" i="4"/>
  <c r="B25" i="1"/>
  <c r="B2" i="1"/>
  <c r="A3" i="1"/>
  <c r="B3" i="1" s="1"/>
  <c r="A16" i="4" l="1"/>
  <c r="B15" i="4"/>
  <c r="B14" i="4"/>
  <c r="A4" i="1"/>
  <c r="B4" i="1" s="1"/>
  <c r="A17" i="4" l="1"/>
  <c r="B16" i="4"/>
  <c r="A5" i="1"/>
  <c r="B5" i="1" s="1"/>
  <c r="B17" i="4" l="1"/>
  <c r="A18" i="4"/>
  <c r="A6" i="1"/>
  <c r="B6" i="1" s="1"/>
  <c r="A19" i="4" l="1"/>
  <c r="B18" i="4"/>
  <c r="A7" i="1"/>
  <c r="B7" i="1" s="1"/>
  <c r="A20" i="4" l="1"/>
  <c r="B19" i="4"/>
  <c r="A8" i="1"/>
  <c r="B8" i="1" s="1"/>
  <c r="A21" i="4" l="1"/>
  <c r="B20" i="4"/>
  <c r="A9" i="1"/>
  <c r="B9" i="1" s="1"/>
  <c r="B21" i="4" l="1"/>
  <c r="A22" i="4"/>
  <c r="A10" i="1"/>
  <c r="B10" i="1" s="1"/>
  <c r="A23" i="4" l="1"/>
  <c r="B22" i="4"/>
  <c r="A11" i="1"/>
  <c r="B11" i="1" s="1"/>
  <c r="A24" i="4" l="1"/>
  <c r="B23" i="4"/>
  <c r="A12" i="1"/>
  <c r="B12" i="1" s="1"/>
  <c r="A25" i="4" l="1"/>
  <c r="B24" i="4"/>
  <c r="A13" i="1"/>
  <c r="B13" i="1" s="1"/>
  <c r="B25" i="4" l="1"/>
  <c r="A26" i="4"/>
  <c r="A14" i="1"/>
  <c r="B14" i="1" s="1"/>
  <c r="A27" i="4" l="1"/>
  <c r="B26" i="4"/>
  <c r="A15" i="1"/>
  <c r="B15" i="1" s="1"/>
  <c r="A28" i="4" l="1"/>
  <c r="B27" i="4"/>
  <c r="A16" i="1"/>
  <c r="B16" i="1" s="1"/>
  <c r="A29" i="4" l="1"/>
  <c r="B28" i="4"/>
  <c r="A17" i="1"/>
  <c r="B17" i="1" s="1"/>
  <c r="A30" i="4" l="1"/>
  <c r="B30" i="4" s="1"/>
  <c r="B29" i="4"/>
  <c r="A18" i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Slee</author>
  </authors>
  <commentList>
    <comment ref="E10" authorId="0" shapeId="0" xr:uid="{68FB9135-3929-4CDF-8568-AC77D5861D64}">
      <text>
        <r>
          <rPr>
            <b/>
            <sz val="9"/>
            <color indexed="81"/>
            <rFont val="Tahoma"/>
            <charset val="1"/>
          </rPr>
          <t>Tom Slee:</t>
        </r>
        <r>
          <rPr>
            <sz val="9"/>
            <color indexed="81"/>
            <rFont val="Tahoma"/>
            <charset val="1"/>
          </rPr>
          <t xml:space="preserve">
https://s23.q4cdn.com/407969754/files/doc_financials/2019/Q1/Uber-Q1-19-Earnings_FINAL2.pdf
</t>
        </r>
      </text>
    </comment>
    <comment ref="E11" authorId="0" shapeId="0" xr:uid="{59C88C40-4744-4731-ACA0-0A63BC467F25}">
      <text>
        <r>
          <rPr>
            <b/>
            <sz val="9"/>
            <color indexed="81"/>
            <rFont val="Tahoma"/>
            <charset val="1"/>
          </rPr>
          <t>Tom Slee:</t>
        </r>
        <r>
          <rPr>
            <sz val="9"/>
            <color indexed="81"/>
            <rFont val="Tahoma"/>
            <charset val="1"/>
          </rPr>
          <t xml:space="preserve">
https://s23.q4cdn.com/407969754/files/doc_financials/2019/Q1/Uber-Q1-19-Earnings_FINAL2.pdf
</t>
        </r>
      </text>
    </comment>
    <comment ref="H11" authorId="0" shapeId="0" xr:uid="{977C9C0B-87E3-4784-954D-8D4F23032F17}">
      <text>
        <r>
          <rPr>
            <b/>
            <sz val="9"/>
            <color indexed="81"/>
            <rFont val="Tahoma"/>
            <family val="2"/>
          </rPr>
          <t>Tom Slee:</t>
        </r>
        <r>
          <rPr>
            <sz val="9"/>
            <color indexed="81"/>
            <rFont val="Tahoma"/>
            <family val="2"/>
          </rPr>
          <t xml:space="preserve">
2017 trips from https://www.businessofapps.com/data/uber-statistics/</t>
        </r>
      </text>
    </comment>
    <comment ref="D12" authorId="0" shapeId="0" xr:uid="{6D3450B4-D35A-4620-9A20-37DC7417252E}">
      <text>
        <r>
          <rPr>
            <b/>
            <sz val="9"/>
            <color indexed="81"/>
            <rFont val="Tahoma"/>
            <charset val="1"/>
          </rPr>
          <t>Tom Slee:</t>
        </r>
        <r>
          <rPr>
            <sz val="9"/>
            <color indexed="81"/>
            <rFont val="Tahoma"/>
            <charset val="1"/>
          </rPr>
          <t xml:space="preserve">
Q4 CNC report</t>
        </r>
      </text>
    </comment>
    <comment ref="E12" authorId="0" shapeId="0" xr:uid="{2489FC53-86C5-4523-A76B-2E6E061B4F45}">
      <text>
        <r>
          <rPr>
            <b/>
            <sz val="9"/>
            <color indexed="81"/>
            <rFont val="Tahoma"/>
            <charset val="1"/>
          </rPr>
          <t>Tom Slee:</t>
        </r>
        <r>
          <rPr>
            <sz val="9"/>
            <color indexed="81"/>
            <rFont val="Tahoma"/>
            <charset val="1"/>
          </rPr>
          <t xml:space="preserve">
https://s23.q4cdn.com/407969754/files/doc_financials/2019/Q1/Uber-Q1-19-Earnings_FINAL2.pdf
See also Q3 2018 CNBC report which is different</t>
        </r>
      </text>
    </comment>
    <comment ref="M14" authorId="0" shapeId="0" xr:uid="{9A307DA0-78A3-4C97-86DC-AFB715F0EE6E}">
      <text>
        <r>
          <rPr>
            <b/>
            <sz val="9"/>
            <color indexed="81"/>
            <rFont val="Tahoma"/>
            <family val="2"/>
          </rPr>
          <t>Tom Slee:</t>
        </r>
        <r>
          <rPr>
            <sz val="9"/>
            <color indexed="81"/>
            <rFont val="Tahoma"/>
            <family val="2"/>
          </rPr>
          <t xml:space="preserve">
https://www.bloomberg.com/news/articles/2018-01-23/uber-to-be-profitable-within-three-years-khosrowshahi-says
https://www.bizjournals.com/bizwomen/news/latest-news/2018/01/uber-promises-profit-before-2022.html
</t>
        </r>
      </text>
    </comment>
    <comment ref="I19" authorId="0" shapeId="0" xr:uid="{204A3EEC-7ED0-4092-A5AB-745F8F418AF4}">
      <text>
        <r>
          <rPr>
            <b/>
            <sz val="9"/>
            <color indexed="81"/>
            <rFont val="Tahoma"/>
            <charset val="1"/>
          </rPr>
          <t>Tom Slee:</t>
        </r>
        <r>
          <rPr>
            <sz val="9"/>
            <color indexed="81"/>
            <rFont val="Tahoma"/>
            <charset val="1"/>
          </rPr>
          <t xml:space="preserve">
Only overall numbers reported. It will be almost all rides at this point though.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Slee</author>
  </authors>
  <commentList>
    <comment ref="C6" authorId="0" shapeId="0" xr:uid="{314D9841-89A6-49DF-8DF9-7DFAD04E1412}">
      <text>
        <r>
          <rPr>
            <b/>
            <sz val="9"/>
            <color indexed="81"/>
            <rFont val="Tahoma"/>
            <family val="2"/>
          </rPr>
          <t>Tom Slee:</t>
        </r>
        <r>
          <rPr>
            <sz val="9"/>
            <color indexed="81"/>
            <rFont val="Tahoma"/>
            <family val="2"/>
          </rPr>
          <t xml:space="preserve">
Adjusted Net Revenue as revenue less (i) excess Driver incentives and (ii) Driver referrals.</t>
        </r>
      </text>
    </comment>
  </commentList>
</comments>
</file>

<file path=xl/sharedStrings.xml><?xml version="1.0" encoding="utf-8"?>
<sst xmlns="http://schemas.openxmlformats.org/spreadsheetml/2006/main" count="74" uniqueCount="65">
  <si>
    <t>Profit / Loss ($B)</t>
  </si>
  <si>
    <t>Change in recognition</t>
  </si>
  <si>
    <t>https://www.cnbc.com/2018/08/15/uber-q2-2018-revenue-bookings-slow-slightly.html</t>
  </si>
  <si>
    <t>https://www.cnbc.com/2019/02/15/uber-2018-financial-results.html</t>
  </si>
  <si>
    <t>https://www.cnbc.com/2019/05/30/uber-earnings-q1-2019.html</t>
  </si>
  <si>
    <t>https://www.cnbc.com/2019/08/08/uber-earnings-q2-2019.html</t>
  </si>
  <si>
    <t>https://www.cnbc.com/2019/11/04/uber-uber-q3-2019-earnings.html</t>
  </si>
  <si>
    <t>https://www.cnbc.com/2020/02/06/uber-uber-earnings-q4-2019.html</t>
  </si>
  <si>
    <t>https://www.cnbc.com/2020/05/07/uber-uber-earnings-q1-2020.html</t>
  </si>
  <si>
    <t>https://www.cnbc.com/2020/08/06/uber-earnings-q2-2020.html</t>
  </si>
  <si>
    <t>https://www.cnbc.com/2020/11/05/uber-earnings-q3-2020.html</t>
  </si>
  <si>
    <t>Quarter</t>
  </si>
  <si>
    <t>First day of quarter</t>
  </si>
  <si>
    <t>ESTIMATE</t>
  </si>
  <si>
    <t>https://www.cnbc.com/2017/11/29/ubers-third-quarter-loss-widens-to-743-million.html</t>
  </si>
  <si>
    <t>https://www.cnbc.com/2018/02/13/ubers-loss-jumped-61-percent-to-4-point-5-billion-in-2017.html</t>
  </si>
  <si>
    <t>"moving towards profitability"</t>
  </si>
  <si>
    <t>https://www.cnbc.com/2018/05/23/uber-q1-financial-data-increased-sales-valuation-with-new-tender-offer.html</t>
  </si>
  <si>
    <t>https://www.cnbc.com/2021/02/10/uber-earnings-q4-2020-.html</t>
  </si>
  <si>
    <t>Trips (billions)</t>
  </si>
  <si>
    <t xml:space="preserve">https://www.cnbc.com/2017/08/23/uber-q2-earnings-loss-narrows-bookings-soar.html </t>
  </si>
  <si>
    <t xml:space="preserve">https://www.cnbc.com/2017/05/31/uber-posts-massive-loss-wsj.html </t>
  </si>
  <si>
    <t>"profitable in three years" "autonomous cars in 18 months… real use case</t>
  </si>
  <si>
    <t>Q2 2017</t>
  </si>
  <si>
    <t>Q1 2017</t>
  </si>
  <si>
    <t>Q4 2016</t>
  </si>
  <si>
    <t>Q3 2016</t>
  </si>
  <si>
    <t>GROSS BOOKINGS ($B)</t>
  </si>
  <si>
    <t>ADJUSTED NET REVENUE ($B)</t>
  </si>
  <si>
    <t>UNADJUSTED NET REVENUE ($B)</t>
  </si>
  <si>
    <t>ADJUSTED LOSS ($M)</t>
  </si>
  <si>
    <t>First day</t>
  </si>
  <si>
    <t>Gross booking (Rides + Eats) ($B)</t>
  </si>
  <si>
    <t>For definitions of terms, see Uber Exhibit 99.1 to their First Quarter 2019 results (h/t Griswold)</t>
  </si>
  <si>
    <t>See also https://www.marketwatch.com/investing/stock/uber/financials/cash-flow</t>
  </si>
  <si>
    <t>https://www.cnbc.com/2021/05/05/uber-q1-2021-earnings.html</t>
  </si>
  <si>
    <t>https://www.cnbc.com/2021/08/04/uber-earnings-q2-2021.html</t>
  </si>
  <si>
    <t>$1.6B from divestiture of self-driving unit ATG. Uber’s operating loss was more than $1.5 billion.</t>
  </si>
  <si>
    <t>https://www.cnbc.com/2021/11/04/uber-earnings-q3-2021.html</t>
  </si>
  <si>
    <t>$1.9B gains from Didi and Aurora investments</t>
  </si>
  <si>
    <t>$2.0B loss from investments, mainly Didi</t>
  </si>
  <si>
    <t>https://www.cnbc.com/2018/11/14/uber-earnings-q3-2018-self-reported.html</t>
  </si>
  <si>
    <t>Comment</t>
  </si>
  <si>
    <t>CNBC Report</t>
  </si>
  <si>
    <t>Uber report</t>
  </si>
  <si>
    <t>"The narrowing of our losses in the first quarter puts us on a good trajectory towards profitability"</t>
  </si>
  <si>
    <t>"CEO Dara Khosrowshahi’s is moving the company toward profitability and a goal of going public in 2019"</t>
  </si>
  <si>
    <t>"Adjusted net profit" $B</t>
  </si>
  <si>
    <t>Adjusted EBITDA ($B)</t>
  </si>
  <si>
    <t>https://investor.uber.com/financials/default.aspx</t>
  </si>
  <si>
    <t>https://investor.uber.com/news-events/news/press-release-details/2022/Uber-Announces-Results-for-Fourth-Quarter-and-Full-Year-2021/</t>
  </si>
  <si>
    <t xml:space="preserve">https://www.cnbc.com/2022/02/09/uber-earnings-q4-2021.html   </t>
  </si>
  <si>
    <t>https://www.cnbc.com/2022/05/04/uber-q1-2022-earnings.html</t>
  </si>
  <si>
    <t>https://investor.uber.com/news-events/news/press-release-details/2022/Uber-Announces-Results-for-First-Quarter-2022/</t>
  </si>
  <si>
    <t>Mobility Revenue ($B)</t>
  </si>
  <si>
    <t>https://investor.uber.com/news-events/news/press-release-details/2021/Uber-Announces-Results-for-Third-Quarter-2021/</t>
  </si>
  <si>
    <t>https://investor.uber.com/news-events/news/press-release-details/2021/Uber-Announces-Results-for-Second-Quarter-2021/</t>
  </si>
  <si>
    <t>https://investor.uber.com/news-events/news/press-release-details/2021/Uber-Announces-Results-for-First-Quarter-2021/</t>
  </si>
  <si>
    <t>Profit from Operations</t>
  </si>
  <si>
    <t>3.9B of stock -based compensation</t>
  </si>
  <si>
    <t>Amazon Year</t>
  </si>
  <si>
    <t>Amazon Profit ($B)</t>
  </si>
  <si>
    <t>Amazon total losses $2.8B 1995-2001</t>
  </si>
  <si>
    <t>Mobility take rate</t>
  </si>
  <si>
    <t>Computed take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</si>
</sst>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;[Red]\-&quot;$&quot;#,##0"/>
    <numFmt numFmtId="44" formatCode="_-&quot;$&quot;* #,##0.00_-;\-&quot;$&quot;* #,##0.00_-;_-&quot;$&quot;* &quot;-&quot;??_-;_-@_-"/>
    <numFmt numFmtId="164" formatCode="yyyy/mm/dd;@"/>
    <numFmt numFmtId="165" formatCode="[$-F800]dddd\,\ mmmm\ dd\,\ yyyy"/>
    <numFmt numFmtId="166" formatCode="&quot;$&quot;#,##0.00"/>
    <numFmt numFmtId="167" formatCode="_-[$$-409]* #,##0.00_ ;_-[$$-409]* \-#,##0.00\ ;_-[$$-409]* &quot;-&quot;??_ ;_-@_ 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2E2E2E"/>
      <name val="Calibri"/>
      <family val="2"/>
      <scheme val="minor"/>
    </font>
    <font>
      <sz val="11"/>
      <name val="Calibri"/>
      <family val="2"/>
      <scheme val="minor"/>
    </font>
    <font>
      <sz val="11"/>
      <color rgb="FF171717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  <fill>
      <patternFill patternType="solid">
        <fgColor theme="5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7" fillId="3" borderId="0" applyNumberFormat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quotePrefix="1"/>
    <xf numFmtId="164" fontId="0" fillId="0" borderId="0" xfId="0" applyNumberFormat="1"/>
    <xf numFmtId="0" fontId="1" fillId="0" borderId="0" xfId="1"/>
    <xf numFmtId="165" fontId="0" fillId="0" borderId="0" xfId="0" applyNumberFormat="1"/>
    <xf numFmtId="0" fontId="0" fillId="0" borderId="0" xfId="0" applyAlignment="1"/>
    <xf numFmtId="6" fontId="4" fillId="0" borderId="0" xfId="0" applyNumberFormat="1" applyFont="1" applyAlignment="1">
      <alignment horizontal="left" vertical="center"/>
    </xf>
    <xf numFmtId="6" fontId="4" fillId="2" borderId="0" xfId="0" applyNumberFormat="1" applyFont="1" applyFill="1" applyAlignment="1">
      <alignment horizontal="left" vertical="center"/>
    </xf>
    <xf numFmtId="166" fontId="4" fillId="2" borderId="0" xfId="0" applyNumberFormat="1" applyFont="1" applyFill="1" applyAlignment="1">
      <alignment horizontal="left" vertical="center" wrapText="1" indent="1"/>
    </xf>
    <xf numFmtId="166" fontId="4" fillId="2" borderId="0" xfId="0" applyNumberFormat="1" applyFont="1" applyFill="1" applyAlignment="1">
      <alignment horizontal="left" vertical="center"/>
    </xf>
    <xf numFmtId="166" fontId="4" fillId="0" borderId="0" xfId="0" applyNumberFormat="1" applyFont="1" applyAlignment="1">
      <alignment horizontal="left" vertical="center" wrapText="1" indent="1"/>
    </xf>
    <xf numFmtId="166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Alignment="1"/>
    <xf numFmtId="167" fontId="0" fillId="0" borderId="0" xfId="0" applyNumberFormat="1" applyAlignment="1"/>
    <xf numFmtId="0" fontId="6" fillId="0" borderId="0" xfId="0" applyFont="1"/>
    <xf numFmtId="164" fontId="7" fillId="3" borderId="0" xfId="2" applyNumberFormat="1"/>
    <xf numFmtId="165" fontId="7" fillId="3" borderId="0" xfId="2" applyNumberFormat="1"/>
    <xf numFmtId="0" fontId="7" fillId="3" borderId="0" xfId="2"/>
    <xf numFmtId="0" fontId="7" fillId="3" borderId="0" xfId="3" applyNumberFormat="1" applyFill="1"/>
    <xf numFmtId="0" fontId="0" fillId="0" borderId="0" xfId="3" applyNumberFormat="1" applyFont="1"/>
    <xf numFmtId="44" fontId="7" fillId="3" borderId="0" xfId="3" applyFill="1"/>
    <xf numFmtId="44" fontId="0" fillId="0" borderId="0" xfId="3" applyFont="1"/>
    <xf numFmtId="166" fontId="7" fillId="3" borderId="0" xfId="3" applyNumberFormat="1" applyFill="1"/>
    <xf numFmtId="166" fontId="0" fillId="0" borderId="0" xfId="3" applyNumberFormat="1" applyFont="1"/>
    <xf numFmtId="1" fontId="0" fillId="0" borderId="0" xfId="0" applyNumberFormat="1"/>
    <xf numFmtId="1" fontId="0" fillId="0" borderId="0" xfId="3" applyNumberFormat="1" applyFont="1"/>
    <xf numFmtId="9" fontId="0" fillId="0" borderId="0" xfId="4" applyFont="1"/>
  </cellXfs>
  <cellStyles count="5">
    <cellStyle name="20% - Accent2" xfId="2" builtinId="34"/>
    <cellStyle name="Currency" xfId="3" builtinId="4"/>
    <cellStyle name="Hyperlink" xfId="1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>
                <a:solidFill>
                  <a:schemeClr val="tx1">
                    <a:lumMod val="85000"/>
                    <a:lumOff val="15000"/>
                  </a:schemeClr>
                </a:solidFill>
              </a:rPr>
              <a:t>Uber Financial</a:t>
            </a:r>
            <a:r>
              <a:rPr lang="en-CA" sz="20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s</a:t>
            </a:r>
          </a:p>
          <a:p>
            <a:pPr algn="l">
              <a:defRPr sz="200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(Profit/loss and Adjusted EBITDA includes both ridehail and delivery)</a:t>
            </a:r>
            <a:endParaRPr lang="en-CA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c:rich>
      </c:tx>
      <c:layout>
        <c:manualLayout>
          <c:xMode val="edge"/>
          <c:yMode val="edge"/>
          <c:x val="0.3956015261999466"/>
          <c:y val="6.901636049823015E-2"/>
        </c:manualLayout>
      </c:layout>
      <c:overlay val="0"/>
      <c:spPr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99427201235646"/>
          <c:y val="5.3485312969224E-2"/>
          <c:w val="0.86117570877786542"/>
          <c:h val="0.82852862841033292"/>
        </c:manualLayout>
      </c:layout>
      <c:lineChart>
        <c:grouping val="standard"/>
        <c:varyColors val="0"/>
        <c:ser>
          <c:idx val="0"/>
          <c:order val="0"/>
          <c:tx>
            <c:strRef>
              <c:f>'P&amp;L'!$C$1</c:f>
              <c:strCache>
                <c:ptCount val="1"/>
                <c:pt idx="0">
                  <c:v> Mobility Revenue ($B)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'P&amp;L'!$B$2:$B$29</c:f>
              <c:strCache>
                <c:ptCount val="28"/>
                <c:pt idx="0">
                  <c:v>2015-1</c:v>
                </c:pt>
                <c:pt idx="1">
                  <c:v>2015-2</c:v>
                </c:pt>
                <c:pt idx="2">
                  <c:v>2015-3</c:v>
                </c:pt>
                <c:pt idx="3">
                  <c:v>2015-4</c:v>
                </c:pt>
                <c:pt idx="4">
                  <c:v>2016-1</c:v>
                </c:pt>
                <c:pt idx="5">
                  <c:v>2016-2</c:v>
                </c:pt>
                <c:pt idx="6">
                  <c:v>2016-3</c:v>
                </c:pt>
                <c:pt idx="7">
                  <c:v>2016-4</c:v>
                </c:pt>
                <c:pt idx="8">
                  <c:v>2017-1</c:v>
                </c:pt>
                <c:pt idx="9">
                  <c:v>2017-2</c:v>
                </c:pt>
                <c:pt idx="10">
                  <c:v>2017-3</c:v>
                </c:pt>
                <c:pt idx="11">
                  <c:v>2017-4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2019-1</c:v>
                </c:pt>
                <c:pt idx="17">
                  <c:v>2019-2</c:v>
                </c:pt>
                <c:pt idx="18">
                  <c:v>2019-3</c:v>
                </c:pt>
                <c:pt idx="19">
                  <c:v>2019-4</c:v>
                </c:pt>
                <c:pt idx="20">
                  <c:v>2020-1</c:v>
                </c:pt>
                <c:pt idx="21">
                  <c:v>2020-2</c:v>
                </c:pt>
                <c:pt idx="22">
                  <c:v>2020-3</c:v>
                </c:pt>
                <c:pt idx="23">
                  <c:v>2020-4</c:v>
                </c:pt>
                <c:pt idx="24">
                  <c:v>2021-1</c:v>
                </c:pt>
                <c:pt idx="25">
                  <c:v>2021-2</c:v>
                </c:pt>
                <c:pt idx="26">
                  <c:v>2021-3</c:v>
                </c:pt>
                <c:pt idx="27">
                  <c:v>2021-4</c:v>
                </c:pt>
              </c:strCache>
            </c:strRef>
          </c:cat>
          <c:val>
            <c:numRef>
              <c:f>'P&amp;L'!$C$2:$C$32</c:f>
              <c:numCache>
                <c:formatCode>_("$"* #,##0.00_);_("$"* \(#,##0.00\);_("$"* "-"??_);_(@_)</c:formatCode>
                <c:ptCount val="31"/>
                <c:pt idx="0">
                  <c:v>0.25</c:v>
                </c:pt>
                <c:pt idx="1">
                  <c:v>0.35</c:v>
                </c:pt>
                <c:pt idx="2">
                  <c:v>0.7</c:v>
                </c:pt>
                <c:pt idx="3">
                  <c:v>0.8</c:v>
                </c:pt>
                <c:pt idx="4">
                  <c:v>0.95</c:v>
                </c:pt>
                <c:pt idx="5">
                  <c:v>1.1000000000000001</c:v>
                </c:pt>
                <c:pt idx="6">
                  <c:v>1.7</c:v>
                </c:pt>
                <c:pt idx="7">
                  <c:v>2.8</c:v>
                </c:pt>
                <c:pt idx="8">
                  <c:v>3.4</c:v>
                </c:pt>
                <c:pt idx="9">
                  <c:v>1.75</c:v>
                </c:pt>
                <c:pt idx="10">
                  <c:v>2.0099999999999998</c:v>
                </c:pt>
                <c:pt idx="11">
                  <c:v>2.2599999999999998</c:v>
                </c:pt>
                <c:pt idx="12">
                  <c:v>2.5</c:v>
                </c:pt>
                <c:pt idx="13">
                  <c:v>2.7</c:v>
                </c:pt>
                <c:pt idx="14">
                  <c:v>2.95</c:v>
                </c:pt>
                <c:pt idx="15">
                  <c:v>3</c:v>
                </c:pt>
                <c:pt idx="16">
                  <c:v>3.1</c:v>
                </c:pt>
                <c:pt idx="17">
                  <c:v>3.17</c:v>
                </c:pt>
                <c:pt idx="18">
                  <c:v>3.81</c:v>
                </c:pt>
                <c:pt idx="19">
                  <c:v>4.04</c:v>
                </c:pt>
                <c:pt idx="20">
                  <c:v>2.4670000000000001</c:v>
                </c:pt>
                <c:pt idx="21">
                  <c:v>0.78700000000000003</c:v>
                </c:pt>
                <c:pt idx="22">
                  <c:v>1.3640000000000001</c:v>
                </c:pt>
                <c:pt idx="23">
                  <c:v>1.4710000000000001</c:v>
                </c:pt>
                <c:pt idx="24">
                  <c:v>0.85299999999999998</c:v>
                </c:pt>
                <c:pt idx="25">
                  <c:v>1.6180000000000001</c:v>
                </c:pt>
                <c:pt idx="26">
                  <c:v>2.2050000000000001</c:v>
                </c:pt>
                <c:pt idx="27">
                  <c:v>2.278</c:v>
                </c:pt>
                <c:pt idx="28">
                  <c:v>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0-4985-83EA-B3CEEE3A6514}"/>
            </c:ext>
          </c:extLst>
        </c:ser>
        <c:ser>
          <c:idx val="1"/>
          <c:order val="1"/>
          <c:tx>
            <c:strRef>
              <c:f>'P&amp;L'!$D$1</c:f>
              <c:strCache>
                <c:ptCount val="1"/>
                <c:pt idx="0">
                  <c:v>Profit / Loss ($B)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'P&amp;L'!$B$2:$B$29</c:f>
              <c:strCache>
                <c:ptCount val="28"/>
                <c:pt idx="0">
                  <c:v>2015-1</c:v>
                </c:pt>
                <c:pt idx="1">
                  <c:v>2015-2</c:v>
                </c:pt>
                <c:pt idx="2">
                  <c:v>2015-3</c:v>
                </c:pt>
                <c:pt idx="3">
                  <c:v>2015-4</c:v>
                </c:pt>
                <c:pt idx="4">
                  <c:v>2016-1</c:v>
                </c:pt>
                <c:pt idx="5">
                  <c:v>2016-2</c:v>
                </c:pt>
                <c:pt idx="6">
                  <c:v>2016-3</c:v>
                </c:pt>
                <c:pt idx="7">
                  <c:v>2016-4</c:v>
                </c:pt>
                <c:pt idx="8">
                  <c:v>2017-1</c:v>
                </c:pt>
                <c:pt idx="9">
                  <c:v>2017-2</c:v>
                </c:pt>
                <c:pt idx="10">
                  <c:v>2017-3</c:v>
                </c:pt>
                <c:pt idx="11">
                  <c:v>2017-4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2019-1</c:v>
                </c:pt>
                <c:pt idx="17">
                  <c:v>2019-2</c:v>
                </c:pt>
                <c:pt idx="18">
                  <c:v>2019-3</c:v>
                </c:pt>
                <c:pt idx="19">
                  <c:v>2019-4</c:v>
                </c:pt>
                <c:pt idx="20">
                  <c:v>2020-1</c:v>
                </c:pt>
                <c:pt idx="21">
                  <c:v>2020-2</c:v>
                </c:pt>
                <c:pt idx="22">
                  <c:v>2020-3</c:v>
                </c:pt>
                <c:pt idx="23">
                  <c:v>2020-4</c:v>
                </c:pt>
                <c:pt idx="24">
                  <c:v>2021-1</c:v>
                </c:pt>
                <c:pt idx="25">
                  <c:v>2021-2</c:v>
                </c:pt>
                <c:pt idx="26">
                  <c:v>2021-3</c:v>
                </c:pt>
                <c:pt idx="27">
                  <c:v>2021-4</c:v>
                </c:pt>
              </c:strCache>
            </c:strRef>
          </c:cat>
          <c:val>
            <c:numRef>
              <c:f>'P&amp;L'!$D$2:$D$32</c:f>
              <c:numCache>
                <c:formatCode>"$"#,##0.00</c:formatCode>
                <c:ptCount val="31"/>
                <c:pt idx="0">
                  <c:v>-0.2</c:v>
                </c:pt>
                <c:pt idx="1">
                  <c:v>-0.55000000000000004</c:v>
                </c:pt>
                <c:pt idx="2">
                  <c:v>-0.65</c:v>
                </c:pt>
                <c:pt idx="3">
                  <c:v>-0.55000000000000004</c:v>
                </c:pt>
                <c:pt idx="4">
                  <c:v>-0.5</c:v>
                </c:pt>
                <c:pt idx="5">
                  <c:v>-0.75</c:v>
                </c:pt>
                <c:pt idx="6">
                  <c:v>-0.9</c:v>
                </c:pt>
                <c:pt idx="7">
                  <c:v>-0.99099999999999999</c:v>
                </c:pt>
                <c:pt idx="8">
                  <c:v>-0.70799999999999996</c:v>
                </c:pt>
                <c:pt idx="9">
                  <c:v>-0.64500000000000002</c:v>
                </c:pt>
                <c:pt idx="10">
                  <c:v>-1.5</c:v>
                </c:pt>
                <c:pt idx="11">
                  <c:v>-1.1000000000000001</c:v>
                </c:pt>
                <c:pt idx="12">
                  <c:v>-0.57699999999999996</c:v>
                </c:pt>
                <c:pt idx="13">
                  <c:v>-0.63800000000000001</c:v>
                </c:pt>
                <c:pt idx="14">
                  <c:v>-0.93899999999999995</c:v>
                </c:pt>
                <c:pt idx="15">
                  <c:v>-0.37</c:v>
                </c:pt>
                <c:pt idx="16">
                  <c:v>-1.01</c:v>
                </c:pt>
                <c:pt idx="17">
                  <c:v>-5.2</c:v>
                </c:pt>
                <c:pt idx="18">
                  <c:v>-1.1599999999999999</c:v>
                </c:pt>
                <c:pt idx="19">
                  <c:v>-1.1000000000000001</c:v>
                </c:pt>
                <c:pt idx="20">
                  <c:v>-2.9359999999999999</c:v>
                </c:pt>
                <c:pt idx="21">
                  <c:v>-1.7749999999999999</c:v>
                </c:pt>
                <c:pt idx="22">
                  <c:v>-1.0900000000000001</c:v>
                </c:pt>
                <c:pt idx="23">
                  <c:v>-0.96799999999999997</c:v>
                </c:pt>
                <c:pt idx="24">
                  <c:v>-0.108</c:v>
                </c:pt>
                <c:pt idx="25">
                  <c:v>1.1439999999999999</c:v>
                </c:pt>
                <c:pt idx="26">
                  <c:v>-2.4</c:v>
                </c:pt>
                <c:pt idx="27">
                  <c:v>0.89</c:v>
                </c:pt>
                <c:pt idx="28">
                  <c:v>-5.9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0-4985-83EA-B3CEEE3A6514}"/>
            </c:ext>
          </c:extLst>
        </c:ser>
        <c:ser>
          <c:idx val="2"/>
          <c:order val="2"/>
          <c:tx>
            <c:strRef>
              <c:f>'P&amp;L'!$H$1</c:f>
              <c:strCache>
                <c:ptCount val="1"/>
                <c:pt idx="0">
                  <c:v>Trips (billions)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'P&amp;L'!$B$2:$B$29</c:f>
              <c:strCache>
                <c:ptCount val="28"/>
                <c:pt idx="0">
                  <c:v>2015-1</c:v>
                </c:pt>
                <c:pt idx="1">
                  <c:v>2015-2</c:v>
                </c:pt>
                <c:pt idx="2">
                  <c:v>2015-3</c:v>
                </c:pt>
                <c:pt idx="3">
                  <c:v>2015-4</c:v>
                </c:pt>
                <c:pt idx="4">
                  <c:v>2016-1</c:v>
                </c:pt>
                <c:pt idx="5">
                  <c:v>2016-2</c:v>
                </c:pt>
                <c:pt idx="6">
                  <c:v>2016-3</c:v>
                </c:pt>
                <c:pt idx="7">
                  <c:v>2016-4</c:v>
                </c:pt>
                <c:pt idx="8">
                  <c:v>2017-1</c:v>
                </c:pt>
                <c:pt idx="9">
                  <c:v>2017-2</c:v>
                </c:pt>
                <c:pt idx="10">
                  <c:v>2017-3</c:v>
                </c:pt>
                <c:pt idx="11">
                  <c:v>2017-4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2019-1</c:v>
                </c:pt>
                <c:pt idx="17">
                  <c:v>2019-2</c:v>
                </c:pt>
                <c:pt idx="18">
                  <c:v>2019-3</c:v>
                </c:pt>
                <c:pt idx="19">
                  <c:v>2019-4</c:v>
                </c:pt>
                <c:pt idx="20">
                  <c:v>2020-1</c:v>
                </c:pt>
                <c:pt idx="21">
                  <c:v>2020-2</c:v>
                </c:pt>
                <c:pt idx="22">
                  <c:v>2020-3</c:v>
                </c:pt>
                <c:pt idx="23">
                  <c:v>2020-4</c:v>
                </c:pt>
                <c:pt idx="24">
                  <c:v>2021-1</c:v>
                </c:pt>
                <c:pt idx="25">
                  <c:v>2021-2</c:v>
                </c:pt>
                <c:pt idx="26">
                  <c:v>2021-3</c:v>
                </c:pt>
                <c:pt idx="27">
                  <c:v>2021-4</c:v>
                </c:pt>
              </c:strCache>
            </c:strRef>
          </c:cat>
          <c:val>
            <c:numRef>
              <c:f>'P&amp;L'!$H$2:$H$32</c:f>
              <c:numCache>
                <c:formatCode>General</c:formatCode>
                <c:ptCount val="31"/>
                <c:pt idx="9">
                  <c:v>0.88900000000000001</c:v>
                </c:pt>
                <c:pt idx="10">
                  <c:v>0.98499999999999999</c:v>
                </c:pt>
                <c:pt idx="11">
                  <c:v>1.0880000000000001</c:v>
                </c:pt>
                <c:pt idx="12">
                  <c:v>1.1359999999999999</c:v>
                </c:pt>
                <c:pt idx="13">
                  <c:v>1.242</c:v>
                </c:pt>
                <c:pt idx="14">
                  <c:v>1.3480000000000001</c:v>
                </c:pt>
                <c:pt idx="15">
                  <c:v>1.4930000000000001</c:v>
                </c:pt>
                <c:pt idx="16">
                  <c:v>1.55</c:v>
                </c:pt>
                <c:pt idx="17">
                  <c:v>1.677</c:v>
                </c:pt>
                <c:pt idx="18">
                  <c:v>1.77</c:v>
                </c:pt>
                <c:pt idx="19">
                  <c:v>1.907</c:v>
                </c:pt>
                <c:pt idx="20">
                  <c:v>1.6579999999999999</c:v>
                </c:pt>
                <c:pt idx="21">
                  <c:v>0.73699999999999999</c:v>
                </c:pt>
                <c:pt idx="22">
                  <c:v>1.1839999999999999</c:v>
                </c:pt>
                <c:pt idx="23">
                  <c:v>1.4430000000000001</c:v>
                </c:pt>
                <c:pt idx="24">
                  <c:v>1.4470000000000001</c:v>
                </c:pt>
                <c:pt idx="25">
                  <c:v>1.5109999999999999</c:v>
                </c:pt>
                <c:pt idx="26">
                  <c:v>1.641</c:v>
                </c:pt>
                <c:pt idx="27">
                  <c:v>1.77</c:v>
                </c:pt>
                <c:pt idx="28">
                  <c:v>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E4-4CC5-9BE7-BEAB7B8B9B52}"/>
            </c:ext>
          </c:extLst>
        </c:ser>
        <c:ser>
          <c:idx val="3"/>
          <c:order val="3"/>
          <c:tx>
            <c:strRef>
              <c:f>'P&amp;L'!$E$1</c:f>
              <c:strCache>
                <c:ptCount val="1"/>
                <c:pt idx="0">
                  <c:v>Adjusted EBITDA ($B)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'P&amp;L'!$E$2:$E$32</c:f>
              <c:numCache>
                <c:formatCode>"$"#,##0.00</c:formatCode>
                <c:ptCount val="31"/>
                <c:pt idx="8">
                  <c:v>-0.65700000000000003</c:v>
                </c:pt>
                <c:pt idx="9">
                  <c:v>-0.68799999999999994</c:v>
                </c:pt>
                <c:pt idx="10">
                  <c:v>-0.73599999999999999</c:v>
                </c:pt>
                <c:pt idx="11">
                  <c:v>-0.56100000000000005</c:v>
                </c:pt>
                <c:pt idx="12">
                  <c:v>-0.28000000000000003</c:v>
                </c:pt>
                <c:pt idx="13">
                  <c:v>-0.28999999999999998</c:v>
                </c:pt>
                <c:pt idx="14">
                  <c:v>-0.45800000000000002</c:v>
                </c:pt>
                <c:pt idx="15">
                  <c:v>-0.81699999999999995</c:v>
                </c:pt>
                <c:pt idx="16">
                  <c:v>-0.86899999999999999</c:v>
                </c:pt>
                <c:pt idx="17">
                  <c:v>-0.65600000000000003</c:v>
                </c:pt>
                <c:pt idx="18">
                  <c:v>-0.58499999999999996</c:v>
                </c:pt>
                <c:pt idx="19">
                  <c:v>-0.61499999999999999</c:v>
                </c:pt>
                <c:pt idx="20">
                  <c:v>-0.61199999999999999</c:v>
                </c:pt>
                <c:pt idx="21">
                  <c:v>-0.83699999999999997</c:v>
                </c:pt>
                <c:pt idx="22">
                  <c:v>-0.625</c:v>
                </c:pt>
                <c:pt idx="23">
                  <c:v>-0.45400000000000001</c:v>
                </c:pt>
                <c:pt idx="24">
                  <c:v>-0.35899999999999999</c:v>
                </c:pt>
                <c:pt idx="25">
                  <c:v>-0.50900000000000001</c:v>
                </c:pt>
                <c:pt idx="26">
                  <c:v>8.0000000000000002E-3</c:v>
                </c:pt>
                <c:pt idx="27">
                  <c:v>8.5999999999999993E-2</c:v>
                </c:pt>
                <c:pt idx="28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8E-49DE-9F38-CE325BC36CA9}"/>
            </c:ext>
          </c:extLst>
        </c:ser>
        <c:ser>
          <c:idx val="4"/>
          <c:order val="4"/>
          <c:tx>
            <c:v>Operations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'P&amp;L'!$F$2:$F$32</c:f>
              <c:numCache>
                <c:formatCode>"$"#,##0.00</c:formatCode>
                <c:ptCount val="31"/>
                <c:pt idx="12">
                  <c:v>-0.47799999999999998</c:v>
                </c:pt>
                <c:pt idx="13">
                  <c:v>-0.73899999999999999</c:v>
                </c:pt>
                <c:pt idx="14">
                  <c:v>-0.76300000000000001</c:v>
                </c:pt>
                <c:pt idx="15">
                  <c:v>-1.0529999999999999</c:v>
                </c:pt>
                <c:pt idx="16">
                  <c:v>-1.034</c:v>
                </c:pt>
                <c:pt idx="17">
                  <c:v>-5.4850000000000003</c:v>
                </c:pt>
                <c:pt idx="18">
                  <c:v>-1.1060000000000001</c:v>
                </c:pt>
                <c:pt idx="19">
                  <c:v>-0.97099999999999997</c:v>
                </c:pt>
                <c:pt idx="20">
                  <c:v>-1.2629999999999999</c:v>
                </c:pt>
                <c:pt idx="21">
                  <c:v>-1.607</c:v>
                </c:pt>
                <c:pt idx="22">
                  <c:v>-1.1160000000000001</c:v>
                </c:pt>
                <c:pt idx="23">
                  <c:v>-0.877</c:v>
                </c:pt>
                <c:pt idx="24">
                  <c:v>-1.524</c:v>
                </c:pt>
                <c:pt idx="25">
                  <c:v>-1.1879999999999999</c:v>
                </c:pt>
                <c:pt idx="26">
                  <c:v>-0.57199999999999995</c:v>
                </c:pt>
                <c:pt idx="27">
                  <c:v>-0.55000000000000004</c:v>
                </c:pt>
                <c:pt idx="28">
                  <c:v>-0.48199999999999998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A9-424E-83A8-57EC7F36A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707535"/>
        <c:axId val="1389828319"/>
      </c:lineChart>
      <c:catAx>
        <c:axId val="967707535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2857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828319"/>
        <c:crosses val="autoZero"/>
        <c:auto val="1"/>
        <c:lblAlgn val="ctr"/>
        <c:lblOffset val="0"/>
        <c:tickLblSkip val="4"/>
        <c:tickMarkSkip val="4"/>
        <c:noMultiLvlLbl val="0"/>
      </c:catAx>
      <c:valAx>
        <c:axId val="1389828319"/>
        <c:scaling>
          <c:orientation val="minMax"/>
          <c:min val="-6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Revenue / Profit ($B)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07535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314694302918018"/>
          <c:y val="7.3818977495967164E-2"/>
          <c:w val="8.0207650414178683E-2"/>
          <c:h val="0.16795619017367905"/>
        </c:manualLayout>
      </c:layout>
      <c:overlay val="1"/>
      <c:spPr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0"/>
        <a:lstStyle/>
        <a:p>
          <a:pPr>
            <a:defRPr sz="12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200E4A-E82C-4274-9E48-1F87C10FBE87}">
  <sheetPr/>
  <sheetViews>
    <sheetView tabSelected="1" zoomScale="5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25896794" cy="187698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72104C-D640-41C4-854C-9EFC42AAF7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nbc.com/2018/08/15/uber-q2-2018-revenue-bookings-slow-slightly.html" TargetMode="External"/><Relationship Id="rId13" Type="http://schemas.openxmlformats.org/officeDocument/2006/relationships/hyperlink" Target="https://www.cnbc.com/2019/11/04/uber-uber-q3-2019-earnings.html" TargetMode="External"/><Relationship Id="rId18" Type="http://schemas.openxmlformats.org/officeDocument/2006/relationships/hyperlink" Target="https://www.cnbc.com/2021/02/10/uber-earnings-q4-2020-.html" TargetMode="External"/><Relationship Id="rId3" Type="http://schemas.openxmlformats.org/officeDocument/2006/relationships/hyperlink" Target="https://www.cnbc.com/2017/08/23/uber-q2-earnings-loss-narrows-bookings-soar.html" TargetMode="External"/><Relationship Id="rId21" Type="http://schemas.openxmlformats.org/officeDocument/2006/relationships/hyperlink" Target="https://investor.uber.com/news-events/news/press-release-details/2022/Uber-Announces-Results-for-First-Quarter-2022/" TargetMode="External"/><Relationship Id="rId7" Type="http://schemas.openxmlformats.org/officeDocument/2006/relationships/hyperlink" Target="https://www.cnbc.com/2018/05/23/uber-q1-financial-data-increased-sales-valuation-with-new-tender-offer.html" TargetMode="External"/><Relationship Id="rId12" Type="http://schemas.openxmlformats.org/officeDocument/2006/relationships/hyperlink" Target="https://www.cnbc.com/2019/08/08/uber-earnings-q2-2019.html" TargetMode="External"/><Relationship Id="rId17" Type="http://schemas.openxmlformats.org/officeDocument/2006/relationships/hyperlink" Target="https://www.cnbc.com/2020/11/05/uber-earnings-q3-2020.html" TargetMode="External"/><Relationship Id="rId2" Type="http://schemas.openxmlformats.org/officeDocument/2006/relationships/hyperlink" Target="https://www.cnbc.com/2018/02/13/ubers-loss-jumped-61-percent-to-4-point-5-billion-in-2017.html" TargetMode="External"/><Relationship Id="rId16" Type="http://schemas.openxmlformats.org/officeDocument/2006/relationships/hyperlink" Target="https://www.cnbc.com/2020/08/06/uber-earnings-q2-2020.html" TargetMode="External"/><Relationship Id="rId20" Type="http://schemas.openxmlformats.org/officeDocument/2006/relationships/hyperlink" Target="https://www.cnbc.com/2022/02/09/uber-earnings-q4-2021.html" TargetMode="External"/><Relationship Id="rId1" Type="http://schemas.openxmlformats.org/officeDocument/2006/relationships/hyperlink" Target="https://www.cnbc.com/2017/11/29/ubers-third-quarter-loss-widens-to-743-million.html" TargetMode="External"/><Relationship Id="rId6" Type="http://schemas.openxmlformats.org/officeDocument/2006/relationships/hyperlink" Target="https://www.cnbc.com/2021/11/04/uber-earnings-q3-2021.html" TargetMode="External"/><Relationship Id="rId11" Type="http://schemas.openxmlformats.org/officeDocument/2006/relationships/hyperlink" Target="https://www.cnbc.com/2019/05/30/uber-earnings-q1-2019.html" TargetMode="External"/><Relationship Id="rId5" Type="http://schemas.openxmlformats.org/officeDocument/2006/relationships/hyperlink" Target="https://www.cnbc.com/2021/08/04/uber-earnings-q2-2021.html" TargetMode="External"/><Relationship Id="rId15" Type="http://schemas.openxmlformats.org/officeDocument/2006/relationships/hyperlink" Target="https://www.cnbc.com/2020/05/07/uber-uber-earnings-q1-2020.html" TargetMode="External"/><Relationship Id="rId23" Type="http://schemas.openxmlformats.org/officeDocument/2006/relationships/comments" Target="../comments1.xml"/><Relationship Id="rId10" Type="http://schemas.openxmlformats.org/officeDocument/2006/relationships/hyperlink" Target="https://www.cnbc.com/2019/02/15/uber-2018-financial-results.html" TargetMode="External"/><Relationship Id="rId19" Type="http://schemas.openxmlformats.org/officeDocument/2006/relationships/hyperlink" Target="https://www.cnbc.com/2021/05/05/uber-q1-2021-earnings.html" TargetMode="External"/><Relationship Id="rId4" Type="http://schemas.openxmlformats.org/officeDocument/2006/relationships/hyperlink" Target="https://www.cnbc.com/2017/05/31/uber-posts-massive-loss-wsj.html" TargetMode="External"/><Relationship Id="rId9" Type="http://schemas.openxmlformats.org/officeDocument/2006/relationships/hyperlink" Target="https://www.cnbc.com/2018/11/14/uber-earnings-q3-2018-self-reported.html" TargetMode="External"/><Relationship Id="rId14" Type="http://schemas.openxmlformats.org/officeDocument/2006/relationships/hyperlink" Target="https://www.cnbc.com/2020/02/06/uber-uber-earnings-q4-2019.html" TargetMode="External"/><Relationship Id="rId2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s23.q4cdn.com/407969754/files/doc_financials/2019/Q1/Uber-Q1-19-Earnings_FINAL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3D3FC-8B99-4752-A7B2-3B559B0FE7B5}">
  <dimension ref="A1:P33"/>
  <sheetViews>
    <sheetView topLeftCell="B1" workbookViewId="0">
      <pane ySplit="1" topLeftCell="A12" activePane="bottomLeft" state="frozen"/>
      <selection pane="bottomLeft" activeCell="I12" sqref="I12"/>
    </sheetView>
  </sheetViews>
  <sheetFormatPr defaultRowHeight="14.75" x14ac:dyDescent="0.75"/>
  <cols>
    <col min="1" max="1" width="18" style="2" hidden="1" customWidth="1"/>
    <col min="2" max="2" width="11.7265625" style="4" bestFit="1" customWidth="1"/>
    <col min="3" max="3" width="12.86328125" style="20" customWidth="1"/>
    <col min="4" max="4" width="15.54296875" style="20" customWidth="1"/>
    <col min="5" max="6" width="18.04296875" style="20" customWidth="1"/>
    <col min="7" max="7" width="15.54296875" customWidth="1"/>
    <col min="8" max="10" width="14.1328125" customWidth="1"/>
    <col min="11" max="13" width="14.1328125" hidden="1" customWidth="1"/>
    <col min="14" max="14" width="105.26953125" hidden="1" customWidth="1"/>
    <col min="15" max="15" width="114.58984375" bestFit="1" customWidth="1"/>
  </cols>
  <sheetData>
    <row r="1" spans="1:16" s="18" customFormat="1" x14ac:dyDescent="0.75">
      <c r="A1" s="16" t="s">
        <v>12</v>
      </c>
      <c r="B1" s="17" t="s">
        <v>11</v>
      </c>
      <c r="C1" s="21" t="s">
        <v>54</v>
      </c>
      <c r="D1" s="23" t="s">
        <v>0</v>
      </c>
      <c r="E1" s="19" t="s">
        <v>48</v>
      </c>
      <c r="F1" s="19" t="s">
        <v>58</v>
      </c>
      <c r="G1" s="18" t="s">
        <v>47</v>
      </c>
      <c r="H1" s="18" t="s">
        <v>19</v>
      </c>
      <c r="I1" s="18" t="s">
        <v>64</v>
      </c>
      <c r="J1" s="18" t="s">
        <v>63</v>
      </c>
      <c r="K1" s="18" t="s">
        <v>60</v>
      </c>
      <c r="L1" s="18" t="s">
        <v>61</v>
      </c>
      <c r="M1" s="18" t="s">
        <v>42</v>
      </c>
      <c r="N1" s="18" t="s">
        <v>43</v>
      </c>
      <c r="O1" s="18" t="s">
        <v>44</v>
      </c>
    </row>
    <row r="2" spans="1:16" x14ac:dyDescent="0.75">
      <c r="A2" s="2">
        <v>42005</v>
      </c>
      <c r="B2" s="4" t="str">
        <f>CONCATENATE(YEAR(A2), "-", ROUNDUP(MONTH(A2)/3,0))</f>
        <v>2015-1</v>
      </c>
      <c r="C2" s="22">
        <v>0.25</v>
      </c>
      <c r="D2" s="24">
        <v>-0.2</v>
      </c>
      <c r="E2" s="24"/>
      <c r="F2" s="24"/>
      <c r="I2" s="27"/>
      <c r="J2" s="27"/>
    </row>
    <row r="3" spans="1:16" x14ac:dyDescent="0.75">
      <c r="A3" s="2">
        <f>EDATE(A2,3)</f>
        <v>42095</v>
      </c>
      <c r="B3" s="4" t="str">
        <f t="shared" ref="B3:B33" si="0">CONCATENATE(YEAR(A3), "-", ROUNDUP(MONTH(A3)/3,0))</f>
        <v>2015-2</v>
      </c>
      <c r="C3" s="22">
        <v>0.35</v>
      </c>
      <c r="D3" s="24">
        <v>-0.55000000000000004</v>
      </c>
      <c r="E3" s="24"/>
      <c r="F3" s="24"/>
      <c r="I3" s="27"/>
      <c r="J3" s="27"/>
    </row>
    <row r="4" spans="1:16" x14ac:dyDescent="0.75">
      <c r="A4" s="2">
        <f t="shared" ref="A4:A24" si="1">EDATE(A3,3)</f>
        <v>42186</v>
      </c>
      <c r="B4" s="4" t="str">
        <f t="shared" si="0"/>
        <v>2015-3</v>
      </c>
      <c r="C4" s="22">
        <v>0.7</v>
      </c>
      <c r="D4" s="24">
        <v>-0.65</v>
      </c>
      <c r="E4" s="24"/>
      <c r="F4" s="24"/>
      <c r="I4" s="27"/>
      <c r="J4" s="27"/>
    </row>
    <row r="5" spans="1:16" x14ac:dyDescent="0.75">
      <c r="A5" s="2">
        <f t="shared" si="1"/>
        <v>42278</v>
      </c>
      <c r="B5" s="4" t="str">
        <f t="shared" si="0"/>
        <v>2015-4</v>
      </c>
      <c r="C5" s="22">
        <v>0.8</v>
      </c>
      <c r="D5" s="24">
        <v>-0.55000000000000004</v>
      </c>
      <c r="E5" s="24"/>
      <c r="F5" s="24"/>
      <c r="I5" s="27"/>
      <c r="J5" s="27"/>
      <c r="K5">
        <v>1999</v>
      </c>
      <c r="L5">
        <v>-0.7</v>
      </c>
      <c r="M5" t="s">
        <v>13</v>
      </c>
    </row>
    <row r="6" spans="1:16" x14ac:dyDescent="0.75">
      <c r="A6" s="2">
        <f t="shared" si="1"/>
        <v>42370</v>
      </c>
      <c r="B6" s="4" t="str">
        <f t="shared" si="0"/>
        <v>2016-1</v>
      </c>
      <c r="C6" s="22">
        <v>0.95</v>
      </c>
      <c r="D6" s="24">
        <v>-0.5</v>
      </c>
      <c r="E6" s="24"/>
      <c r="F6" s="24"/>
      <c r="I6" s="27"/>
      <c r="J6" s="27"/>
      <c r="M6" t="s">
        <v>62</v>
      </c>
    </row>
    <row r="7" spans="1:16" x14ac:dyDescent="0.75">
      <c r="A7" s="2">
        <f t="shared" si="1"/>
        <v>42461</v>
      </c>
      <c r="B7" s="4" t="str">
        <f t="shared" si="0"/>
        <v>2016-2</v>
      </c>
      <c r="C7" s="22">
        <v>1.1000000000000001</v>
      </c>
      <c r="D7" s="24">
        <v>-0.75</v>
      </c>
      <c r="E7" s="24"/>
      <c r="F7" s="24"/>
      <c r="I7" s="27"/>
      <c r="J7" s="27"/>
      <c r="K7" s="25"/>
    </row>
    <row r="8" spans="1:16" x14ac:dyDescent="0.75">
      <c r="A8" s="2">
        <f t="shared" si="1"/>
        <v>42552</v>
      </c>
      <c r="B8" s="4" t="str">
        <f t="shared" si="0"/>
        <v>2016-3</v>
      </c>
      <c r="C8" s="22">
        <v>1.7</v>
      </c>
      <c r="D8" s="24">
        <v>-0.9</v>
      </c>
      <c r="E8" s="24"/>
      <c r="F8" s="24"/>
      <c r="I8" s="27"/>
      <c r="J8" s="27"/>
      <c r="K8" s="25"/>
    </row>
    <row r="9" spans="1:16" x14ac:dyDescent="0.75">
      <c r="A9" s="2">
        <f t="shared" si="1"/>
        <v>42644</v>
      </c>
      <c r="B9" s="4" t="str">
        <f t="shared" si="0"/>
        <v>2016-4</v>
      </c>
      <c r="C9" s="22">
        <v>2.8</v>
      </c>
      <c r="D9" s="24">
        <v>-0.99099999999999999</v>
      </c>
      <c r="E9" s="24"/>
      <c r="F9" s="24"/>
      <c r="I9" s="27"/>
      <c r="J9" s="27"/>
      <c r="K9" s="25">
        <v>2000</v>
      </c>
      <c r="L9">
        <v>-1.3</v>
      </c>
    </row>
    <row r="10" spans="1:16" x14ac:dyDescent="0.75">
      <c r="A10" s="2">
        <f t="shared" si="1"/>
        <v>42736</v>
      </c>
      <c r="B10" s="4" t="str">
        <f t="shared" si="0"/>
        <v>2017-1</v>
      </c>
      <c r="C10" s="22">
        <v>3.4</v>
      </c>
      <c r="D10" s="24">
        <v>-0.70799999999999996</v>
      </c>
      <c r="E10" s="24">
        <v>-0.65700000000000003</v>
      </c>
      <c r="F10" s="24"/>
      <c r="I10" s="27"/>
      <c r="J10" s="27"/>
      <c r="K10" s="25"/>
      <c r="M10" t="s">
        <v>1</v>
      </c>
      <c r="N10" s="3" t="s">
        <v>21</v>
      </c>
      <c r="P10" t="s">
        <v>45</v>
      </c>
    </row>
    <row r="11" spans="1:16" x14ac:dyDescent="0.75">
      <c r="A11" s="2">
        <f t="shared" si="1"/>
        <v>42826</v>
      </c>
      <c r="B11" s="4" t="str">
        <f t="shared" si="0"/>
        <v>2017-2</v>
      </c>
      <c r="C11" s="22">
        <v>1.75</v>
      </c>
      <c r="D11" s="24">
        <v>-0.64500000000000002</v>
      </c>
      <c r="E11" s="24">
        <f>-0.688</f>
        <v>-0.68799999999999994</v>
      </c>
      <c r="F11" s="24"/>
      <c r="H11">
        <v>0.88900000000000001</v>
      </c>
      <c r="I11" s="27"/>
      <c r="J11" s="27"/>
      <c r="K11" s="25"/>
      <c r="N11" s="3" t="s">
        <v>20</v>
      </c>
    </row>
    <row r="12" spans="1:16" x14ac:dyDescent="0.75">
      <c r="A12" s="2">
        <f t="shared" si="1"/>
        <v>42917</v>
      </c>
      <c r="B12" s="4" t="str">
        <f t="shared" si="0"/>
        <v>2017-3</v>
      </c>
      <c r="C12" s="22">
        <v>2.0099999999999998</v>
      </c>
      <c r="D12" s="24">
        <v>-1.5</v>
      </c>
      <c r="E12" s="24">
        <v>-0.73599999999999999</v>
      </c>
      <c r="F12" s="24"/>
      <c r="G12">
        <v>-0.74299999999999999</v>
      </c>
      <c r="H12">
        <v>0.98499999999999999</v>
      </c>
      <c r="I12" s="27"/>
      <c r="J12" s="27"/>
      <c r="K12" s="25"/>
      <c r="N12" s="3" t="s">
        <v>14</v>
      </c>
    </row>
    <row r="13" spans="1:16" x14ac:dyDescent="0.75">
      <c r="A13" s="2">
        <f t="shared" si="1"/>
        <v>43009</v>
      </c>
      <c r="B13" s="4" t="str">
        <f t="shared" si="0"/>
        <v>2017-4</v>
      </c>
      <c r="C13" s="22">
        <v>2.2599999999999998</v>
      </c>
      <c r="D13" s="24">
        <v>-1.1000000000000001</v>
      </c>
      <c r="E13" s="24">
        <v>-0.56100000000000005</v>
      </c>
      <c r="F13" s="24"/>
      <c r="H13">
        <v>1.0880000000000001</v>
      </c>
      <c r="I13" s="27"/>
      <c r="J13" s="27"/>
      <c r="K13" s="26">
        <v>2001</v>
      </c>
      <c r="L13">
        <v>-0.5</v>
      </c>
      <c r="M13" t="s">
        <v>16</v>
      </c>
      <c r="N13" s="3" t="s">
        <v>15</v>
      </c>
      <c r="O13" t="s">
        <v>46</v>
      </c>
    </row>
    <row r="14" spans="1:16" x14ac:dyDescent="0.75">
      <c r="A14" s="2">
        <f t="shared" si="1"/>
        <v>43101</v>
      </c>
      <c r="B14" s="4" t="str">
        <f t="shared" si="0"/>
        <v>2018-1</v>
      </c>
      <c r="C14" s="22">
        <v>2.5</v>
      </c>
      <c r="D14" s="24">
        <v>-0.57699999999999996</v>
      </c>
      <c r="E14" s="24">
        <v>-0.28000000000000003</v>
      </c>
      <c r="F14" s="24">
        <v>-0.47799999999999998</v>
      </c>
      <c r="G14">
        <v>-0.57699999999999996</v>
      </c>
      <c r="H14">
        <v>1.1359999999999999</v>
      </c>
      <c r="I14" s="27">
        <f>2584/10893</f>
        <v>0.23721656109428074</v>
      </c>
      <c r="J14" s="27"/>
      <c r="K14" s="25"/>
      <c r="M14" t="s">
        <v>22</v>
      </c>
      <c r="N14" s="3" t="s">
        <v>17</v>
      </c>
    </row>
    <row r="15" spans="1:16" x14ac:dyDescent="0.75">
      <c r="A15" s="2">
        <f t="shared" si="1"/>
        <v>43191</v>
      </c>
      <c r="B15" s="4" t="str">
        <f t="shared" si="0"/>
        <v>2018-2</v>
      </c>
      <c r="C15" s="22">
        <v>2.7</v>
      </c>
      <c r="D15" s="24">
        <v>-0.63800000000000001</v>
      </c>
      <c r="E15" s="24">
        <v>-0.28999999999999998</v>
      </c>
      <c r="F15" s="24">
        <v>-0.73899999999999999</v>
      </c>
      <c r="G15">
        <v>-0.69499999999999995</v>
      </c>
      <c r="H15">
        <v>1.242</v>
      </c>
      <c r="I15" s="27">
        <f>2768/12012</f>
        <v>0.23043623043623043</v>
      </c>
      <c r="J15" s="27"/>
      <c r="K15" s="25"/>
      <c r="N15" s="3" t="s">
        <v>2</v>
      </c>
    </row>
    <row r="16" spans="1:16" x14ac:dyDescent="0.75">
      <c r="A16" s="2">
        <f t="shared" si="1"/>
        <v>43282</v>
      </c>
      <c r="B16" s="4" t="str">
        <f t="shared" si="0"/>
        <v>2018-3</v>
      </c>
      <c r="C16" s="22">
        <v>2.95</v>
      </c>
      <c r="D16" s="24">
        <v>-0.93899999999999995</v>
      </c>
      <c r="E16" s="24">
        <v>-0.45800000000000002</v>
      </c>
      <c r="F16" s="24">
        <v>-0.76300000000000001</v>
      </c>
      <c r="G16">
        <v>-0.93899999999999995</v>
      </c>
      <c r="H16">
        <v>1.3480000000000001</v>
      </c>
      <c r="I16" s="27">
        <f>2425/10488</f>
        <v>0.23121662852784133</v>
      </c>
      <c r="J16" s="27"/>
      <c r="K16" s="25"/>
      <c r="N16" s="3" t="s">
        <v>41</v>
      </c>
    </row>
    <row r="17" spans="1:15" x14ac:dyDescent="0.75">
      <c r="A17" s="2">
        <f t="shared" si="1"/>
        <v>43374</v>
      </c>
      <c r="B17" s="4" t="str">
        <f t="shared" si="0"/>
        <v>2018-4</v>
      </c>
      <c r="C17" s="22">
        <v>3</v>
      </c>
      <c r="D17" s="24">
        <v>-0.37</v>
      </c>
      <c r="E17" s="24">
        <v>-0.81699999999999995</v>
      </c>
      <c r="F17" s="24">
        <v>-1.0529999999999999</v>
      </c>
      <c r="G17">
        <v>-0.76800000000000002</v>
      </c>
      <c r="H17">
        <v>1.4930000000000001</v>
      </c>
      <c r="I17" s="27">
        <f>2400/11479</f>
        <v>0.2090774457705375</v>
      </c>
      <c r="J17" s="27"/>
      <c r="K17" s="26">
        <v>2002</v>
      </c>
      <c r="L17">
        <v>-0.12</v>
      </c>
      <c r="N17" s="3" t="s">
        <v>3</v>
      </c>
    </row>
    <row r="18" spans="1:15" x14ac:dyDescent="0.75">
      <c r="A18" s="2">
        <f t="shared" si="1"/>
        <v>43466</v>
      </c>
      <c r="B18" s="4" t="str">
        <f t="shared" si="0"/>
        <v>2019-1</v>
      </c>
      <c r="C18" s="22">
        <v>3.1</v>
      </c>
      <c r="D18" s="24">
        <v>-1.01</v>
      </c>
      <c r="E18" s="24">
        <v>-0.86899999999999999</v>
      </c>
      <c r="F18" s="24">
        <v>-1.034</v>
      </c>
      <c r="H18">
        <v>1.55</v>
      </c>
      <c r="I18" s="27">
        <f>3099/14649</f>
        <v>0.21155027646938357</v>
      </c>
      <c r="J18" s="27"/>
      <c r="K18" s="25"/>
      <c r="N18" s="3" t="s">
        <v>4</v>
      </c>
      <c r="O18" t="s">
        <v>49</v>
      </c>
    </row>
    <row r="19" spans="1:15" x14ac:dyDescent="0.75">
      <c r="A19" s="2">
        <f t="shared" si="1"/>
        <v>43556</v>
      </c>
      <c r="B19" s="4" t="str">
        <f t="shared" si="0"/>
        <v>2019-2</v>
      </c>
      <c r="C19" s="22">
        <v>3.17</v>
      </c>
      <c r="D19" s="24">
        <v>-5.2</v>
      </c>
      <c r="E19" s="24">
        <v>-0.65600000000000003</v>
      </c>
      <c r="F19" s="24">
        <v>-5.4850000000000003</v>
      </c>
      <c r="H19">
        <v>1.677</v>
      </c>
      <c r="I19" s="27">
        <f>3166/15756</f>
        <v>0.20093932470170095</v>
      </c>
      <c r="J19" s="27"/>
      <c r="K19" s="25"/>
      <c r="M19" s="1" t="s">
        <v>59</v>
      </c>
      <c r="N19" s="3" t="s">
        <v>5</v>
      </c>
      <c r="O19" t="s">
        <v>49</v>
      </c>
    </row>
    <row r="20" spans="1:15" x14ac:dyDescent="0.75">
      <c r="A20" s="2">
        <f t="shared" si="1"/>
        <v>43647</v>
      </c>
      <c r="B20" s="4" t="str">
        <f t="shared" si="0"/>
        <v>2019-3</v>
      </c>
      <c r="C20" s="22">
        <v>3.81</v>
      </c>
      <c r="D20" s="24">
        <v>-1.1599999999999999</v>
      </c>
      <c r="E20" s="24">
        <v>-0.58499999999999996</v>
      </c>
      <c r="F20" s="24">
        <v>-1.1060000000000001</v>
      </c>
      <c r="H20">
        <v>1.77</v>
      </c>
      <c r="I20" s="27">
        <f>2895/12554</f>
        <v>0.23060379162020073</v>
      </c>
      <c r="J20" s="27"/>
      <c r="K20" s="25"/>
      <c r="N20" s="3" t="s">
        <v>6</v>
      </c>
      <c r="O20" t="s">
        <v>49</v>
      </c>
    </row>
    <row r="21" spans="1:15" x14ac:dyDescent="0.75">
      <c r="A21" s="2">
        <f t="shared" si="1"/>
        <v>43739</v>
      </c>
      <c r="B21" s="4" t="str">
        <f t="shared" si="0"/>
        <v>2019-4</v>
      </c>
      <c r="C21" s="22">
        <v>4.04</v>
      </c>
      <c r="D21" s="24">
        <v>-1.1000000000000001</v>
      </c>
      <c r="E21" s="24">
        <v>-0.61499999999999999</v>
      </c>
      <c r="F21" s="24">
        <v>-0.97099999999999997</v>
      </c>
      <c r="H21">
        <v>1.907</v>
      </c>
      <c r="I21" s="27">
        <f>3056/13512</f>
        <v>0.22616933096506808</v>
      </c>
      <c r="J21" s="27"/>
      <c r="K21" s="26">
        <v>2003</v>
      </c>
      <c r="L21">
        <v>0.125</v>
      </c>
      <c r="N21" s="3" t="s">
        <v>7</v>
      </c>
      <c r="O21" t="s">
        <v>49</v>
      </c>
    </row>
    <row r="22" spans="1:15" x14ac:dyDescent="0.75">
      <c r="A22" s="2">
        <f t="shared" si="1"/>
        <v>43831</v>
      </c>
      <c r="B22" s="4" t="str">
        <f t="shared" si="0"/>
        <v>2020-1</v>
      </c>
      <c r="C22" s="22">
        <v>2.4670000000000001</v>
      </c>
      <c r="D22" s="24">
        <v>-2.9359999999999999</v>
      </c>
      <c r="E22" s="24">
        <v>-0.61199999999999999</v>
      </c>
      <c r="F22" s="24">
        <v>-1.2629999999999999</v>
      </c>
      <c r="H22">
        <v>1.6579999999999999</v>
      </c>
      <c r="I22" s="27">
        <f>2467/10874</f>
        <v>0.22687143645392679</v>
      </c>
      <c r="J22" s="27">
        <v>0.22700000000000001</v>
      </c>
      <c r="K22" s="25"/>
      <c r="N22" s="3" t="s">
        <v>8</v>
      </c>
      <c r="O22" t="s">
        <v>49</v>
      </c>
    </row>
    <row r="23" spans="1:15" x14ac:dyDescent="0.75">
      <c r="A23" s="2">
        <f t="shared" si="1"/>
        <v>43922</v>
      </c>
      <c r="B23" s="4" t="str">
        <f t="shared" si="0"/>
        <v>2020-2</v>
      </c>
      <c r="C23" s="22">
        <v>0.78700000000000003</v>
      </c>
      <c r="D23" s="24">
        <v>-1.7749999999999999</v>
      </c>
      <c r="E23" s="24">
        <v>-0.83699999999999997</v>
      </c>
      <c r="F23" s="24">
        <v>-1.607</v>
      </c>
      <c r="H23">
        <v>0.73699999999999999</v>
      </c>
      <c r="I23" s="27">
        <f>787/3046</f>
        <v>0.25837163493105714</v>
      </c>
      <c r="J23" s="27">
        <v>0.25800000000000001</v>
      </c>
      <c r="K23" s="25"/>
      <c r="N23" s="3" t="s">
        <v>9</v>
      </c>
      <c r="O23" t="s">
        <v>49</v>
      </c>
    </row>
    <row r="24" spans="1:15" x14ac:dyDescent="0.75">
      <c r="A24" s="2">
        <f t="shared" si="1"/>
        <v>44013</v>
      </c>
      <c r="B24" s="4" t="str">
        <f t="shared" si="0"/>
        <v>2020-3</v>
      </c>
      <c r="C24" s="22">
        <v>1.3640000000000001</v>
      </c>
      <c r="D24" s="24">
        <v>-1.0900000000000001</v>
      </c>
      <c r="E24" s="24">
        <v>-0.625</v>
      </c>
      <c r="F24" s="24">
        <v>-1.1160000000000001</v>
      </c>
      <c r="H24">
        <v>1.1839999999999999</v>
      </c>
      <c r="I24" s="27">
        <f>1364/5905</f>
        <v>0.23099068585944116</v>
      </c>
      <c r="J24" s="27">
        <v>0.23100000000000001</v>
      </c>
      <c r="K24" s="25"/>
      <c r="N24" s="3" t="s">
        <v>10</v>
      </c>
      <c r="O24" t="s">
        <v>49</v>
      </c>
    </row>
    <row r="25" spans="1:15" x14ac:dyDescent="0.75">
      <c r="A25" s="2">
        <v>44105</v>
      </c>
      <c r="B25" s="4" t="str">
        <f t="shared" si="0"/>
        <v>2020-4</v>
      </c>
      <c r="C25" s="22">
        <v>1.4710000000000001</v>
      </c>
      <c r="D25" s="24">
        <v>-0.96799999999999997</v>
      </c>
      <c r="E25" s="24">
        <v>-0.45400000000000001</v>
      </c>
      <c r="F25" s="24">
        <v>-0.877</v>
      </c>
      <c r="H25">
        <v>1.4430000000000001</v>
      </c>
      <c r="I25" s="27">
        <f>1.471/6.789</f>
        <v>0.21667403152157905</v>
      </c>
      <c r="J25" s="27">
        <v>0.217</v>
      </c>
      <c r="K25" s="26">
        <v>2004</v>
      </c>
      <c r="L25">
        <v>0.58799999999999997</v>
      </c>
      <c r="N25" s="3" t="s">
        <v>18</v>
      </c>
      <c r="O25" t="s">
        <v>49</v>
      </c>
    </row>
    <row r="26" spans="1:15" x14ac:dyDescent="0.75">
      <c r="A26" s="2">
        <v>44197</v>
      </c>
      <c r="B26" s="4" t="str">
        <f t="shared" si="0"/>
        <v>2021-1</v>
      </c>
      <c r="C26" s="22">
        <v>0.85299999999999998</v>
      </c>
      <c r="D26" s="24">
        <v>-0.108</v>
      </c>
      <c r="E26" s="24">
        <v>-0.35899999999999999</v>
      </c>
      <c r="F26" s="24">
        <v>-1.524</v>
      </c>
      <c r="H26">
        <v>1.4470000000000001</v>
      </c>
      <c r="I26" s="27">
        <f>853/6773</f>
        <v>0.12594123726561346</v>
      </c>
      <c r="J26" s="27">
        <v>0.126</v>
      </c>
      <c r="K26" s="25"/>
      <c r="M26" s="15" t="s">
        <v>37</v>
      </c>
      <c r="N26" s="3" t="s">
        <v>35</v>
      </c>
      <c r="O26" t="s">
        <v>57</v>
      </c>
    </row>
    <row r="27" spans="1:15" x14ac:dyDescent="0.75">
      <c r="A27" s="2">
        <v>44287</v>
      </c>
      <c r="B27" s="4" t="str">
        <f t="shared" si="0"/>
        <v>2021-2</v>
      </c>
      <c r="C27" s="22">
        <v>1.6180000000000001</v>
      </c>
      <c r="D27" s="24">
        <v>1.1439999999999999</v>
      </c>
      <c r="E27" s="24">
        <v>-0.50900000000000001</v>
      </c>
      <c r="F27" s="24">
        <v>-1.1879999999999999</v>
      </c>
      <c r="H27">
        <v>1.5109999999999999</v>
      </c>
      <c r="I27" s="27">
        <f>1618/8640</f>
        <v>0.18726851851851853</v>
      </c>
      <c r="J27" s="27">
        <v>0.187</v>
      </c>
      <c r="K27" s="25"/>
      <c r="M27" t="s">
        <v>39</v>
      </c>
      <c r="N27" s="3" t="s">
        <v>36</v>
      </c>
      <c r="O27" t="s">
        <v>56</v>
      </c>
    </row>
    <row r="28" spans="1:15" x14ac:dyDescent="0.75">
      <c r="A28" s="2">
        <v>44378</v>
      </c>
      <c r="B28" s="4" t="str">
        <f t="shared" si="0"/>
        <v>2021-3</v>
      </c>
      <c r="C28" s="22">
        <v>2.2050000000000001</v>
      </c>
      <c r="D28" s="24">
        <v>-2.4</v>
      </c>
      <c r="E28" s="24">
        <v>8.0000000000000002E-3</v>
      </c>
      <c r="F28" s="24">
        <v>-0.57199999999999995</v>
      </c>
      <c r="H28">
        <v>1.641</v>
      </c>
      <c r="I28" s="27">
        <f>2205/9883</f>
        <v>0.22311039158150359</v>
      </c>
      <c r="J28" s="27">
        <v>0.223</v>
      </c>
      <c r="K28" s="25"/>
      <c r="M28" t="s">
        <v>40</v>
      </c>
      <c r="N28" s="3" t="s">
        <v>38</v>
      </c>
      <c r="O28" s="3" t="s">
        <v>55</v>
      </c>
    </row>
    <row r="29" spans="1:15" x14ac:dyDescent="0.75">
      <c r="A29" s="2">
        <v>44470</v>
      </c>
      <c r="B29" s="4" t="str">
        <f t="shared" si="0"/>
        <v>2021-4</v>
      </c>
      <c r="C29" s="22">
        <v>2.278</v>
      </c>
      <c r="D29" s="24">
        <v>0.89</v>
      </c>
      <c r="E29" s="24">
        <v>8.5999999999999993E-2</v>
      </c>
      <c r="F29" s="24">
        <v>-0.55000000000000004</v>
      </c>
      <c r="H29">
        <v>1.77</v>
      </c>
      <c r="I29" s="27">
        <f>2.278/11.34</f>
        <v>0.20088183421516756</v>
      </c>
      <c r="J29" s="27">
        <v>0.20100000000000001</v>
      </c>
      <c r="K29" s="26">
        <v>2005</v>
      </c>
      <c r="L29">
        <v>0.35899999999999999</v>
      </c>
      <c r="N29" s="3" t="s">
        <v>51</v>
      </c>
      <c r="O29" t="s">
        <v>50</v>
      </c>
    </row>
    <row r="30" spans="1:15" x14ac:dyDescent="0.75">
      <c r="A30" s="2">
        <v>44562</v>
      </c>
      <c r="B30" s="4" t="str">
        <f t="shared" si="0"/>
        <v>2022-1</v>
      </c>
      <c r="C30" s="22">
        <v>2.52</v>
      </c>
      <c r="D30" s="24">
        <v>-5.9</v>
      </c>
      <c r="E30" s="24">
        <v>0.16800000000000001</v>
      </c>
      <c r="F30" s="24">
        <v>-0.48199999999999998</v>
      </c>
      <c r="H30">
        <v>1.72</v>
      </c>
      <c r="I30" s="27">
        <f>2518/10723</f>
        <v>0.23482234449314557</v>
      </c>
      <c r="J30" s="27">
        <v>0.23499999999999999</v>
      </c>
      <c r="N30" t="s">
        <v>52</v>
      </c>
      <c r="O30" s="3" t="s">
        <v>53</v>
      </c>
    </row>
    <row r="31" spans="1:15" x14ac:dyDescent="0.75">
      <c r="A31" s="2">
        <v>44652</v>
      </c>
      <c r="B31" s="4" t="str">
        <f t="shared" si="0"/>
        <v>2022-2</v>
      </c>
    </row>
    <row r="32" spans="1:15" x14ac:dyDescent="0.75">
      <c r="A32" s="2">
        <v>44743</v>
      </c>
      <c r="B32" s="4" t="str">
        <f t="shared" si="0"/>
        <v>2022-3</v>
      </c>
    </row>
    <row r="33" spans="1:2" x14ac:dyDescent="0.75">
      <c r="A33" s="2">
        <v>44835</v>
      </c>
      <c r="B33" s="4" t="str">
        <f t="shared" si="0"/>
        <v>2022-4</v>
      </c>
    </row>
  </sheetData>
  <hyperlinks>
    <hyperlink ref="N12" r:id="rId1" xr:uid="{310AC28A-E6DF-4C35-B64F-A40CC1F4B549}"/>
    <hyperlink ref="N13" r:id="rId2" xr:uid="{284AA07B-EEE3-41B3-88B3-23DB3B0CDCE6}"/>
    <hyperlink ref="N11" r:id="rId3" xr:uid="{D83B75E8-5302-43D8-BEAF-3C61EFB7E132}"/>
    <hyperlink ref="N10" r:id="rId4" xr:uid="{04EA2F9F-B731-461A-9C7A-762EFF61584C}"/>
    <hyperlink ref="N27" r:id="rId5" xr:uid="{62FBFDE2-4EAA-4686-B22E-F3D590465C90}"/>
    <hyperlink ref="N28" r:id="rId6" xr:uid="{F057F62D-9546-406F-ACA6-6975030D6DD4}"/>
    <hyperlink ref="N14" r:id="rId7" xr:uid="{113F7453-9A62-4689-A913-CC4CDE460DD3}"/>
    <hyperlink ref="N15" r:id="rId8" xr:uid="{F4A87CDF-CBF1-4EDF-B4FB-D20DE917B537}"/>
    <hyperlink ref="N16" r:id="rId9" xr:uid="{79D888BA-CFD2-4103-AAE1-64B15369E9EB}"/>
    <hyperlink ref="N17" r:id="rId10" xr:uid="{9EC24FEF-A02D-4732-A625-4E17F21A1F39}"/>
    <hyperlink ref="N18" r:id="rId11" xr:uid="{D5F0C24B-06EF-4044-AD24-01F2FCAEA016}"/>
    <hyperlink ref="N19" r:id="rId12" xr:uid="{2C0D21DB-42A5-46DF-A581-837D1DFDF2A6}"/>
    <hyperlink ref="N20" r:id="rId13" xr:uid="{DA4A7E69-C2DB-4267-BB33-13B4073C6C7F}"/>
    <hyperlink ref="N21" r:id="rId14" xr:uid="{C85F4ABC-10AA-48B2-98C2-19794A25ED5C}"/>
    <hyperlink ref="N22" r:id="rId15" xr:uid="{91F83EAD-64ED-465A-9C24-BA28E97E1B6E}"/>
    <hyperlink ref="N23" r:id="rId16" xr:uid="{855A1B9F-E858-417D-9CAC-ADAF269B9EF6}"/>
    <hyperlink ref="N24" r:id="rId17" xr:uid="{A56D5E93-6AA5-4E87-919F-4FED3EAF20BA}"/>
    <hyperlink ref="N25" r:id="rId18" xr:uid="{A5F0C4D5-B5AB-4C44-90CA-2F8118A4A953}"/>
    <hyperlink ref="N26" r:id="rId19" xr:uid="{757DB89D-456E-4553-BF88-440865D84FEF}"/>
    <hyperlink ref="N29" r:id="rId20" xr:uid="{B79A578C-9558-49CA-9095-698179928FCB}"/>
    <hyperlink ref="O30" r:id="rId21" xr:uid="{C705DCCF-249A-49FC-A1B0-052F4469FFE9}"/>
  </hyperlinks>
  <pageMargins left="0.7" right="0.7" top="0.75" bottom="0.75" header="0.3" footer="0.3"/>
  <legacy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0B61-F31C-48E8-9D1F-3508A5445B29}">
  <dimension ref="A2:E31"/>
  <sheetViews>
    <sheetView workbookViewId="0">
      <selection activeCell="D13" sqref="D13"/>
    </sheetView>
  </sheetViews>
  <sheetFormatPr defaultRowHeight="14.75" x14ac:dyDescent="0.75"/>
  <cols>
    <col min="1" max="1" width="10.40625" bestFit="1" customWidth="1"/>
    <col min="2" max="2" width="21" style="5" bestFit="1" customWidth="1"/>
    <col min="3" max="3" width="26.86328125" style="5" bestFit="1" customWidth="1"/>
    <col min="4" max="4" width="29.7265625" style="5" bestFit="1" customWidth="1"/>
    <col min="5" max="5" width="19.40625" style="5" bestFit="1" customWidth="1"/>
  </cols>
  <sheetData>
    <row r="2" spans="1:5" x14ac:dyDescent="0.75">
      <c r="B2" s="5" t="s">
        <v>33</v>
      </c>
    </row>
    <row r="3" spans="1:5" x14ac:dyDescent="0.75">
      <c r="B3" s="5" t="s">
        <v>34</v>
      </c>
    </row>
    <row r="6" spans="1:5" x14ac:dyDescent="0.75">
      <c r="B6" s="12" t="s">
        <v>27</v>
      </c>
      <c r="C6" s="12" t="s">
        <v>28</v>
      </c>
      <c r="D6" s="12" t="s">
        <v>29</v>
      </c>
      <c r="E6" s="12" t="s">
        <v>30</v>
      </c>
    </row>
    <row r="7" spans="1:5" x14ac:dyDescent="0.75">
      <c r="A7" s="8" t="s">
        <v>23</v>
      </c>
      <c r="B7" s="9">
        <v>8.6999999999999993</v>
      </c>
      <c r="C7" s="9">
        <v>1.75</v>
      </c>
      <c r="D7" s="9"/>
      <c r="E7" s="7">
        <v>645</v>
      </c>
    </row>
    <row r="8" spans="1:5" x14ac:dyDescent="0.75">
      <c r="A8" s="10" t="s">
        <v>24</v>
      </c>
      <c r="B8" s="11">
        <v>7.5</v>
      </c>
      <c r="C8" s="11">
        <v>1.5</v>
      </c>
      <c r="D8" s="11">
        <v>3.4</v>
      </c>
      <c r="E8" s="6">
        <v>708</v>
      </c>
    </row>
    <row r="9" spans="1:5" x14ac:dyDescent="0.75">
      <c r="A9" s="8" t="s">
        <v>25</v>
      </c>
      <c r="B9" s="9">
        <v>6.9</v>
      </c>
      <c r="C9" s="9">
        <v>0.8</v>
      </c>
      <c r="D9" s="9">
        <v>2.9</v>
      </c>
      <c r="E9" s="7">
        <v>991</v>
      </c>
    </row>
    <row r="10" spans="1:5" x14ac:dyDescent="0.75">
      <c r="A10" s="10" t="s">
        <v>26</v>
      </c>
      <c r="B10" s="11">
        <v>5.4</v>
      </c>
      <c r="C10" s="11"/>
      <c r="D10" s="11">
        <v>1.66</v>
      </c>
      <c r="E10" s="6">
        <v>934</v>
      </c>
    </row>
    <row r="13" spans="1:5" x14ac:dyDescent="0.75">
      <c r="A13" t="s">
        <v>31</v>
      </c>
      <c r="B13" s="5" t="s">
        <v>11</v>
      </c>
      <c r="C13" s="13" t="s">
        <v>32</v>
      </c>
      <c r="D13" s="5" t="s">
        <v>19</v>
      </c>
    </row>
    <row r="14" spans="1:5" x14ac:dyDescent="0.75">
      <c r="A14" s="2">
        <v>42552</v>
      </c>
      <c r="B14" s="4" t="str">
        <f t="shared" ref="B14:B31" si="0">CONCATENATE(YEAR(A14), "-", ROUNDUP(MONTH(A14)/3,0))</f>
        <v>2016-3</v>
      </c>
    </row>
    <row r="15" spans="1:5" x14ac:dyDescent="0.75">
      <c r="A15" s="2">
        <f t="shared" ref="A15:A30" si="1">EDATE(A14,3)</f>
        <v>42644</v>
      </c>
      <c r="B15" s="4" t="str">
        <f t="shared" si="0"/>
        <v>2016-4</v>
      </c>
    </row>
    <row r="16" spans="1:5" x14ac:dyDescent="0.75">
      <c r="A16" s="2">
        <f t="shared" si="1"/>
        <v>42736</v>
      </c>
      <c r="B16" s="4" t="str">
        <f t="shared" si="0"/>
        <v>2017-1</v>
      </c>
      <c r="C16" s="14">
        <v>6.9359999999999999</v>
      </c>
    </row>
    <row r="17" spans="1:3" x14ac:dyDescent="0.75">
      <c r="A17" s="2">
        <f t="shared" si="1"/>
        <v>42826</v>
      </c>
      <c r="B17" s="4" t="str">
        <f t="shared" si="0"/>
        <v>2017-2</v>
      </c>
      <c r="C17" s="14">
        <v>8.0719999999999992</v>
      </c>
    </row>
    <row r="18" spans="1:3" x14ac:dyDescent="0.75">
      <c r="A18" s="2">
        <f t="shared" si="1"/>
        <v>42917</v>
      </c>
      <c r="B18" s="4" t="str">
        <f t="shared" si="0"/>
        <v>2017-3</v>
      </c>
      <c r="C18" s="14">
        <v>9.0239999999999991</v>
      </c>
    </row>
    <row r="19" spans="1:3" x14ac:dyDescent="0.75">
      <c r="A19" s="2">
        <f t="shared" si="1"/>
        <v>43009</v>
      </c>
      <c r="B19" s="4" t="str">
        <f t="shared" si="0"/>
        <v>2017-4</v>
      </c>
      <c r="C19" s="14">
        <v>10.31</v>
      </c>
    </row>
    <row r="20" spans="1:3" x14ac:dyDescent="0.75">
      <c r="A20" s="2">
        <f t="shared" si="1"/>
        <v>43101</v>
      </c>
      <c r="B20" s="4" t="str">
        <f t="shared" si="0"/>
        <v>2018-1</v>
      </c>
      <c r="C20" s="14">
        <v>10.853</v>
      </c>
    </row>
    <row r="21" spans="1:3" x14ac:dyDescent="0.75">
      <c r="A21" s="2">
        <f t="shared" si="1"/>
        <v>43191</v>
      </c>
      <c r="B21" s="4" t="str">
        <f t="shared" si="0"/>
        <v>2018-2</v>
      </c>
      <c r="C21" s="14">
        <v>11.94</v>
      </c>
    </row>
    <row r="22" spans="1:3" x14ac:dyDescent="0.75">
      <c r="A22" s="2">
        <f t="shared" si="1"/>
        <v>43282</v>
      </c>
      <c r="B22" s="4" t="str">
        <f t="shared" si="0"/>
        <v>2018-3</v>
      </c>
      <c r="C22" s="14">
        <v>12.599</v>
      </c>
    </row>
    <row r="23" spans="1:3" x14ac:dyDescent="0.75">
      <c r="A23" s="2">
        <f t="shared" si="1"/>
        <v>43374</v>
      </c>
      <c r="B23" s="4" t="str">
        <f t="shared" si="0"/>
        <v>2018-4</v>
      </c>
      <c r="C23" s="14">
        <v>14.04</v>
      </c>
    </row>
    <row r="24" spans="1:3" x14ac:dyDescent="0.75">
      <c r="A24" s="2">
        <f t="shared" si="1"/>
        <v>43466</v>
      </c>
      <c r="B24" s="4" t="str">
        <f t="shared" si="0"/>
        <v>2019-1</v>
      </c>
    </row>
    <row r="25" spans="1:3" x14ac:dyDescent="0.75">
      <c r="A25" s="2">
        <f t="shared" si="1"/>
        <v>43556</v>
      </c>
      <c r="B25" s="4" t="str">
        <f t="shared" si="0"/>
        <v>2019-2</v>
      </c>
    </row>
    <row r="26" spans="1:3" x14ac:dyDescent="0.75">
      <c r="A26" s="2">
        <f t="shared" si="1"/>
        <v>43647</v>
      </c>
      <c r="B26" s="4" t="str">
        <f t="shared" si="0"/>
        <v>2019-3</v>
      </c>
    </row>
    <row r="27" spans="1:3" x14ac:dyDescent="0.75">
      <c r="A27" s="2">
        <f t="shared" si="1"/>
        <v>43739</v>
      </c>
      <c r="B27" s="4" t="str">
        <f t="shared" si="0"/>
        <v>2019-4</v>
      </c>
    </row>
    <row r="28" spans="1:3" x14ac:dyDescent="0.75">
      <c r="A28" s="2">
        <f t="shared" si="1"/>
        <v>43831</v>
      </c>
      <c r="B28" s="4" t="str">
        <f t="shared" si="0"/>
        <v>2020-1</v>
      </c>
    </row>
    <row r="29" spans="1:3" x14ac:dyDescent="0.75">
      <c r="A29" s="2">
        <f t="shared" si="1"/>
        <v>43922</v>
      </c>
      <c r="B29" s="4" t="str">
        <f t="shared" si="0"/>
        <v>2020-2</v>
      </c>
    </row>
    <row r="30" spans="1:3" x14ac:dyDescent="0.75">
      <c r="A30" s="2">
        <f t="shared" si="1"/>
        <v>44013</v>
      </c>
      <c r="B30" s="4" t="str">
        <f t="shared" si="0"/>
        <v>2020-3</v>
      </c>
    </row>
    <row r="31" spans="1:3" x14ac:dyDescent="0.75">
      <c r="A31" s="2">
        <v>44105</v>
      </c>
      <c r="B31" s="4" t="str">
        <f t="shared" si="0"/>
        <v>2020-4</v>
      </c>
    </row>
  </sheetData>
  <hyperlinks>
    <hyperlink ref="C13" r:id="rId1" display="Gross booking (Rides + Eats)" xr:uid="{679BFC53-FE03-4CDE-8CB5-741D0EBB3E21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P&amp;L</vt:lpstr>
      <vt:lpstr>Gross &amp; Net</vt:lpstr>
      <vt:lpstr>P&amp;L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Slee</dc:creator>
  <cp:lastModifiedBy>Tom Slee</cp:lastModifiedBy>
  <dcterms:created xsi:type="dcterms:W3CDTF">2020-12-05T16:23:58Z</dcterms:created>
  <dcterms:modified xsi:type="dcterms:W3CDTF">2022-05-08T13:42:25Z</dcterms:modified>
</cp:coreProperties>
</file>