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erlouw_t\Documents\Projects\TRANSIENCE\P2_steel_db\data\"/>
    </mc:Choice>
  </mc:AlternateContent>
  <xr:revisionPtr revIDLastSave="0" documentId="13_ncr:1_{98BC97CA-727B-4BFB-AD60-45C0B65B244C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  <sheet name="cost_data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J2" i="1"/>
  <c r="K2" i="1"/>
  <c r="L2" i="1"/>
  <c r="M2" i="1"/>
  <c r="I2" i="1"/>
  <c r="H3" i="1"/>
  <c r="H4" i="1"/>
  <c r="H6" i="1"/>
  <c r="H7" i="1"/>
  <c r="H8" i="1"/>
  <c r="H9" i="1"/>
  <c r="H10" i="1"/>
  <c r="H11" i="1"/>
  <c r="H12" i="1"/>
  <c r="H14" i="1"/>
  <c r="H16" i="1"/>
  <c r="H17" i="1"/>
  <c r="H18" i="1"/>
  <c r="H19" i="1"/>
  <c r="H20" i="1"/>
  <c r="H21" i="1"/>
  <c r="H22" i="1"/>
  <c r="H23" i="1"/>
  <c r="H24" i="1"/>
  <c r="H25" i="1"/>
  <c r="H26" i="1"/>
  <c r="H29" i="1"/>
  <c r="H32" i="1"/>
  <c r="H33" i="1"/>
  <c r="H35" i="1"/>
  <c r="H36" i="1"/>
  <c r="H37" i="1"/>
  <c r="H38" i="1"/>
  <c r="H39" i="1"/>
  <c r="H41" i="1"/>
  <c r="H42" i="1"/>
  <c r="H43" i="1"/>
  <c r="H44" i="1"/>
  <c r="H45" i="1"/>
  <c r="H2" i="1"/>
  <c r="G3" i="1"/>
  <c r="G4" i="1"/>
  <c r="G6" i="1"/>
  <c r="G7" i="1"/>
  <c r="G8" i="1"/>
  <c r="G9" i="1"/>
  <c r="G10" i="1"/>
  <c r="G11" i="1"/>
  <c r="G12" i="1"/>
  <c r="G14" i="1"/>
  <c r="G16" i="1"/>
  <c r="G17" i="1"/>
  <c r="G18" i="1"/>
  <c r="G19" i="1"/>
  <c r="G20" i="1"/>
  <c r="G21" i="1"/>
  <c r="G22" i="1"/>
  <c r="G23" i="1"/>
  <c r="G24" i="1"/>
  <c r="G25" i="1"/>
  <c r="G26" i="1"/>
  <c r="G29" i="1"/>
  <c r="G32" i="1"/>
  <c r="G33" i="1"/>
  <c r="G35" i="1"/>
  <c r="G36" i="1"/>
  <c r="G37" i="1"/>
  <c r="G38" i="1"/>
  <c r="G39" i="1"/>
  <c r="G41" i="1"/>
  <c r="G42" i="1"/>
  <c r="G43" i="1"/>
  <c r="G44" i="1"/>
  <c r="G45" i="1"/>
  <c r="G2" i="1"/>
  <c r="AB2" i="1"/>
  <c r="D40" i="1"/>
  <c r="D24" i="2" s="1"/>
  <c r="D34" i="1"/>
  <c r="E34" i="1" s="1"/>
  <c r="D15" i="1"/>
  <c r="E15" i="1" s="1"/>
  <c r="F15" i="1" s="1"/>
  <c r="H15" i="1" s="1"/>
  <c r="D25" i="2"/>
  <c r="E25" i="2"/>
  <c r="F25" i="2"/>
  <c r="C24" i="2"/>
  <c r="C25" i="2"/>
  <c r="D23" i="2"/>
  <c r="E23" i="2"/>
  <c r="F23" i="2"/>
  <c r="C22" i="2"/>
  <c r="C23" i="2"/>
  <c r="G15" i="1" l="1"/>
  <c r="F34" i="1"/>
  <c r="E22" i="2"/>
  <c r="D22" i="2"/>
  <c r="E40" i="1"/>
  <c r="F22" i="2" l="1"/>
  <c r="H34" i="1"/>
  <c r="G34" i="1"/>
  <c r="E24" i="2"/>
  <c r="F40" i="1"/>
  <c r="F24" i="2" l="1"/>
  <c r="G40" i="1"/>
  <c r="H40" i="1"/>
  <c r="E5" i="1"/>
  <c r="C5" i="1"/>
  <c r="D5" i="1" l="1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G17" i="2"/>
  <c r="G18" i="2"/>
  <c r="G19" i="2"/>
  <c r="G20" i="2"/>
  <c r="C21" i="2"/>
  <c r="D21" i="2"/>
  <c r="E21" i="2"/>
  <c r="F21" i="2"/>
  <c r="G21" i="2"/>
  <c r="F5" i="1" l="1"/>
  <c r="F13" i="1"/>
  <c r="D13" i="1"/>
  <c r="E13" i="1"/>
  <c r="C13" i="1"/>
  <c r="H13" i="1" l="1"/>
  <c r="G13" i="1"/>
  <c r="H5" i="1"/>
  <c r="G5" i="1"/>
  <c r="P4" i="1"/>
  <c r="E8" i="2" l="1"/>
  <c r="D8" i="2"/>
  <c r="F12" i="2"/>
  <c r="E12" i="2" l="1"/>
  <c r="D12" i="2"/>
  <c r="C12" i="2"/>
  <c r="F31" i="1" l="1"/>
  <c r="E31" i="1"/>
  <c r="E20" i="2" s="1"/>
  <c r="D31" i="1"/>
  <c r="D20" i="2" s="1"/>
  <c r="C31" i="1"/>
  <c r="C20" i="2" s="1"/>
  <c r="F30" i="1"/>
  <c r="E30" i="1"/>
  <c r="E19" i="2" s="1"/>
  <c r="D30" i="1"/>
  <c r="D19" i="2" s="1"/>
  <c r="C30" i="1"/>
  <c r="C19" i="2" s="1"/>
  <c r="F28" i="1"/>
  <c r="E28" i="1"/>
  <c r="E18" i="2" s="1"/>
  <c r="D28" i="1"/>
  <c r="D18" i="2" s="1"/>
  <c r="C28" i="1"/>
  <c r="C18" i="2" s="1"/>
  <c r="F27" i="1"/>
  <c r="E27" i="1"/>
  <c r="E17" i="2" s="1"/>
  <c r="D27" i="1"/>
  <c r="D17" i="2" s="1"/>
  <c r="C27" i="1"/>
  <c r="C17" i="2" s="1"/>
  <c r="F17" i="2" l="1"/>
  <c r="G27" i="1"/>
  <c r="H27" i="1"/>
  <c r="F18" i="2"/>
  <c r="G28" i="1"/>
  <c r="H28" i="1"/>
  <c r="F19" i="2"/>
  <c r="H30" i="1"/>
  <c r="G30" i="1"/>
  <c r="F20" i="2"/>
  <c r="H31" i="1"/>
  <c r="G31" i="1"/>
  <c r="AB5" i="1"/>
  <c r="AP6" i="1"/>
  <c r="AB14" i="1" l="1"/>
  <c r="F8" i="2"/>
  <c r="AB15" i="1"/>
  <c r="G10" i="2"/>
  <c r="G11" i="2"/>
  <c r="G9" i="2"/>
  <c r="C11" i="2"/>
  <c r="D11" i="2"/>
  <c r="E11" i="2"/>
  <c r="F11" i="2"/>
  <c r="D10" i="2"/>
  <c r="E10" i="2"/>
  <c r="F10" i="2"/>
  <c r="C9" i="2" l="1"/>
  <c r="D9" i="2"/>
  <c r="E9" i="2"/>
  <c r="F9" i="2"/>
  <c r="G8" i="2"/>
  <c r="C7" i="2"/>
  <c r="D7" i="2"/>
  <c r="E7" i="2"/>
  <c r="F7" i="2"/>
  <c r="G7" i="2"/>
  <c r="C6" i="2"/>
  <c r="D6" i="2"/>
  <c r="E6" i="2"/>
  <c r="F6" i="2"/>
  <c r="G6" i="2"/>
  <c r="C5" i="2"/>
  <c r="D5" i="2"/>
  <c r="E5" i="2"/>
  <c r="F5" i="2"/>
  <c r="G5" i="2"/>
  <c r="C2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AP4" i="1" l="1"/>
  <c r="AB3" i="1"/>
  <c r="J2" i="2" s="1"/>
  <c r="AB4" i="1"/>
  <c r="J3" i="2" s="1"/>
  <c r="AB6" i="1"/>
  <c r="J4" i="2" s="1"/>
  <c r="AB7" i="1"/>
  <c r="J5" i="2" s="1"/>
  <c r="AB8" i="1"/>
  <c r="J6" i="2" s="1"/>
  <c r="AB10" i="1"/>
  <c r="J7" i="2" s="1"/>
  <c r="AB11" i="1"/>
  <c r="AB12" i="1"/>
  <c r="J8" i="2"/>
  <c r="AB16" i="1"/>
  <c r="J10" i="2" s="1"/>
  <c r="AB19" i="1"/>
  <c r="J11" i="2"/>
  <c r="AP3" i="1"/>
  <c r="C8" i="2" l="1"/>
</calcChain>
</file>

<file path=xl/sharedStrings.xml><?xml version="1.0" encoding="utf-8"?>
<sst xmlns="http://schemas.openxmlformats.org/spreadsheetml/2006/main" count="180" uniqueCount="95">
  <si>
    <t>onshore_wind</t>
  </si>
  <si>
    <t>offshore_wind</t>
  </si>
  <si>
    <t>sub</t>
  </si>
  <si>
    <t>capex</t>
  </si>
  <si>
    <t>om</t>
  </si>
  <si>
    <t>lifetime</t>
  </si>
  <si>
    <t>eff</t>
  </si>
  <si>
    <t>stack_lt</t>
  </si>
  <si>
    <t>-</t>
  </si>
  <si>
    <t>solar_pv_gm</t>
  </si>
  <si>
    <t>auxiliaries+water system</t>
  </si>
  <si>
    <t>tech [x/kW]</t>
  </si>
  <si>
    <t>unit</t>
  </si>
  <si>
    <t>euro/kW</t>
  </si>
  <si>
    <t>years</t>
  </si>
  <si>
    <t>https://atb.nrel.gov/electricity/2022/utility-scale_pv</t>
  </si>
  <si>
    <t>BFE report, my H2 paper.</t>
  </si>
  <si>
    <t>https://iea.blob.core.windows.net/assets/deebef5d-0c34-4539-9d0c-10b13d840027/NetZeroby2050-ARoadmapfortheGlobalEnergySector_CORR.pdf (page 201)</t>
  </si>
  <si>
    <t>SSP2-NDC_2050_base</t>
  </si>
  <si>
    <t>Solar PV – ground-mounted</t>
  </si>
  <si>
    <t>Onshore wind</t>
  </si>
  <si>
    <t>NDC</t>
  </si>
  <si>
    <t>Technology sheet</t>
  </si>
  <si>
    <t>CAPEX</t>
  </si>
  <si>
    <t>Lifetime</t>
  </si>
  <si>
    <t>Unit</t>
  </si>
  <si>
    <t>Refs.</t>
  </si>
  <si>
    <t>Eff.</t>
  </si>
  <si>
    <t xml:space="preserve">1000 m2/MW, Danish energy agency </t>
  </si>
  <si>
    <t>https://www.sciencedirect.com/science/article/pii/S0360544215001681</t>
  </si>
  <si>
    <t>Dupont, 2018, + Mckenna, 2015</t>
  </si>
  <si>
    <t>https://www.sciencedirect.com/science/article/pii/S0306261917313673</t>
  </si>
  <si>
    <t>Dupont, 2018 + Enevoldsen, 2021</t>
  </si>
  <si>
    <t>p_density</t>
  </si>
  <si>
    <t>MW/km$^2$</t>
  </si>
  <si>
    <t>battery</t>
  </si>
  <si>
    <t>en_capex</t>
  </si>
  <si>
    <t>en_om</t>
  </si>
  <si>
    <t>p_capex</t>
  </si>
  <si>
    <t>dod</t>
  </si>
  <si>
    <t>soc_min</t>
  </si>
  <si>
    <t>soc_max</t>
  </si>
  <si>
    <t>re</t>
  </si>
  <si>
    <t>eff_dis</t>
  </si>
  <si>
    <t>eff_ch</t>
  </si>
  <si>
    <t>dis_loss</t>
  </si>
  <si>
    <t>en_lifetime</t>
  </si>
  <si>
    <t>p_lifetime</t>
  </si>
  <si>
    <t>m2/kW</t>
  </si>
  <si>
    <t>Danish energy agency</t>
  </si>
  <si>
    <t>Battery</t>
  </si>
  <si>
    <t>p_rating</t>
  </si>
  <si>
    <t>Charge rate</t>
  </si>
  <si>
    <t>Depth of disch.</t>
  </si>
  <si>
    <t>SoC (min.)</t>
  </si>
  <si>
    <t>Discharge eff.</t>
  </si>
  <si>
    <t>Charging eff.</t>
  </si>
  <si>
    <t>Self-discharging losses</t>
  </si>
  <si>
    <t>k€/MWh</t>
  </si>
  <si>
    <t>k€/MW</t>
  </si>
  <si>
    <t>h</t>
  </si>
  <si>
    <t>euro/kWh</t>
  </si>
  <si>
    <t>m2/kg</t>
  </si>
  <si>
    <t>Mt/year</t>
  </si>
  <si>
    <t>electrolyzer_pem</t>
  </si>
  <si>
    <t>electrolyzer_aec</t>
  </si>
  <si>
    <t>electrolyzer_soec</t>
  </si>
  <si>
    <t>bop_lt</t>
  </si>
  <si>
    <t>land_m2_kw</t>
  </si>
  <si>
    <t>ecoinvent_310_reference</t>
  </si>
  <si>
    <t>Electrolyzer (PEM)</t>
  </si>
  <si>
    <t>Info</t>
  </si>
  <si>
    <t>Electrolyzer (AEC)</t>
  </si>
  <si>
    <t>Electrolyzer (SOEC)</t>
  </si>
  <si>
    <t>h2_leakage</t>
  </si>
  <si>
    <t>\autocite{Sacchi2022}</t>
  </si>
  <si>
    <t xml:space="preserve">\autocite{Sacchi2022,PIK2023}   </t>
  </si>
  <si>
    <t>\autocite{bauer2021,terlouw2022large,IRENA_2022global}</t>
  </si>
  <si>
    <t>\autocite{bauer2021,terlouw2022large}</t>
  </si>
  <si>
    <t>\autocite{bauer2021,terlouw2022large,IRENA_2022global,wiser2021expert}</t>
  </si>
  <si>
    <t>\autocite{bauer2021,terlouw2022large,PIK2023}</t>
  </si>
  <si>
    <t>\autocite{bauer2021}</t>
  </si>
  <si>
    <t>\autocite{terlouw2023designing,terlouw2022large}</t>
  </si>
  <si>
    <t>O\&amp;M</t>
  </si>
  <si>
    <t>Here, we assume no hydrogen leakage during production to avoid double counting, since some of the LCIs include leakage already further up in the supply chain.</t>
  </si>
  <si>
    <t>ecoinvent_image_SSP2-RCP26_2030_base</t>
  </si>
  <si>
    <t>ecoinvent_image_SSP2-RCP26_2035_base</t>
  </si>
  <si>
    <t>ecoinvent_image_SSP2-RCP26_2040_base</t>
  </si>
  <si>
    <t>ecoinvent_image_SSP2-RCP26_2045_base</t>
  </si>
  <si>
    <t>ecoinvent_image_SSP2-RCP26_2050_base</t>
  </si>
  <si>
    <t>ecoinvent_remind_SSP2-PkBudg1150_2030_base</t>
  </si>
  <si>
    <t>ecoinvent_remind_SSP2-PkBudg1150_2035_base</t>
  </si>
  <si>
    <t>ecoinvent_remind_SSP2-PkBudg1150_2040_base</t>
  </si>
  <si>
    <t>ecoinvent_remind_SSP2-PkBudg1150_2045_base</t>
  </si>
  <si>
    <t>ecoinvent_remind_SSP2-PkBudg1150_2050_base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</si>
</sst>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0" xfId="1"/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164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60544215001681" TargetMode="External"/><Relationship Id="rId2" Type="http://schemas.openxmlformats.org/officeDocument/2006/relationships/hyperlink" Target="https://iea.blob.core.windows.net/assets/deebef5d-0c34-4539-9d0c-10b13d840027/NetZeroby2050-ARoadmapfortheGlobalEnergySector_CORR.pdf%20(page%20201)" TargetMode="External"/><Relationship Id="rId1" Type="http://schemas.openxmlformats.org/officeDocument/2006/relationships/hyperlink" Target="https://atb.nrel.gov/electricity/2022/utility-scale_pv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"/>
  <sheetViews>
    <sheetView tabSelected="1" zoomScale="55" zoomScaleNormal="55" workbookViewId="0">
      <selection activeCell="M2" sqref="M2"/>
    </sheetView>
  </sheetViews>
  <sheetFormatPr defaultRowHeight="14.4" x14ac:dyDescent="0.55000000000000004"/>
  <cols>
    <col min="1" max="1" width="15.734375" bestFit="1" customWidth="1"/>
    <col min="2" max="2" width="13.20703125" bestFit="1" customWidth="1"/>
    <col min="3" max="3" width="28.1015625" bestFit="1" customWidth="1"/>
    <col min="4" max="4" width="19.3125" bestFit="1" customWidth="1"/>
    <col min="5" max="5" width="25.5234375" bestFit="1" customWidth="1"/>
    <col min="6" max="6" width="24.41796875" bestFit="1" customWidth="1"/>
    <col min="7" max="7" width="24.41796875" customWidth="1"/>
    <col min="8" max="8" width="24.41796875" style="8" customWidth="1"/>
    <col min="9" max="9" width="23.3671875" customWidth="1"/>
    <col min="10" max="10" width="24.15625" customWidth="1"/>
    <col min="11" max="11" width="22.62890625" customWidth="1"/>
    <col min="12" max="12" width="15.41796875" customWidth="1"/>
    <col min="13" max="14" width="24.41796875" customWidth="1"/>
    <col min="16" max="16" width="14.89453125" customWidth="1"/>
    <col min="18" max="18" width="10.3125" bestFit="1" customWidth="1"/>
    <col min="20" max="20" width="12.41796875" bestFit="1" customWidth="1"/>
    <col min="28" max="28" width="19.3125" customWidth="1"/>
  </cols>
  <sheetData>
    <row r="1" spans="1:42" x14ac:dyDescent="0.55000000000000004">
      <c r="A1" s="1" t="s">
        <v>11</v>
      </c>
      <c r="B1" s="1" t="s">
        <v>2</v>
      </c>
      <c r="C1" s="1" t="s">
        <v>69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7" t="s">
        <v>90</v>
      </c>
      <c r="J1" s="7" t="s">
        <v>91</v>
      </c>
      <c r="K1" s="7" t="s">
        <v>92</v>
      </c>
      <c r="L1" s="7" t="s">
        <v>93</v>
      </c>
      <c r="M1" s="7" t="s">
        <v>94</v>
      </c>
      <c r="N1" s="1" t="s">
        <v>12</v>
      </c>
    </row>
    <row r="2" spans="1:42" x14ac:dyDescent="0.55000000000000004">
      <c r="A2" s="1" t="s">
        <v>9</v>
      </c>
      <c r="B2" s="1" t="s">
        <v>3</v>
      </c>
      <c r="C2" s="1">
        <v>1000</v>
      </c>
      <c r="D2">
        <v>900</v>
      </c>
      <c r="E2">
        <v>700</v>
      </c>
      <c r="F2">
        <v>500</v>
      </c>
      <c r="G2">
        <f>F2</f>
        <v>500</v>
      </c>
      <c r="H2" s="8">
        <f>F2</f>
        <v>500</v>
      </c>
      <c r="I2">
        <f>D2</f>
        <v>900</v>
      </c>
      <c r="J2">
        <f t="shared" ref="J2:M2" si="0">E2</f>
        <v>700</v>
      </c>
      <c r="K2">
        <f t="shared" si="0"/>
        <v>500</v>
      </c>
      <c r="L2">
        <f t="shared" si="0"/>
        <v>500</v>
      </c>
      <c r="M2">
        <f t="shared" si="0"/>
        <v>500</v>
      </c>
      <c r="N2" s="1" t="s">
        <v>13</v>
      </c>
      <c r="T2">
        <v>364</v>
      </c>
      <c r="U2" t="s">
        <v>63</v>
      </c>
      <c r="AB2" s="1">
        <f>D2</f>
        <v>900</v>
      </c>
      <c r="AC2" t="s">
        <v>10</v>
      </c>
      <c r="AP2" s="1" t="s">
        <v>18</v>
      </c>
    </row>
    <row r="3" spans="1:42" x14ac:dyDescent="0.55000000000000004">
      <c r="A3" s="1"/>
      <c r="B3" s="1" t="s">
        <v>4</v>
      </c>
      <c r="C3" s="1">
        <v>0.01</v>
      </c>
      <c r="D3" s="1">
        <v>0.01</v>
      </c>
      <c r="E3" s="1">
        <v>0.01</v>
      </c>
      <c r="F3" s="1">
        <v>0.01</v>
      </c>
      <c r="G3">
        <f t="shared" ref="G3:G45" si="1">F3</f>
        <v>0.01</v>
      </c>
      <c r="H3" s="8">
        <f t="shared" ref="H3:H45" si="2">F3</f>
        <v>0.01</v>
      </c>
      <c r="I3">
        <f t="shared" ref="I3:I45" si="3">D3</f>
        <v>0.01</v>
      </c>
      <c r="J3">
        <f t="shared" ref="J3:J45" si="4">E3</f>
        <v>0.01</v>
      </c>
      <c r="K3">
        <f t="shared" ref="K3:K45" si="5">F3</f>
        <v>0.01</v>
      </c>
      <c r="L3">
        <f t="shared" ref="L3:L45" si="6">G3</f>
        <v>0.01</v>
      </c>
      <c r="M3">
        <f t="shared" ref="M3:M45" si="7">H3</f>
        <v>0.01</v>
      </c>
      <c r="N3" s="1" t="s">
        <v>8</v>
      </c>
      <c r="T3">
        <v>0.25</v>
      </c>
      <c r="U3" t="s">
        <v>62</v>
      </c>
      <c r="AB3" s="1">
        <f>D3</f>
        <v>0.01</v>
      </c>
      <c r="AC3">
        <v>250</v>
      </c>
      <c r="AE3">
        <v>0.1</v>
      </c>
      <c r="AG3" s="2" t="s">
        <v>15</v>
      </c>
      <c r="AP3" s="1" t="e">
        <f>#REF!</f>
        <v>#REF!</v>
      </c>
    </row>
    <row r="4" spans="1:42" x14ac:dyDescent="0.55000000000000004">
      <c r="A4" s="1"/>
      <c r="B4" s="1" t="s">
        <v>5</v>
      </c>
      <c r="C4" s="1">
        <v>30</v>
      </c>
      <c r="D4" s="1">
        <v>32</v>
      </c>
      <c r="E4" s="1">
        <v>34</v>
      </c>
      <c r="F4" s="1">
        <v>36</v>
      </c>
      <c r="G4">
        <f t="shared" si="1"/>
        <v>36</v>
      </c>
      <c r="H4" s="8">
        <f t="shared" si="2"/>
        <v>36</v>
      </c>
      <c r="I4">
        <f t="shared" si="3"/>
        <v>32</v>
      </c>
      <c r="J4">
        <f t="shared" si="4"/>
        <v>34</v>
      </c>
      <c r="K4">
        <f t="shared" si="5"/>
        <v>36</v>
      </c>
      <c r="L4">
        <f t="shared" si="6"/>
        <v>36</v>
      </c>
      <c r="M4">
        <f t="shared" si="7"/>
        <v>36</v>
      </c>
      <c r="N4" s="1" t="s">
        <v>14</v>
      </c>
      <c r="P4">
        <f>35</f>
        <v>35</v>
      </c>
      <c r="Q4" t="s">
        <v>48</v>
      </c>
      <c r="T4">
        <v>30</v>
      </c>
      <c r="U4" t="s">
        <v>14</v>
      </c>
      <c r="AB4" s="1">
        <f>D4</f>
        <v>32</v>
      </c>
      <c r="AG4" t="s">
        <v>16</v>
      </c>
      <c r="AI4" s="2" t="s">
        <v>17</v>
      </c>
      <c r="AP4" s="1" t="e">
        <f>#REF!</f>
        <v>#REF!</v>
      </c>
    </row>
    <row r="5" spans="1:42" ht="15" customHeight="1" x14ac:dyDescent="0.55000000000000004">
      <c r="A5" s="1"/>
      <c r="B5" s="1" t="s">
        <v>33</v>
      </c>
      <c r="C5" s="1">
        <f>ROUND(1/O5*1000,0)</f>
        <v>73</v>
      </c>
      <c r="D5">
        <f>ROUND(AVERAGE(C5,E5),0)</f>
        <v>83</v>
      </c>
      <c r="E5" s="1">
        <f>ROUND(1/P5*1000,0)</f>
        <v>92</v>
      </c>
      <c r="F5" s="1">
        <f>E5+E5-D5</f>
        <v>101</v>
      </c>
      <c r="G5">
        <f t="shared" si="1"/>
        <v>101</v>
      </c>
      <c r="H5" s="8">
        <f t="shared" si="2"/>
        <v>101</v>
      </c>
      <c r="I5">
        <f t="shared" si="3"/>
        <v>83</v>
      </c>
      <c r="J5">
        <f t="shared" si="4"/>
        <v>92</v>
      </c>
      <c r="K5">
        <f t="shared" si="5"/>
        <v>101</v>
      </c>
      <c r="L5">
        <f t="shared" si="6"/>
        <v>101</v>
      </c>
      <c r="M5">
        <f t="shared" si="7"/>
        <v>101</v>
      </c>
      <c r="N5" s="1" t="s">
        <v>34</v>
      </c>
      <c r="O5" s="4">
        <v>13.75</v>
      </c>
      <c r="P5" s="4">
        <v>10.84</v>
      </c>
      <c r="Q5" t="s">
        <v>28</v>
      </c>
      <c r="AB5" s="1">
        <f t="shared" ref="AB5" si="8">ROUND(1/($P$5*1000/1000000),0)</f>
        <v>92</v>
      </c>
      <c r="AP5" s="1"/>
    </row>
    <row r="6" spans="1:42" x14ac:dyDescent="0.55000000000000004">
      <c r="A6" s="1" t="s">
        <v>0</v>
      </c>
      <c r="B6" s="1" t="s">
        <v>3</v>
      </c>
      <c r="C6" s="1">
        <v>1500</v>
      </c>
      <c r="D6" s="1">
        <v>1350</v>
      </c>
      <c r="E6" s="1">
        <v>1200</v>
      </c>
      <c r="F6" s="1">
        <v>1050</v>
      </c>
      <c r="G6">
        <f t="shared" si="1"/>
        <v>1050</v>
      </c>
      <c r="H6" s="8">
        <f t="shared" si="2"/>
        <v>1050</v>
      </c>
      <c r="I6">
        <f t="shared" si="3"/>
        <v>1350</v>
      </c>
      <c r="J6">
        <f t="shared" si="4"/>
        <v>1200</v>
      </c>
      <c r="K6">
        <f t="shared" si="5"/>
        <v>1050</v>
      </c>
      <c r="L6">
        <f t="shared" si="6"/>
        <v>1050</v>
      </c>
      <c r="M6">
        <f t="shared" si="7"/>
        <v>1050</v>
      </c>
      <c r="N6" s="1" t="s">
        <v>13</v>
      </c>
      <c r="AB6" s="1">
        <f>D6</f>
        <v>1350</v>
      </c>
      <c r="AC6">
        <v>6</v>
      </c>
      <c r="AD6">
        <v>4</v>
      </c>
      <c r="AE6" t="s">
        <v>28</v>
      </c>
      <c r="AP6" s="1">
        <f>1/($AD$6*1000/1000000)</f>
        <v>250</v>
      </c>
    </row>
    <row r="7" spans="1:42" x14ac:dyDescent="0.55000000000000004">
      <c r="A7" s="1"/>
      <c r="B7" s="1" t="s">
        <v>4</v>
      </c>
      <c r="C7" s="1">
        <v>0.03</v>
      </c>
      <c r="D7" s="1">
        <v>0.03</v>
      </c>
      <c r="E7" s="1">
        <v>0.03</v>
      </c>
      <c r="F7" s="1">
        <v>0.03</v>
      </c>
      <c r="G7">
        <f t="shared" si="1"/>
        <v>0.03</v>
      </c>
      <c r="H7" s="8">
        <f t="shared" si="2"/>
        <v>0.03</v>
      </c>
      <c r="I7">
        <f t="shared" si="3"/>
        <v>0.03</v>
      </c>
      <c r="J7">
        <f t="shared" si="4"/>
        <v>0.03</v>
      </c>
      <c r="K7">
        <f t="shared" si="5"/>
        <v>0.03</v>
      </c>
      <c r="L7">
        <f t="shared" si="6"/>
        <v>0.03</v>
      </c>
      <c r="M7">
        <f t="shared" si="7"/>
        <v>0.03</v>
      </c>
      <c r="N7" s="1" t="s">
        <v>8</v>
      </c>
      <c r="AB7" s="1">
        <f>D7</f>
        <v>0.03</v>
      </c>
    </row>
    <row r="8" spans="1:42" x14ac:dyDescent="0.55000000000000004">
      <c r="A8" s="1"/>
      <c r="B8" s="1" t="s">
        <v>5</v>
      </c>
      <c r="C8" s="1">
        <v>20</v>
      </c>
      <c r="D8" s="1">
        <v>22</v>
      </c>
      <c r="E8" s="1">
        <v>24</v>
      </c>
      <c r="F8" s="1">
        <v>26</v>
      </c>
      <c r="G8">
        <f t="shared" si="1"/>
        <v>26</v>
      </c>
      <c r="H8" s="8">
        <f t="shared" si="2"/>
        <v>26</v>
      </c>
      <c r="I8">
        <f t="shared" si="3"/>
        <v>22</v>
      </c>
      <c r="J8">
        <f t="shared" si="4"/>
        <v>24</v>
      </c>
      <c r="K8">
        <f t="shared" si="5"/>
        <v>26</v>
      </c>
      <c r="L8">
        <f t="shared" si="6"/>
        <v>26</v>
      </c>
      <c r="M8">
        <f t="shared" si="7"/>
        <v>26</v>
      </c>
      <c r="N8" s="1" t="s">
        <v>14</v>
      </c>
      <c r="AB8" s="1">
        <f>D8</f>
        <v>22</v>
      </c>
    </row>
    <row r="9" spans="1:42" x14ac:dyDescent="0.55000000000000004">
      <c r="A9" s="1"/>
      <c r="B9" s="1" t="s">
        <v>33</v>
      </c>
      <c r="C9" s="1">
        <v>9</v>
      </c>
      <c r="D9" s="1">
        <v>11</v>
      </c>
      <c r="E9" s="1">
        <v>13</v>
      </c>
      <c r="F9" s="1">
        <v>15</v>
      </c>
      <c r="G9">
        <f t="shared" si="1"/>
        <v>15</v>
      </c>
      <c r="H9" s="8">
        <f t="shared" si="2"/>
        <v>15</v>
      </c>
      <c r="I9">
        <f t="shared" si="3"/>
        <v>11</v>
      </c>
      <c r="J9">
        <f t="shared" si="4"/>
        <v>13</v>
      </c>
      <c r="K9">
        <f t="shared" si="5"/>
        <v>15</v>
      </c>
      <c r="L9">
        <f t="shared" si="6"/>
        <v>15</v>
      </c>
      <c r="M9">
        <f t="shared" si="7"/>
        <v>15</v>
      </c>
      <c r="N9" s="1" t="s">
        <v>34</v>
      </c>
      <c r="O9" t="s">
        <v>30</v>
      </c>
      <c r="P9" s="2" t="s">
        <v>29</v>
      </c>
      <c r="Q9" t="s">
        <v>31</v>
      </c>
      <c r="AB9" s="1">
        <v>20</v>
      </c>
    </row>
    <row r="10" spans="1:42" x14ac:dyDescent="0.55000000000000004">
      <c r="A10" s="1" t="s">
        <v>1</v>
      </c>
      <c r="B10" s="1" t="s">
        <v>3</v>
      </c>
      <c r="C10" s="1">
        <v>3000</v>
      </c>
      <c r="D10" s="1">
        <v>2600</v>
      </c>
      <c r="E10" s="1">
        <v>2200</v>
      </c>
      <c r="F10" s="1">
        <v>1800</v>
      </c>
      <c r="G10">
        <f t="shared" si="1"/>
        <v>1800</v>
      </c>
      <c r="H10" s="8">
        <f t="shared" si="2"/>
        <v>1800</v>
      </c>
      <c r="I10">
        <f t="shared" si="3"/>
        <v>2600</v>
      </c>
      <c r="J10">
        <f t="shared" si="4"/>
        <v>2200</v>
      </c>
      <c r="K10">
        <f t="shared" si="5"/>
        <v>1800</v>
      </c>
      <c r="L10">
        <f t="shared" si="6"/>
        <v>1800</v>
      </c>
      <c r="M10">
        <f t="shared" si="7"/>
        <v>1800</v>
      </c>
      <c r="N10" s="1" t="s">
        <v>13</v>
      </c>
      <c r="AB10" s="1">
        <f>D10</f>
        <v>2600</v>
      </c>
    </row>
    <row r="11" spans="1:42" x14ac:dyDescent="0.55000000000000004">
      <c r="A11" s="1"/>
      <c r="B11" s="1" t="s">
        <v>4</v>
      </c>
      <c r="C11" s="1">
        <v>0.03</v>
      </c>
      <c r="D11" s="1">
        <v>0.03</v>
      </c>
      <c r="E11" s="1">
        <v>0.03</v>
      </c>
      <c r="F11" s="1">
        <v>0.03</v>
      </c>
      <c r="G11">
        <f t="shared" si="1"/>
        <v>0.03</v>
      </c>
      <c r="H11" s="8">
        <f t="shared" si="2"/>
        <v>0.03</v>
      </c>
      <c r="I11">
        <f t="shared" si="3"/>
        <v>0.03</v>
      </c>
      <c r="J11">
        <f t="shared" si="4"/>
        <v>0.03</v>
      </c>
      <c r="K11">
        <f t="shared" si="5"/>
        <v>0.03</v>
      </c>
      <c r="L11">
        <f t="shared" si="6"/>
        <v>0.03</v>
      </c>
      <c r="M11">
        <f t="shared" si="7"/>
        <v>0.03</v>
      </c>
      <c r="N11" s="1" t="s">
        <v>8</v>
      </c>
      <c r="AB11" s="1">
        <f>D11</f>
        <v>0.03</v>
      </c>
    </row>
    <row r="12" spans="1:42" x14ac:dyDescent="0.55000000000000004">
      <c r="A12" s="1"/>
      <c r="B12" s="1" t="s">
        <v>5</v>
      </c>
      <c r="C12" s="1">
        <v>20</v>
      </c>
      <c r="D12" s="1">
        <v>22</v>
      </c>
      <c r="E12" s="1">
        <v>24</v>
      </c>
      <c r="F12" s="1">
        <v>26</v>
      </c>
      <c r="G12">
        <f t="shared" si="1"/>
        <v>26</v>
      </c>
      <c r="H12" s="8">
        <f t="shared" si="2"/>
        <v>26</v>
      </c>
      <c r="I12">
        <f t="shared" si="3"/>
        <v>22</v>
      </c>
      <c r="J12">
        <f t="shared" si="4"/>
        <v>24</v>
      </c>
      <c r="K12">
        <f t="shared" si="5"/>
        <v>26</v>
      </c>
      <c r="L12">
        <f t="shared" si="6"/>
        <v>26</v>
      </c>
      <c r="M12">
        <f t="shared" si="7"/>
        <v>26</v>
      </c>
      <c r="N12" s="1" t="s">
        <v>14</v>
      </c>
      <c r="AB12" s="1">
        <f>D12</f>
        <v>22</v>
      </c>
    </row>
    <row r="13" spans="1:42" x14ac:dyDescent="0.55000000000000004">
      <c r="A13" s="1"/>
      <c r="B13" s="1" t="s">
        <v>33</v>
      </c>
      <c r="C13" s="1">
        <f>ROUND(1/((R13*1000)/1000000),0)</f>
        <v>6</v>
      </c>
      <c r="D13" s="1">
        <f>ROUND(1/((S13*1000)/1000000),0)</f>
        <v>5</v>
      </c>
      <c r="E13" s="1">
        <f t="shared" ref="E13" si="9">ROUND(1/((T13*1000)/1000000),0)</f>
        <v>6</v>
      </c>
      <c r="F13" s="1">
        <f>ROUND(1/((U13*1000)/1000000),0)</f>
        <v>7</v>
      </c>
      <c r="G13">
        <f t="shared" si="1"/>
        <v>7</v>
      </c>
      <c r="H13" s="8">
        <f t="shared" si="2"/>
        <v>7</v>
      </c>
      <c r="I13">
        <f t="shared" si="3"/>
        <v>5</v>
      </c>
      <c r="J13">
        <f t="shared" si="4"/>
        <v>6</v>
      </c>
      <c r="K13">
        <f t="shared" si="5"/>
        <v>7</v>
      </c>
      <c r="L13">
        <f t="shared" si="6"/>
        <v>7</v>
      </c>
      <c r="M13">
        <f t="shared" si="7"/>
        <v>7</v>
      </c>
      <c r="N13" s="1" t="s">
        <v>34</v>
      </c>
      <c r="O13" t="s">
        <v>32</v>
      </c>
      <c r="R13">
        <v>165.36</v>
      </c>
      <c r="S13">
        <v>214.07</v>
      </c>
      <c r="T13">
        <v>171.26</v>
      </c>
      <c r="U13" s="4">
        <v>150.76</v>
      </c>
      <c r="V13" t="s">
        <v>49</v>
      </c>
      <c r="AB13" s="1">
        <v>10</v>
      </c>
    </row>
    <row r="14" spans="1:42" x14ac:dyDescent="0.55000000000000004">
      <c r="A14" s="1" t="s">
        <v>64</v>
      </c>
      <c r="B14" s="1" t="s">
        <v>3</v>
      </c>
      <c r="C14">
        <v>1250</v>
      </c>
      <c r="D14">
        <v>1050</v>
      </c>
      <c r="E14">
        <v>850</v>
      </c>
      <c r="F14">
        <v>650</v>
      </c>
      <c r="G14">
        <f t="shared" si="1"/>
        <v>650</v>
      </c>
      <c r="H14" s="8">
        <f t="shared" si="2"/>
        <v>650</v>
      </c>
      <c r="I14">
        <f t="shared" si="3"/>
        <v>1050</v>
      </c>
      <c r="J14">
        <f t="shared" si="4"/>
        <v>850</v>
      </c>
      <c r="K14">
        <f t="shared" si="5"/>
        <v>650</v>
      </c>
      <c r="L14">
        <f t="shared" si="6"/>
        <v>650</v>
      </c>
      <c r="M14">
        <f t="shared" si="7"/>
        <v>650</v>
      </c>
      <c r="N14" s="1" t="s">
        <v>13</v>
      </c>
      <c r="P14" s="1">
        <v>700</v>
      </c>
      <c r="Q14" s="1">
        <v>500</v>
      </c>
      <c r="R14" s="1">
        <v>300</v>
      </c>
      <c r="S14" s="1">
        <v>300</v>
      </c>
      <c r="AB14">
        <f>Q14+$AC$3</f>
        <v>750</v>
      </c>
    </row>
    <row r="15" spans="1:42" x14ac:dyDescent="0.55000000000000004">
      <c r="A15" s="1"/>
      <c r="B15" s="1" t="s">
        <v>6</v>
      </c>
      <c r="C15" s="1">
        <v>0.61699999999999999</v>
      </c>
      <c r="D15" s="1">
        <f>C15+0.015</f>
        <v>0.63200000000000001</v>
      </c>
      <c r="E15" s="1">
        <f t="shared" ref="E15:F15" si="10">D15+0.015</f>
        <v>0.64700000000000002</v>
      </c>
      <c r="F15" s="1">
        <f t="shared" si="10"/>
        <v>0.66200000000000003</v>
      </c>
      <c r="G15">
        <f t="shared" si="1"/>
        <v>0.66200000000000003</v>
      </c>
      <c r="H15" s="8">
        <f t="shared" si="2"/>
        <v>0.66200000000000003</v>
      </c>
      <c r="I15">
        <f t="shared" si="3"/>
        <v>0.63200000000000001</v>
      </c>
      <c r="J15">
        <f t="shared" si="4"/>
        <v>0.64700000000000002</v>
      </c>
      <c r="K15">
        <f t="shared" si="5"/>
        <v>0.66200000000000003</v>
      </c>
      <c r="L15">
        <f t="shared" si="6"/>
        <v>0.66200000000000003</v>
      </c>
      <c r="M15">
        <f t="shared" si="7"/>
        <v>0.66200000000000003</v>
      </c>
      <c r="N15" s="1" t="s">
        <v>8</v>
      </c>
      <c r="AB15" s="1">
        <f>D15</f>
        <v>0.63200000000000001</v>
      </c>
    </row>
    <row r="16" spans="1:42" x14ac:dyDescent="0.55000000000000004">
      <c r="A16" s="1"/>
      <c r="B16" s="1" t="s">
        <v>7</v>
      </c>
      <c r="C16" s="1">
        <v>5.5</v>
      </c>
      <c r="D16" s="1">
        <v>6.5</v>
      </c>
      <c r="E16" s="1">
        <v>7.5</v>
      </c>
      <c r="F16" s="1">
        <v>8.5</v>
      </c>
      <c r="G16">
        <f t="shared" si="1"/>
        <v>8.5</v>
      </c>
      <c r="H16" s="8">
        <f t="shared" si="2"/>
        <v>8.5</v>
      </c>
      <c r="I16">
        <f t="shared" si="3"/>
        <v>6.5</v>
      </c>
      <c r="J16">
        <f t="shared" si="4"/>
        <v>7.5</v>
      </c>
      <c r="K16">
        <f t="shared" si="5"/>
        <v>8.5</v>
      </c>
      <c r="L16">
        <f t="shared" si="6"/>
        <v>8.5</v>
      </c>
      <c r="M16">
        <f t="shared" si="7"/>
        <v>8.5</v>
      </c>
      <c r="N16" s="1" t="s">
        <v>14</v>
      </c>
      <c r="AB16" s="1">
        <f>D16</f>
        <v>6.5</v>
      </c>
    </row>
    <row r="17" spans="1:28" x14ac:dyDescent="0.55000000000000004">
      <c r="A17" s="1"/>
      <c r="B17" s="1" t="s">
        <v>67</v>
      </c>
      <c r="C17" s="1">
        <v>20</v>
      </c>
      <c r="D17" s="1">
        <v>20</v>
      </c>
      <c r="E17" s="1">
        <v>20</v>
      </c>
      <c r="F17" s="1">
        <v>20</v>
      </c>
      <c r="G17">
        <f t="shared" si="1"/>
        <v>20</v>
      </c>
      <c r="H17" s="8">
        <f t="shared" si="2"/>
        <v>20</v>
      </c>
      <c r="I17">
        <f t="shared" si="3"/>
        <v>20</v>
      </c>
      <c r="J17">
        <f t="shared" si="4"/>
        <v>20</v>
      </c>
      <c r="K17">
        <f t="shared" si="5"/>
        <v>20</v>
      </c>
      <c r="L17">
        <f t="shared" si="6"/>
        <v>20</v>
      </c>
      <c r="M17">
        <f t="shared" si="7"/>
        <v>20</v>
      </c>
      <c r="N17" s="1"/>
      <c r="AB17" s="1"/>
    </row>
    <row r="18" spans="1:28" x14ac:dyDescent="0.55000000000000004">
      <c r="A18" s="1"/>
      <c r="B18" s="1" t="s">
        <v>68</v>
      </c>
      <c r="C18" s="1">
        <v>0.09</v>
      </c>
      <c r="D18" s="1">
        <v>0.09</v>
      </c>
      <c r="E18" s="1">
        <v>0.09</v>
      </c>
      <c r="F18" s="1">
        <v>0.09</v>
      </c>
      <c r="G18">
        <f t="shared" si="1"/>
        <v>0.09</v>
      </c>
      <c r="H18" s="8">
        <f t="shared" si="2"/>
        <v>0.09</v>
      </c>
      <c r="I18">
        <f t="shared" si="3"/>
        <v>0.09</v>
      </c>
      <c r="J18">
        <f t="shared" si="4"/>
        <v>0.09</v>
      </c>
      <c r="K18">
        <f t="shared" si="5"/>
        <v>0.09</v>
      </c>
      <c r="L18">
        <f t="shared" si="6"/>
        <v>0.09</v>
      </c>
      <c r="M18">
        <f t="shared" si="7"/>
        <v>0.09</v>
      </c>
      <c r="N18" s="1" t="s">
        <v>48</v>
      </c>
      <c r="AB18" s="1"/>
    </row>
    <row r="19" spans="1:28" x14ac:dyDescent="0.55000000000000004">
      <c r="A19" s="1"/>
      <c r="B19" s="1" t="s">
        <v>4</v>
      </c>
      <c r="C19" s="1">
        <v>0.05</v>
      </c>
      <c r="D19" s="1">
        <v>0.05</v>
      </c>
      <c r="E19" s="1">
        <v>0.05</v>
      </c>
      <c r="F19" s="1">
        <v>0.05</v>
      </c>
      <c r="G19">
        <f t="shared" si="1"/>
        <v>0.05</v>
      </c>
      <c r="H19" s="8">
        <f t="shared" si="2"/>
        <v>0.05</v>
      </c>
      <c r="I19">
        <f t="shared" si="3"/>
        <v>0.05</v>
      </c>
      <c r="J19">
        <f t="shared" si="4"/>
        <v>0.05</v>
      </c>
      <c r="K19">
        <f t="shared" si="5"/>
        <v>0.05</v>
      </c>
      <c r="L19">
        <f t="shared" si="6"/>
        <v>0.05</v>
      </c>
      <c r="M19">
        <f t="shared" si="7"/>
        <v>0.05</v>
      </c>
      <c r="N19" s="1" t="s">
        <v>8</v>
      </c>
      <c r="AB19" s="1">
        <f>D19</f>
        <v>0.05</v>
      </c>
    </row>
    <row r="20" spans="1:28" x14ac:dyDescent="0.55000000000000004">
      <c r="A20" s="1" t="s">
        <v>35</v>
      </c>
      <c r="B20" s="1" t="s">
        <v>36</v>
      </c>
      <c r="C20" s="1">
        <v>250</v>
      </c>
      <c r="D20" s="1">
        <v>200</v>
      </c>
      <c r="E20" s="1">
        <v>150</v>
      </c>
      <c r="F20" s="1">
        <v>100</v>
      </c>
      <c r="G20">
        <f t="shared" si="1"/>
        <v>100</v>
      </c>
      <c r="H20" s="8">
        <f t="shared" si="2"/>
        <v>100</v>
      </c>
      <c r="I20">
        <f t="shared" si="3"/>
        <v>200</v>
      </c>
      <c r="J20">
        <f t="shared" si="4"/>
        <v>150</v>
      </c>
      <c r="K20">
        <f t="shared" si="5"/>
        <v>100</v>
      </c>
      <c r="L20">
        <f t="shared" si="6"/>
        <v>100</v>
      </c>
      <c r="M20">
        <f t="shared" si="7"/>
        <v>100</v>
      </c>
      <c r="N20" s="1" t="s">
        <v>58</v>
      </c>
      <c r="O20" s="1">
        <v>150</v>
      </c>
      <c r="P20" s="1">
        <v>100</v>
      </c>
      <c r="Q20" s="1">
        <v>50</v>
      </c>
    </row>
    <row r="21" spans="1:28" x14ac:dyDescent="0.55000000000000004">
      <c r="A21" s="1"/>
      <c r="B21" s="1" t="s">
        <v>37</v>
      </c>
      <c r="C21" s="1">
        <v>0.02</v>
      </c>
      <c r="D21" s="1">
        <v>0.02</v>
      </c>
      <c r="E21" s="1">
        <v>0.02</v>
      </c>
      <c r="F21" s="1">
        <v>0.02</v>
      </c>
      <c r="G21">
        <f t="shared" si="1"/>
        <v>0.02</v>
      </c>
      <c r="H21" s="8">
        <f t="shared" si="2"/>
        <v>0.02</v>
      </c>
      <c r="I21">
        <f t="shared" si="3"/>
        <v>0.02</v>
      </c>
      <c r="J21">
        <f t="shared" si="4"/>
        <v>0.02</v>
      </c>
      <c r="K21">
        <f t="shared" si="5"/>
        <v>0.02</v>
      </c>
      <c r="L21">
        <f t="shared" si="6"/>
        <v>0.02</v>
      </c>
      <c r="M21">
        <f t="shared" si="7"/>
        <v>0.02</v>
      </c>
      <c r="N21" s="1" t="s">
        <v>8</v>
      </c>
    </row>
    <row r="22" spans="1:28" x14ac:dyDescent="0.55000000000000004">
      <c r="A22" s="1"/>
      <c r="B22" s="1" t="s">
        <v>46</v>
      </c>
      <c r="C22" s="1">
        <v>13</v>
      </c>
      <c r="D22" s="1">
        <v>13.5</v>
      </c>
      <c r="E22" s="1">
        <v>14</v>
      </c>
      <c r="F22" s="1">
        <v>14.5</v>
      </c>
      <c r="G22">
        <f t="shared" si="1"/>
        <v>14.5</v>
      </c>
      <c r="H22" s="8">
        <f t="shared" si="2"/>
        <v>14.5</v>
      </c>
      <c r="I22">
        <f t="shared" si="3"/>
        <v>13.5</v>
      </c>
      <c r="J22">
        <f t="shared" si="4"/>
        <v>14</v>
      </c>
      <c r="K22">
        <f t="shared" si="5"/>
        <v>14.5</v>
      </c>
      <c r="L22">
        <f t="shared" si="6"/>
        <v>14.5</v>
      </c>
      <c r="M22">
        <f t="shared" si="7"/>
        <v>14.5</v>
      </c>
      <c r="N22" s="1" t="s">
        <v>14</v>
      </c>
    </row>
    <row r="23" spans="1:28" x14ac:dyDescent="0.55000000000000004">
      <c r="A23" s="1"/>
      <c r="B23" s="1" t="s">
        <v>38</v>
      </c>
      <c r="C23" s="1">
        <v>150</v>
      </c>
      <c r="D23" s="1">
        <v>130</v>
      </c>
      <c r="E23" s="1">
        <v>110</v>
      </c>
      <c r="F23" s="1">
        <v>90</v>
      </c>
      <c r="G23">
        <f t="shared" si="1"/>
        <v>90</v>
      </c>
      <c r="H23" s="8">
        <f t="shared" si="2"/>
        <v>90</v>
      </c>
      <c r="I23">
        <f t="shared" si="3"/>
        <v>130</v>
      </c>
      <c r="J23">
        <f t="shared" si="4"/>
        <v>110</v>
      </c>
      <c r="K23">
        <f t="shared" si="5"/>
        <v>90</v>
      </c>
      <c r="L23">
        <f t="shared" si="6"/>
        <v>90</v>
      </c>
      <c r="M23">
        <f t="shared" si="7"/>
        <v>90</v>
      </c>
      <c r="N23" s="1" t="s">
        <v>59</v>
      </c>
    </row>
    <row r="24" spans="1:28" x14ac:dyDescent="0.55000000000000004">
      <c r="A24" s="1"/>
      <c r="B24" s="1" t="s">
        <v>51</v>
      </c>
      <c r="C24" s="1">
        <v>2</v>
      </c>
      <c r="D24" s="1">
        <v>2</v>
      </c>
      <c r="E24" s="1">
        <v>2</v>
      </c>
      <c r="F24" s="1">
        <v>2</v>
      </c>
      <c r="G24">
        <f t="shared" si="1"/>
        <v>2</v>
      </c>
      <c r="H24" s="8">
        <f t="shared" si="2"/>
        <v>2</v>
      </c>
      <c r="I24">
        <f t="shared" si="3"/>
        <v>2</v>
      </c>
      <c r="J24">
        <f t="shared" si="4"/>
        <v>2</v>
      </c>
      <c r="K24">
        <f t="shared" si="5"/>
        <v>2</v>
      </c>
      <c r="L24">
        <f t="shared" si="6"/>
        <v>2</v>
      </c>
      <c r="M24">
        <f t="shared" si="7"/>
        <v>2</v>
      </c>
      <c r="N24" s="1" t="s">
        <v>60</v>
      </c>
    </row>
    <row r="25" spans="1:28" x14ac:dyDescent="0.55000000000000004">
      <c r="A25" s="1"/>
      <c r="B25" s="1" t="s">
        <v>47</v>
      </c>
      <c r="C25" s="1">
        <v>20</v>
      </c>
      <c r="D25" s="1">
        <v>20</v>
      </c>
      <c r="E25" s="1">
        <v>20</v>
      </c>
      <c r="F25" s="1">
        <v>20</v>
      </c>
      <c r="G25">
        <f t="shared" si="1"/>
        <v>20</v>
      </c>
      <c r="H25" s="8">
        <f t="shared" si="2"/>
        <v>20</v>
      </c>
      <c r="I25">
        <f t="shared" si="3"/>
        <v>20</v>
      </c>
      <c r="J25">
        <f t="shared" si="4"/>
        <v>20</v>
      </c>
      <c r="K25">
        <f t="shared" si="5"/>
        <v>20</v>
      </c>
      <c r="L25">
        <f t="shared" si="6"/>
        <v>20</v>
      </c>
      <c r="M25">
        <f t="shared" si="7"/>
        <v>20</v>
      </c>
      <c r="N25" s="1" t="s">
        <v>14</v>
      </c>
    </row>
    <row r="26" spans="1:28" x14ac:dyDescent="0.55000000000000004">
      <c r="A26" s="1"/>
      <c r="B26" s="1" t="s">
        <v>39</v>
      </c>
      <c r="C26" s="1">
        <v>0.93</v>
      </c>
      <c r="D26" s="1">
        <v>0.93</v>
      </c>
      <c r="E26" s="1">
        <v>0.93</v>
      </c>
      <c r="F26" s="1">
        <v>0.93</v>
      </c>
      <c r="G26">
        <f t="shared" si="1"/>
        <v>0.93</v>
      </c>
      <c r="H26" s="8">
        <f t="shared" si="2"/>
        <v>0.93</v>
      </c>
      <c r="I26">
        <f t="shared" si="3"/>
        <v>0.93</v>
      </c>
      <c r="J26">
        <f t="shared" si="4"/>
        <v>0.93</v>
      </c>
      <c r="K26">
        <f t="shared" si="5"/>
        <v>0.93</v>
      </c>
      <c r="L26">
        <f t="shared" si="6"/>
        <v>0.93</v>
      </c>
      <c r="M26">
        <f t="shared" si="7"/>
        <v>0.93</v>
      </c>
      <c r="N26" s="1" t="s">
        <v>8</v>
      </c>
    </row>
    <row r="27" spans="1:28" x14ac:dyDescent="0.55000000000000004">
      <c r="A27" s="1"/>
      <c r="B27" s="1" t="s">
        <v>40</v>
      </c>
      <c r="C27" s="1">
        <f>(1-C26)/2</f>
        <v>3.4999999999999976E-2</v>
      </c>
      <c r="D27" s="1">
        <f t="shared" ref="D27:F27" si="11">(1-D26)/2</f>
        <v>3.4999999999999976E-2</v>
      </c>
      <c r="E27" s="1">
        <f t="shared" si="11"/>
        <v>3.4999999999999976E-2</v>
      </c>
      <c r="F27" s="1">
        <f t="shared" si="11"/>
        <v>3.4999999999999976E-2</v>
      </c>
      <c r="G27">
        <f t="shared" si="1"/>
        <v>3.4999999999999976E-2</v>
      </c>
      <c r="H27" s="8">
        <f t="shared" si="2"/>
        <v>3.4999999999999976E-2</v>
      </c>
      <c r="I27">
        <f t="shared" si="3"/>
        <v>3.4999999999999976E-2</v>
      </c>
      <c r="J27">
        <f t="shared" si="4"/>
        <v>3.4999999999999976E-2</v>
      </c>
      <c r="K27">
        <f t="shared" si="5"/>
        <v>3.4999999999999976E-2</v>
      </c>
      <c r="L27">
        <f t="shared" si="6"/>
        <v>3.4999999999999976E-2</v>
      </c>
      <c r="M27">
        <f t="shared" si="7"/>
        <v>3.4999999999999976E-2</v>
      </c>
      <c r="N27" s="1" t="s">
        <v>8</v>
      </c>
    </row>
    <row r="28" spans="1:28" x14ac:dyDescent="0.55000000000000004">
      <c r="A28" s="1"/>
      <c r="B28" s="1" t="s">
        <v>41</v>
      </c>
      <c r="C28" s="1">
        <f>(1+C26)/2</f>
        <v>0.96500000000000008</v>
      </c>
      <c r="D28" s="1">
        <f t="shared" ref="D28:F28" si="12">(1+D26)/2</f>
        <v>0.96500000000000008</v>
      </c>
      <c r="E28" s="1">
        <f t="shared" si="12"/>
        <v>0.96500000000000008</v>
      </c>
      <c r="F28" s="1">
        <f t="shared" si="12"/>
        <v>0.96500000000000008</v>
      </c>
      <c r="G28">
        <f t="shared" si="1"/>
        <v>0.96500000000000008</v>
      </c>
      <c r="H28" s="8">
        <f t="shared" si="2"/>
        <v>0.96500000000000008</v>
      </c>
      <c r="I28">
        <f t="shared" si="3"/>
        <v>0.96500000000000008</v>
      </c>
      <c r="J28">
        <f t="shared" si="4"/>
        <v>0.96500000000000008</v>
      </c>
      <c r="K28">
        <f t="shared" si="5"/>
        <v>0.96500000000000008</v>
      </c>
      <c r="L28">
        <f t="shared" si="6"/>
        <v>0.96500000000000008</v>
      </c>
      <c r="M28">
        <f t="shared" si="7"/>
        <v>0.96500000000000008</v>
      </c>
      <c r="N28" s="1" t="s">
        <v>8</v>
      </c>
    </row>
    <row r="29" spans="1:28" x14ac:dyDescent="0.55000000000000004">
      <c r="A29" s="1"/>
      <c r="B29" s="1" t="s">
        <v>42</v>
      </c>
      <c r="C29" s="1">
        <v>0.91</v>
      </c>
      <c r="D29" s="1">
        <v>0.91</v>
      </c>
      <c r="E29" s="1">
        <v>0.91</v>
      </c>
      <c r="F29" s="1">
        <v>0.91</v>
      </c>
      <c r="G29">
        <f t="shared" si="1"/>
        <v>0.91</v>
      </c>
      <c r="H29" s="8">
        <f t="shared" si="2"/>
        <v>0.91</v>
      </c>
      <c r="I29">
        <f t="shared" si="3"/>
        <v>0.91</v>
      </c>
      <c r="J29">
        <f t="shared" si="4"/>
        <v>0.91</v>
      </c>
      <c r="K29">
        <f t="shared" si="5"/>
        <v>0.91</v>
      </c>
      <c r="L29">
        <f t="shared" si="6"/>
        <v>0.91</v>
      </c>
      <c r="M29">
        <f t="shared" si="7"/>
        <v>0.91</v>
      </c>
      <c r="N29" s="1" t="s">
        <v>8</v>
      </c>
    </row>
    <row r="30" spans="1:28" x14ac:dyDescent="0.55000000000000004">
      <c r="A30" s="1"/>
      <c r="B30" s="1" t="s">
        <v>43</v>
      </c>
      <c r="C30" s="1">
        <f>C29^(1/2)</f>
        <v>0.95393920141694566</v>
      </c>
      <c r="D30" s="1">
        <f t="shared" ref="D30:F30" si="13">D29^(1/2)</f>
        <v>0.95393920141694566</v>
      </c>
      <c r="E30" s="1">
        <f t="shared" si="13"/>
        <v>0.95393920141694566</v>
      </c>
      <c r="F30" s="1">
        <f t="shared" si="13"/>
        <v>0.95393920141694566</v>
      </c>
      <c r="G30">
        <f t="shared" si="1"/>
        <v>0.95393920141694566</v>
      </c>
      <c r="H30" s="8">
        <f t="shared" si="2"/>
        <v>0.95393920141694566</v>
      </c>
      <c r="I30">
        <f t="shared" si="3"/>
        <v>0.95393920141694566</v>
      </c>
      <c r="J30">
        <f t="shared" si="4"/>
        <v>0.95393920141694566</v>
      </c>
      <c r="K30">
        <f t="shared" si="5"/>
        <v>0.95393920141694566</v>
      </c>
      <c r="L30">
        <f t="shared" si="6"/>
        <v>0.95393920141694566</v>
      </c>
      <c r="M30">
        <f t="shared" si="7"/>
        <v>0.95393920141694566</v>
      </c>
      <c r="N30" s="1" t="s">
        <v>8</v>
      </c>
    </row>
    <row r="31" spans="1:28" x14ac:dyDescent="0.55000000000000004">
      <c r="A31" s="1"/>
      <c r="B31" s="1" t="s">
        <v>44</v>
      </c>
      <c r="C31" s="1">
        <f>C29^(1/2)</f>
        <v>0.95393920141694566</v>
      </c>
      <c r="D31" s="1">
        <f t="shared" ref="D31:F31" si="14">D29^(1/2)</f>
        <v>0.95393920141694566</v>
      </c>
      <c r="E31" s="1">
        <f t="shared" si="14"/>
        <v>0.95393920141694566</v>
      </c>
      <c r="F31" s="1">
        <f t="shared" si="14"/>
        <v>0.95393920141694566</v>
      </c>
      <c r="G31">
        <f t="shared" si="1"/>
        <v>0.95393920141694566</v>
      </c>
      <c r="H31" s="8">
        <f t="shared" si="2"/>
        <v>0.95393920141694566</v>
      </c>
      <c r="I31">
        <f t="shared" si="3"/>
        <v>0.95393920141694566</v>
      </c>
      <c r="J31">
        <f t="shared" si="4"/>
        <v>0.95393920141694566</v>
      </c>
      <c r="K31">
        <f t="shared" si="5"/>
        <v>0.95393920141694566</v>
      </c>
      <c r="L31">
        <f t="shared" si="6"/>
        <v>0.95393920141694566</v>
      </c>
      <c r="M31">
        <f t="shared" si="7"/>
        <v>0.95393920141694566</v>
      </c>
      <c r="N31" s="1" t="s">
        <v>8</v>
      </c>
    </row>
    <row r="32" spans="1:28" x14ac:dyDescent="0.55000000000000004">
      <c r="A32" s="1"/>
      <c r="B32" s="1" t="s">
        <v>45</v>
      </c>
      <c r="C32" s="1">
        <v>5.4000000000000001E-4</v>
      </c>
      <c r="D32" s="1">
        <v>5.4000000000000001E-4</v>
      </c>
      <c r="E32" s="1">
        <v>5.4000000000000001E-4</v>
      </c>
      <c r="F32" s="1">
        <v>5.4000000000000001E-4</v>
      </c>
      <c r="G32">
        <f t="shared" si="1"/>
        <v>5.4000000000000001E-4</v>
      </c>
      <c r="H32" s="8">
        <f t="shared" si="2"/>
        <v>5.4000000000000001E-4</v>
      </c>
      <c r="I32">
        <f t="shared" si="3"/>
        <v>5.4000000000000001E-4</v>
      </c>
      <c r="J32">
        <f t="shared" si="4"/>
        <v>5.4000000000000001E-4</v>
      </c>
      <c r="K32">
        <f t="shared" si="5"/>
        <v>5.4000000000000001E-4</v>
      </c>
      <c r="L32">
        <f t="shared" si="6"/>
        <v>5.4000000000000001E-4</v>
      </c>
      <c r="M32">
        <f t="shared" si="7"/>
        <v>5.4000000000000001E-4</v>
      </c>
      <c r="N32" s="1" t="s">
        <v>8</v>
      </c>
    </row>
    <row r="33" spans="1:28" x14ac:dyDescent="0.55000000000000004">
      <c r="A33" s="1" t="s">
        <v>65</v>
      </c>
      <c r="B33" s="1" t="s">
        <v>3</v>
      </c>
      <c r="C33" s="1">
        <v>1000</v>
      </c>
      <c r="D33" s="1">
        <v>850</v>
      </c>
      <c r="E33" s="1">
        <v>700</v>
      </c>
      <c r="F33" s="1">
        <v>550</v>
      </c>
      <c r="G33">
        <f t="shared" si="1"/>
        <v>550</v>
      </c>
      <c r="H33" s="8">
        <f t="shared" si="2"/>
        <v>550</v>
      </c>
      <c r="I33">
        <f t="shared" si="3"/>
        <v>850</v>
      </c>
      <c r="J33">
        <f t="shared" si="4"/>
        <v>700</v>
      </c>
      <c r="K33">
        <f t="shared" si="5"/>
        <v>550</v>
      </c>
      <c r="L33">
        <f t="shared" si="6"/>
        <v>550</v>
      </c>
      <c r="M33">
        <f t="shared" si="7"/>
        <v>550</v>
      </c>
      <c r="N33" s="1"/>
    </row>
    <row r="34" spans="1:28" x14ac:dyDescent="0.55000000000000004">
      <c r="A34" s="1"/>
      <c r="B34" s="1" t="s">
        <v>6</v>
      </c>
      <c r="C34" s="1">
        <v>0.64500000000000002</v>
      </c>
      <c r="D34" s="1">
        <f>C34+0.015</f>
        <v>0.66</v>
      </c>
      <c r="E34" s="1">
        <f t="shared" ref="E34:F34" si="15">D34+0.015</f>
        <v>0.67500000000000004</v>
      </c>
      <c r="F34" s="1">
        <f t="shared" si="15"/>
        <v>0.69000000000000006</v>
      </c>
      <c r="G34">
        <f t="shared" si="1"/>
        <v>0.69000000000000006</v>
      </c>
      <c r="H34" s="8">
        <f t="shared" si="2"/>
        <v>0.69000000000000006</v>
      </c>
      <c r="I34">
        <f t="shared" si="3"/>
        <v>0.66</v>
      </c>
      <c r="J34">
        <f t="shared" si="4"/>
        <v>0.67500000000000004</v>
      </c>
      <c r="K34">
        <f t="shared" si="5"/>
        <v>0.69000000000000006</v>
      </c>
      <c r="L34">
        <f t="shared" si="6"/>
        <v>0.69000000000000006</v>
      </c>
      <c r="M34">
        <f t="shared" si="7"/>
        <v>0.69000000000000006</v>
      </c>
      <c r="N34" s="1"/>
    </row>
    <row r="35" spans="1:28" x14ac:dyDescent="0.55000000000000004">
      <c r="A35" s="1"/>
      <c r="B35" s="1" t="s">
        <v>7</v>
      </c>
      <c r="C35" s="1">
        <v>7</v>
      </c>
      <c r="D35" s="1">
        <v>8</v>
      </c>
      <c r="E35" s="1">
        <v>9</v>
      </c>
      <c r="F35" s="1">
        <v>10</v>
      </c>
      <c r="G35">
        <f t="shared" si="1"/>
        <v>10</v>
      </c>
      <c r="H35" s="8">
        <f t="shared" si="2"/>
        <v>10</v>
      </c>
      <c r="I35">
        <f t="shared" si="3"/>
        <v>8</v>
      </c>
      <c r="J35">
        <f t="shared" si="4"/>
        <v>9</v>
      </c>
      <c r="K35">
        <f t="shared" si="5"/>
        <v>10</v>
      </c>
      <c r="L35">
        <f t="shared" si="6"/>
        <v>10</v>
      </c>
      <c r="M35">
        <f t="shared" si="7"/>
        <v>10</v>
      </c>
      <c r="N35" s="1"/>
    </row>
    <row r="36" spans="1:28" x14ac:dyDescent="0.55000000000000004">
      <c r="A36" s="1"/>
      <c r="B36" s="1" t="s">
        <v>67</v>
      </c>
      <c r="C36" s="1">
        <v>27.5</v>
      </c>
      <c r="D36" s="1">
        <v>27.5</v>
      </c>
      <c r="E36" s="1">
        <v>27.5</v>
      </c>
      <c r="F36" s="1">
        <v>27.5</v>
      </c>
      <c r="G36">
        <f t="shared" si="1"/>
        <v>27.5</v>
      </c>
      <c r="H36" s="8">
        <f t="shared" si="2"/>
        <v>27.5</v>
      </c>
      <c r="I36">
        <f t="shared" si="3"/>
        <v>27.5</v>
      </c>
      <c r="J36">
        <f t="shared" si="4"/>
        <v>27.5</v>
      </c>
      <c r="K36">
        <f t="shared" si="5"/>
        <v>27.5</v>
      </c>
      <c r="L36">
        <f t="shared" si="6"/>
        <v>27.5</v>
      </c>
      <c r="M36">
        <f t="shared" si="7"/>
        <v>27.5</v>
      </c>
      <c r="N36" s="1"/>
    </row>
    <row r="37" spans="1:28" x14ac:dyDescent="0.55000000000000004">
      <c r="A37" s="1"/>
      <c r="B37" s="1" t="s">
        <v>68</v>
      </c>
      <c r="C37" s="1">
        <v>0.12</v>
      </c>
      <c r="D37" s="1">
        <v>0.12</v>
      </c>
      <c r="E37" s="1">
        <v>0.12</v>
      </c>
      <c r="F37" s="1">
        <v>0.12</v>
      </c>
      <c r="G37">
        <f t="shared" si="1"/>
        <v>0.12</v>
      </c>
      <c r="H37" s="8">
        <f t="shared" si="2"/>
        <v>0.12</v>
      </c>
      <c r="I37">
        <f t="shared" si="3"/>
        <v>0.12</v>
      </c>
      <c r="J37">
        <f t="shared" si="4"/>
        <v>0.12</v>
      </c>
      <c r="K37">
        <f t="shared" si="5"/>
        <v>0.12</v>
      </c>
      <c r="L37">
        <f t="shared" si="6"/>
        <v>0.12</v>
      </c>
      <c r="M37">
        <f t="shared" si="7"/>
        <v>0.12</v>
      </c>
      <c r="N37" s="1" t="s">
        <v>48</v>
      </c>
    </row>
    <row r="38" spans="1:28" x14ac:dyDescent="0.55000000000000004">
      <c r="A38" s="1"/>
      <c r="B38" s="1" t="s">
        <v>4</v>
      </c>
      <c r="C38" s="1">
        <v>0.05</v>
      </c>
      <c r="D38" s="1">
        <v>0.05</v>
      </c>
      <c r="E38" s="1">
        <v>0.05</v>
      </c>
      <c r="F38" s="1">
        <v>0.05</v>
      </c>
      <c r="G38">
        <f t="shared" si="1"/>
        <v>0.05</v>
      </c>
      <c r="H38" s="8">
        <f t="shared" si="2"/>
        <v>0.05</v>
      </c>
      <c r="I38">
        <f t="shared" si="3"/>
        <v>0.05</v>
      </c>
      <c r="J38">
        <f t="shared" si="4"/>
        <v>0.05</v>
      </c>
      <c r="K38">
        <f t="shared" si="5"/>
        <v>0.05</v>
      </c>
      <c r="L38">
        <f t="shared" si="6"/>
        <v>0.05</v>
      </c>
      <c r="M38">
        <f t="shared" si="7"/>
        <v>0.05</v>
      </c>
      <c r="N38" s="1"/>
    </row>
    <row r="39" spans="1:28" x14ac:dyDescent="0.55000000000000004">
      <c r="A39" s="1" t="s">
        <v>66</v>
      </c>
      <c r="B39" s="1" t="s">
        <v>3</v>
      </c>
      <c r="C39" s="1">
        <v>3000</v>
      </c>
      <c r="D39" s="1">
        <v>2500</v>
      </c>
      <c r="E39" s="1">
        <v>2000</v>
      </c>
      <c r="F39" s="1">
        <v>1500</v>
      </c>
      <c r="G39">
        <f t="shared" si="1"/>
        <v>1500</v>
      </c>
      <c r="H39" s="8">
        <f t="shared" si="2"/>
        <v>1500</v>
      </c>
      <c r="I39">
        <f t="shared" si="3"/>
        <v>2500</v>
      </c>
      <c r="J39">
        <f t="shared" si="4"/>
        <v>2000</v>
      </c>
      <c r="K39">
        <f t="shared" si="5"/>
        <v>1500</v>
      </c>
      <c r="L39">
        <f t="shared" si="6"/>
        <v>1500</v>
      </c>
      <c r="M39">
        <f t="shared" si="7"/>
        <v>1500</v>
      </c>
      <c r="N39" s="1"/>
    </row>
    <row r="40" spans="1:28" x14ac:dyDescent="0.55000000000000004">
      <c r="A40" s="1"/>
      <c r="B40" s="1" t="s">
        <v>6</v>
      </c>
      <c r="C40" s="1">
        <v>0.78700000000000003</v>
      </c>
      <c r="D40" s="1">
        <f>C40+0.015</f>
        <v>0.80200000000000005</v>
      </c>
      <c r="E40" s="1">
        <f t="shared" ref="E40:F40" si="16">D40+0.015</f>
        <v>0.81700000000000006</v>
      </c>
      <c r="F40" s="1">
        <f t="shared" si="16"/>
        <v>0.83200000000000007</v>
      </c>
      <c r="G40">
        <f t="shared" si="1"/>
        <v>0.83200000000000007</v>
      </c>
      <c r="H40" s="8">
        <f t="shared" si="2"/>
        <v>0.83200000000000007</v>
      </c>
      <c r="I40">
        <f t="shared" si="3"/>
        <v>0.80200000000000005</v>
      </c>
      <c r="J40">
        <f t="shared" si="4"/>
        <v>0.81700000000000006</v>
      </c>
      <c r="K40">
        <f t="shared" si="5"/>
        <v>0.83200000000000007</v>
      </c>
      <c r="L40">
        <f t="shared" si="6"/>
        <v>0.83200000000000007</v>
      </c>
      <c r="M40">
        <f t="shared" si="7"/>
        <v>0.83200000000000007</v>
      </c>
      <c r="N40" s="1"/>
    </row>
    <row r="41" spans="1:28" x14ac:dyDescent="0.55000000000000004">
      <c r="A41" s="1"/>
      <c r="B41" s="1" t="s">
        <v>7</v>
      </c>
      <c r="C41" s="1">
        <v>2.5</v>
      </c>
      <c r="D41" s="1">
        <v>3.5</v>
      </c>
      <c r="E41" s="1">
        <v>4.5</v>
      </c>
      <c r="F41" s="1">
        <v>5.5</v>
      </c>
      <c r="G41">
        <f t="shared" si="1"/>
        <v>5.5</v>
      </c>
      <c r="H41" s="8">
        <f t="shared" si="2"/>
        <v>5.5</v>
      </c>
      <c r="I41">
        <f t="shared" si="3"/>
        <v>3.5</v>
      </c>
      <c r="J41">
        <f t="shared" si="4"/>
        <v>4.5</v>
      </c>
      <c r="K41">
        <f t="shared" si="5"/>
        <v>5.5</v>
      </c>
      <c r="L41">
        <f t="shared" si="6"/>
        <v>5.5</v>
      </c>
      <c r="M41">
        <f t="shared" si="7"/>
        <v>5.5</v>
      </c>
      <c r="N41" s="1"/>
    </row>
    <row r="42" spans="1:28" x14ac:dyDescent="0.55000000000000004">
      <c r="A42" s="1"/>
      <c r="B42" s="1" t="s">
        <v>67</v>
      </c>
      <c r="C42" s="1">
        <v>20</v>
      </c>
      <c r="D42" s="1">
        <v>20</v>
      </c>
      <c r="E42" s="1">
        <v>20</v>
      </c>
      <c r="F42" s="1">
        <v>20</v>
      </c>
      <c r="G42">
        <f t="shared" si="1"/>
        <v>20</v>
      </c>
      <c r="H42" s="8">
        <f t="shared" si="2"/>
        <v>20</v>
      </c>
      <c r="I42">
        <f t="shared" si="3"/>
        <v>20</v>
      </c>
      <c r="J42">
        <f t="shared" si="4"/>
        <v>20</v>
      </c>
      <c r="K42">
        <f t="shared" si="5"/>
        <v>20</v>
      </c>
      <c r="L42">
        <f t="shared" si="6"/>
        <v>20</v>
      </c>
      <c r="M42">
        <f t="shared" si="7"/>
        <v>20</v>
      </c>
      <c r="N42" s="1"/>
    </row>
    <row r="43" spans="1:28" x14ac:dyDescent="0.55000000000000004">
      <c r="A43" s="1"/>
      <c r="B43" s="1" t="s">
        <v>68</v>
      </c>
      <c r="C43" s="1">
        <v>0.02</v>
      </c>
      <c r="D43" s="1">
        <v>0.02</v>
      </c>
      <c r="E43" s="1">
        <v>0.02</v>
      </c>
      <c r="F43" s="1">
        <v>0.02</v>
      </c>
      <c r="G43">
        <f t="shared" si="1"/>
        <v>0.02</v>
      </c>
      <c r="H43" s="8">
        <f t="shared" si="2"/>
        <v>0.02</v>
      </c>
      <c r="I43">
        <f t="shared" si="3"/>
        <v>0.02</v>
      </c>
      <c r="J43">
        <f t="shared" si="4"/>
        <v>0.02</v>
      </c>
      <c r="K43">
        <f t="shared" si="5"/>
        <v>0.02</v>
      </c>
      <c r="L43">
        <f t="shared" si="6"/>
        <v>0.02</v>
      </c>
      <c r="M43">
        <f t="shared" si="7"/>
        <v>0.02</v>
      </c>
      <c r="N43" s="1" t="s">
        <v>48</v>
      </c>
    </row>
    <row r="44" spans="1:28" x14ac:dyDescent="0.55000000000000004">
      <c r="A44" s="1"/>
      <c r="B44" s="1" t="s">
        <v>4</v>
      </c>
      <c r="C44" s="1">
        <v>0.05</v>
      </c>
      <c r="D44" s="1">
        <v>0.05</v>
      </c>
      <c r="E44" s="1">
        <v>0.05</v>
      </c>
      <c r="F44" s="1">
        <v>0.05</v>
      </c>
      <c r="G44">
        <f t="shared" si="1"/>
        <v>0.05</v>
      </c>
      <c r="H44" s="8">
        <f t="shared" si="2"/>
        <v>0.05</v>
      </c>
      <c r="I44">
        <f t="shared" si="3"/>
        <v>0.05</v>
      </c>
      <c r="J44">
        <f t="shared" si="4"/>
        <v>0.05</v>
      </c>
      <c r="K44">
        <f t="shared" si="5"/>
        <v>0.05</v>
      </c>
      <c r="L44">
        <f t="shared" si="6"/>
        <v>0.05</v>
      </c>
      <c r="M44">
        <f t="shared" si="7"/>
        <v>0.05</v>
      </c>
      <c r="N44" s="1"/>
    </row>
    <row r="45" spans="1:28" x14ac:dyDescent="0.55000000000000004">
      <c r="A45" t="s">
        <v>74</v>
      </c>
      <c r="B45" t="s">
        <v>8</v>
      </c>
      <c r="C45">
        <v>0</v>
      </c>
      <c r="D45">
        <v>0</v>
      </c>
      <c r="E45">
        <v>0</v>
      </c>
      <c r="F45">
        <v>0</v>
      </c>
      <c r="G45">
        <f t="shared" si="1"/>
        <v>0</v>
      </c>
      <c r="H45" s="8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 t="s">
        <v>8</v>
      </c>
      <c r="O45" t="s">
        <v>84</v>
      </c>
      <c r="AB45">
        <v>2.5000000000000001E-2</v>
      </c>
    </row>
  </sheetData>
  <hyperlinks>
    <hyperlink ref="AG3" r:id="rId1" xr:uid="{00000000-0004-0000-0000-000000000000}"/>
    <hyperlink ref="AI4" r:id="rId2" xr:uid="{00000000-0004-0000-0000-000001000000}"/>
    <hyperlink ref="P9" r:id="rId3" xr:uid="{F9185E75-C69D-4015-87AC-6D20F238C26A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zoomScale="85" zoomScaleNormal="85" workbookViewId="0">
      <selection activeCell="B13" sqref="B13"/>
    </sheetView>
  </sheetViews>
  <sheetFormatPr defaultRowHeight="14.4" x14ac:dyDescent="0.55000000000000004"/>
  <cols>
    <col min="1" max="1" width="23.5234375" style="3" bestFit="1" customWidth="1"/>
    <col min="2" max="2" width="19.20703125" bestFit="1" customWidth="1"/>
    <col min="3" max="3" width="22.20703125" bestFit="1" customWidth="1"/>
    <col min="4" max="4" width="19.3125" bestFit="1" customWidth="1"/>
    <col min="5" max="5" width="25.5234375" bestFit="1" customWidth="1"/>
    <col min="6" max="6" width="24.41796875" bestFit="1" customWidth="1"/>
    <col min="7" max="7" width="17.41796875" customWidth="1"/>
    <col min="8" max="8" width="60.41796875" bestFit="1" customWidth="1"/>
    <col min="10" max="10" width="19.1015625" bestFit="1" customWidth="1"/>
  </cols>
  <sheetData>
    <row r="1" spans="1:10" x14ac:dyDescent="0.55000000000000004">
      <c r="A1" s="5" t="s">
        <v>22</v>
      </c>
      <c r="B1" s="5" t="s">
        <v>71</v>
      </c>
      <c r="C1" s="5">
        <v>2024</v>
      </c>
      <c r="D1" s="5">
        <v>2030</v>
      </c>
      <c r="E1" s="5">
        <v>2035</v>
      </c>
      <c r="F1" s="5">
        <v>2040</v>
      </c>
      <c r="G1" s="5" t="s">
        <v>25</v>
      </c>
      <c r="H1" s="5" t="s">
        <v>26</v>
      </c>
      <c r="J1" t="s">
        <v>21</v>
      </c>
    </row>
    <row r="2" spans="1:10" x14ac:dyDescent="0.55000000000000004">
      <c r="A2" s="9" t="s">
        <v>19</v>
      </c>
      <c r="B2" s="1" t="s">
        <v>23</v>
      </c>
      <c r="C2" s="1">
        <f>Sheet1!C2</f>
        <v>1000</v>
      </c>
      <c r="D2" s="1">
        <f>Sheet1!D2</f>
        <v>900</v>
      </c>
      <c r="E2" s="1">
        <f>Sheet1!E2</f>
        <v>700</v>
      </c>
      <c r="F2" s="1">
        <f>Sheet1!F2</f>
        <v>500</v>
      </c>
      <c r="G2" s="1" t="str">
        <f>Sheet1!N2</f>
        <v>euro/kW</v>
      </c>
      <c r="H2" s="1" t="s">
        <v>77</v>
      </c>
      <c r="J2">
        <f>Sheet1!AB3</f>
        <v>0.01</v>
      </c>
    </row>
    <row r="3" spans="1:10" x14ac:dyDescent="0.55000000000000004">
      <c r="A3" s="10"/>
      <c r="B3" s="1" t="s">
        <v>83</v>
      </c>
      <c r="C3" s="1">
        <f>Sheet1!C3</f>
        <v>0.01</v>
      </c>
      <c r="D3" s="1">
        <f>Sheet1!D3</f>
        <v>0.01</v>
      </c>
      <c r="E3" s="1">
        <f>Sheet1!E3</f>
        <v>0.01</v>
      </c>
      <c r="F3" s="1">
        <f>Sheet1!F3</f>
        <v>0.01</v>
      </c>
      <c r="G3" s="1" t="str">
        <f>Sheet1!N3</f>
        <v>-</v>
      </c>
      <c r="H3" s="1" t="s">
        <v>77</v>
      </c>
      <c r="J3">
        <f>Sheet1!AB4</f>
        <v>32</v>
      </c>
    </row>
    <row r="4" spans="1:10" x14ac:dyDescent="0.55000000000000004">
      <c r="A4" s="11"/>
      <c r="B4" s="1" t="s">
        <v>24</v>
      </c>
      <c r="C4" s="1">
        <f>Sheet1!C4</f>
        <v>30</v>
      </c>
      <c r="D4" s="1">
        <f>Sheet1!D4</f>
        <v>32</v>
      </c>
      <c r="E4" s="1">
        <f>Sheet1!E4</f>
        <v>34</v>
      </c>
      <c r="F4" s="1">
        <f>Sheet1!F4</f>
        <v>36</v>
      </c>
      <c r="G4" s="1" t="str">
        <f>Sheet1!N4</f>
        <v>years</v>
      </c>
      <c r="H4" s="1" t="s">
        <v>78</v>
      </c>
      <c r="J4">
        <f>Sheet1!AB6</f>
        <v>1350</v>
      </c>
    </row>
    <row r="5" spans="1:10" x14ac:dyDescent="0.55000000000000004">
      <c r="A5" s="9" t="s">
        <v>20</v>
      </c>
      <c r="B5" s="1" t="s">
        <v>23</v>
      </c>
      <c r="C5" s="1">
        <f>Sheet1!C6</f>
        <v>1500</v>
      </c>
      <c r="D5" s="1">
        <f>Sheet1!D6</f>
        <v>1350</v>
      </c>
      <c r="E5" s="1">
        <f>Sheet1!E6</f>
        <v>1200</v>
      </c>
      <c r="F5" s="1">
        <f>Sheet1!F6</f>
        <v>1050</v>
      </c>
      <c r="G5" s="1" t="str">
        <f>Sheet1!N6</f>
        <v>euro/kW</v>
      </c>
      <c r="H5" s="1" t="s">
        <v>79</v>
      </c>
      <c r="J5">
        <f>Sheet1!AB7</f>
        <v>0.03</v>
      </c>
    </row>
    <row r="6" spans="1:10" x14ac:dyDescent="0.55000000000000004">
      <c r="A6" s="10"/>
      <c r="B6" s="1" t="s">
        <v>83</v>
      </c>
      <c r="C6" s="1">
        <f>Sheet1!C7</f>
        <v>0.03</v>
      </c>
      <c r="D6" s="1">
        <f>Sheet1!D7</f>
        <v>0.03</v>
      </c>
      <c r="E6" s="1">
        <f>Sheet1!E7</f>
        <v>0.03</v>
      </c>
      <c r="F6" s="1">
        <f>Sheet1!F7</f>
        <v>0.03</v>
      </c>
      <c r="G6" s="1" t="str">
        <f>Sheet1!N7</f>
        <v>-</v>
      </c>
      <c r="H6" s="1" t="s">
        <v>79</v>
      </c>
      <c r="J6">
        <f>Sheet1!AB8</f>
        <v>22</v>
      </c>
    </row>
    <row r="7" spans="1:10" x14ac:dyDescent="0.55000000000000004">
      <c r="A7" s="11"/>
      <c r="B7" s="1" t="s">
        <v>24</v>
      </c>
      <c r="C7" s="1">
        <f>Sheet1!C8</f>
        <v>20</v>
      </c>
      <c r="D7" s="1">
        <f>Sheet1!D8</f>
        <v>22</v>
      </c>
      <c r="E7" s="1">
        <f>Sheet1!E8</f>
        <v>24</v>
      </c>
      <c r="F7" s="1">
        <f>Sheet1!F8</f>
        <v>26</v>
      </c>
      <c r="G7" s="1" t="str">
        <f>Sheet1!N8</f>
        <v>years</v>
      </c>
      <c r="H7" s="1" t="s">
        <v>78</v>
      </c>
      <c r="J7">
        <f>Sheet1!AB10</f>
        <v>2600</v>
      </c>
    </row>
    <row r="8" spans="1:10" x14ac:dyDescent="0.55000000000000004">
      <c r="A8" s="9" t="s">
        <v>70</v>
      </c>
      <c r="B8" s="1" t="s">
        <v>23</v>
      </c>
      <c r="C8" s="1">
        <f>Sheet1!C14</f>
        <v>1250</v>
      </c>
      <c r="D8" s="1">
        <f>Sheet1!D14</f>
        <v>1050</v>
      </c>
      <c r="E8" s="1">
        <f>Sheet1!E14</f>
        <v>850</v>
      </c>
      <c r="F8" s="1">
        <f>Sheet1!F14</f>
        <v>650</v>
      </c>
      <c r="G8" s="1" t="str">
        <f>Sheet1!N14</f>
        <v>euro/kW</v>
      </c>
      <c r="H8" s="1" t="s">
        <v>80</v>
      </c>
      <c r="J8">
        <f>Sheet1!AB15</f>
        <v>0.63200000000000001</v>
      </c>
    </row>
    <row r="9" spans="1:10" x14ac:dyDescent="0.55000000000000004">
      <c r="A9" s="10"/>
      <c r="B9" s="1" t="s">
        <v>27</v>
      </c>
      <c r="C9" s="1">
        <f>Sheet1!C15</f>
        <v>0.61699999999999999</v>
      </c>
      <c r="D9" s="1">
        <f>Sheet1!D15</f>
        <v>0.63200000000000001</v>
      </c>
      <c r="E9" s="1">
        <f>Sheet1!E15</f>
        <v>0.64700000000000002</v>
      </c>
      <c r="F9" s="1">
        <f>Sheet1!F15</f>
        <v>0.66200000000000003</v>
      </c>
      <c r="G9" s="1" t="str">
        <f>Sheet1!N15</f>
        <v>-</v>
      </c>
      <c r="H9" s="1" t="s">
        <v>80</v>
      </c>
    </row>
    <row r="10" spans="1:10" x14ac:dyDescent="0.55000000000000004">
      <c r="A10" s="10"/>
      <c r="B10" s="1" t="s">
        <v>24</v>
      </c>
      <c r="C10" s="1">
        <v>5.5</v>
      </c>
      <c r="D10" s="1">
        <f>Sheet1!D16</f>
        <v>6.5</v>
      </c>
      <c r="E10" s="1">
        <f>Sheet1!E16</f>
        <v>7.5</v>
      </c>
      <c r="F10" s="1">
        <f>Sheet1!F16</f>
        <v>8.5</v>
      </c>
      <c r="G10" s="1" t="str">
        <f>Sheet1!N16</f>
        <v>years</v>
      </c>
      <c r="H10" s="1" t="s">
        <v>78</v>
      </c>
      <c r="J10">
        <f>Sheet1!AB16</f>
        <v>6.5</v>
      </c>
    </row>
    <row r="11" spans="1:10" x14ac:dyDescent="0.55000000000000004">
      <c r="A11" s="11"/>
      <c r="B11" s="1" t="s">
        <v>83</v>
      </c>
      <c r="C11" s="1">
        <f>Sheet1!C19</f>
        <v>0.05</v>
      </c>
      <c r="D11" s="1">
        <f>Sheet1!D19</f>
        <v>0.05</v>
      </c>
      <c r="E11" s="1">
        <f>Sheet1!E19</f>
        <v>0.05</v>
      </c>
      <c r="F11" s="1">
        <f>Sheet1!F19</f>
        <v>0.05</v>
      </c>
      <c r="G11" s="1" t="str">
        <f>Sheet1!N19</f>
        <v>-</v>
      </c>
      <c r="H11" s="1" t="s">
        <v>78</v>
      </c>
      <c r="J11" t="e">
        <f>Sheet1!#REF!</f>
        <v>#REF!</v>
      </c>
    </row>
    <row r="12" spans="1:10" x14ac:dyDescent="0.55000000000000004">
      <c r="A12" s="9" t="s">
        <v>50</v>
      </c>
      <c r="B12" s="1" t="s">
        <v>23</v>
      </c>
      <c r="C12" s="1">
        <f>Sheet1!C20</f>
        <v>250</v>
      </c>
      <c r="D12" s="1">
        <f>Sheet1!D20</f>
        <v>200</v>
      </c>
      <c r="E12" s="1">
        <f>Sheet1!E20</f>
        <v>150</v>
      </c>
      <c r="F12" s="1">
        <f>Sheet1!F20</f>
        <v>100</v>
      </c>
      <c r="G12" s="1" t="s">
        <v>61</v>
      </c>
      <c r="H12" s="1" t="s">
        <v>78</v>
      </c>
    </row>
    <row r="13" spans="1:10" x14ac:dyDescent="0.55000000000000004">
      <c r="A13" s="10"/>
      <c r="B13" s="1" t="s">
        <v>83</v>
      </c>
      <c r="C13" s="1">
        <f>Sheet1!C21</f>
        <v>0.02</v>
      </c>
      <c r="D13" s="1">
        <f>Sheet1!D21</f>
        <v>0.02</v>
      </c>
      <c r="E13" s="1">
        <f>Sheet1!E21</f>
        <v>0.02</v>
      </c>
      <c r="F13" s="1">
        <f>Sheet1!F21</f>
        <v>0.02</v>
      </c>
      <c r="G13" s="1" t="str">
        <f>Sheet1!N21</f>
        <v>-</v>
      </c>
      <c r="H13" s="1" t="s">
        <v>78</v>
      </c>
    </row>
    <row r="14" spans="1:10" x14ac:dyDescent="0.55000000000000004">
      <c r="A14" s="10"/>
      <c r="B14" s="1" t="s">
        <v>24</v>
      </c>
      <c r="C14" s="1">
        <f>Sheet1!C22</f>
        <v>13</v>
      </c>
      <c r="D14" s="1">
        <f>Sheet1!D22</f>
        <v>13.5</v>
      </c>
      <c r="E14" s="1">
        <f>Sheet1!E22</f>
        <v>14</v>
      </c>
      <c r="F14" s="1">
        <f>Sheet1!F22</f>
        <v>14.5</v>
      </c>
      <c r="G14" s="1" t="str">
        <f>Sheet1!N22</f>
        <v>years</v>
      </c>
      <c r="H14" s="1" t="s">
        <v>78</v>
      </c>
    </row>
    <row r="15" spans="1:10" x14ac:dyDescent="0.55000000000000004">
      <c r="A15" s="10"/>
      <c r="B15" s="1" t="s">
        <v>52</v>
      </c>
      <c r="C15" s="1">
        <f>Sheet1!C24</f>
        <v>2</v>
      </c>
      <c r="D15" s="1">
        <f>Sheet1!D24</f>
        <v>2</v>
      </c>
      <c r="E15" s="1">
        <f>Sheet1!E24</f>
        <v>2</v>
      </c>
      <c r="F15" s="1">
        <f>Sheet1!F24</f>
        <v>2</v>
      </c>
      <c r="G15" s="1" t="str">
        <f>Sheet1!N24</f>
        <v>h</v>
      </c>
      <c r="H15" s="1" t="s">
        <v>81</v>
      </c>
    </row>
    <row r="16" spans="1:10" x14ac:dyDescent="0.55000000000000004">
      <c r="A16" s="10"/>
      <c r="B16" s="1" t="s">
        <v>53</v>
      </c>
      <c r="C16" s="1">
        <f>Sheet1!C26</f>
        <v>0.93</v>
      </c>
      <c r="D16" s="1">
        <f>Sheet1!D26</f>
        <v>0.93</v>
      </c>
      <c r="E16" s="1">
        <f>Sheet1!E26</f>
        <v>0.93</v>
      </c>
      <c r="F16" s="1">
        <f>Sheet1!F26</f>
        <v>0.93</v>
      </c>
      <c r="G16" s="1" t="str">
        <f>Sheet1!N26</f>
        <v>-</v>
      </c>
      <c r="H16" s="1" t="s">
        <v>82</v>
      </c>
    </row>
    <row r="17" spans="1:8" x14ac:dyDescent="0.55000000000000004">
      <c r="A17" s="10"/>
      <c r="B17" s="1" t="s">
        <v>54</v>
      </c>
      <c r="C17" s="1">
        <f>Sheet1!C27</f>
        <v>3.4999999999999976E-2</v>
      </c>
      <c r="D17" s="1">
        <f>Sheet1!D27</f>
        <v>3.4999999999999976E-2</v>
      </c>
      <c r="E17" s="1">
        <f>Sheet1!E27</f>
        <v>3.4999999999999976E-2</v>
      </c>
      <c r="F17" s="1">
        <f>Sheet1!F27</f>
        <v>3.4999999999999976E-2</v>
      </c>
      <c r="G17" s="1" t="str">
        <f>Sheet1!N27</f>
        <v>-</v>
      </c>
      <c r="H17" s="1" t="s">
        <v>82</v>
      </c>
    </row>
    <row r="18" spans="1:8" x14ac:dyDescent="0.55000000000000004">
      <c r="A18" s="10"/>
      <c r="B18" s="1" t="s">
        <v>54</v>
      </c>
      <c r="C18" s="1">
        <f>Sheet1!C28</f>
        <v>0.96500000000000008</v>
      </c>
      <c r="D18" s="1">
        <f>Sheet1!D28</f>
        <v>0.96500000000000008</v>
      </c>
      <c r="E18" s="1">
        <f>Sheet1!E28</f>
        <v>0.96500000000000008</v>
      </c>
      <c r="F18" s="1">
        <f>Sheet1!F28</f>
        <v>0.96500000000000008</v>
      </c>
      <c r="G18" s="1" t="str">
        <f>Sheet1!N28</f>
        <v>-</v>
      </c>
      <c r="H18" s="1" t="s">
        <v>82</v>
      </c>
    </row>
    <row r="19" spans="1:8" x14ac:dyDescent="0.55000000000000004">
      <c r="A19" s="10"/>
      <c r="B19" s="1" t="s">
        <v>55</v>
      </c>
      <c r="C19" s="6">
        <f>Sheet1!C30</f>
        <v>0.95393920141694566</v>
      </c>
      <c r="D19" s="6">
        <f>Sheet1!D30</f>
        <v>0.95393920141694566</v>
      </c>
      <c r="E19" s="6">
        <f>Sheet1!E30</f>
        <v>0.95393920141694566</v>
      </c>
      <c r="F19" s="6">
        <f>Sheet1!F30</f>
        <v>0.95393920141694566</v>
      </c>
      <c r="G19" s="1" t="str">
        <f>Sheet1!N30</f>
        <v>-</v>
      </c>
      <c r="H19" s="1" t="s">
        <v>82</v>
      </c>
    </row>
    <row r="20" spans="1:8" x14ac:dyDescent="0.55000000000000004">
      <c r="A20" s="10"/>
      <c r="B20" s="1" t="s">
        <v>56</v>
      </c>
      <c r="C20" s="6">
        <f>Sheet1!C31</f>
        <v>0.95393920141694566</v>
      </c>
      <c r="D20" s="6">
        <f>Sheet1!D31</f>
        <v>0.95393920141694566</v>
      </c>
      <c r="E20" s="6">
        <f>Sheet1!E31</f>
        <v>0.95393920141694566</v>
      </c>
      <c r="F20" s="6">
        <f>Sheet1!F31</f>
        <v>0.95393920141694566</v>
      </c>
      <c r="G20" s="1" t="str">
        <f>Sheet1!N31</f>
        <v>-</v>
      </c>
      <c r="H20" s="1" t="s">
        <v>82</v>
      </c>
    </row>
    <row r="21" spans="1:8" x14ac:dyDescent="0.55000000000000004">
      <c r="A21" s="11"/>
      <c r="B21" s="1" t="s">
        <v>57</v>
      </c>
      <c r="C21" s="1">
        <f>Sheet1!C32</f>
        <v>5.4000000000000001E-4</v>
      </c>
      <c r="D21" s="1">
        <f>Sheet1!D32</f>
        <v>5.4000000000000001E-4</v>
      </c>
      <c r="E21" s="1">
        <f>Sheet1!E32</f>
        <v>5.4000000000000001E-4</v>
      </c>
      <c r="F21" s="1">
        <f>Sheet1!F32</f>
        <v>5.4000000000000001E-4</v>
      </c>
      <c r="G21" s="1" t="str">
        <f>Sheet1!N32</f>
        <v>-</v>
      </c>
      <c r="H21" s="1" t="s">
        <v>82</v>
      </c>
    </row>
    <row r="22" spans="1:8" x14ac:dyDescent="0.55000000000000004">
      <c r="A22" s="9" t="s">
        <v>72</v>
      </c>
      <c r="B22" s="1" t="s">
        <v>27</v>
      </c>
      <c r="C22" s="1">
        <f>Sheet1!C34</f>
        <v>0.64500000000000002</v>
      </c>
      <c r="D22" s="1">
        <f>Sheet1!D34</f>
        <v>0.66</v>
      </c>
      <c r="E22" s="1">
        <f>Sheet1!E34</f>
        <v>0.67500000000000004</v>
      </c>
      <c r="F22" s="1">
        <f>Sheet1!F34</f>
        <v>0.69000000000000006</v>
      </c>
      <c r="G22" s="1" t="s">
        <v>8</v>
      </c>
      <c r="H22" s="1" t="s">
        <v>76</v>
      </c>
    </row>
    <row r="23" spans="1:8" x14ac:dyDescent="0.55000000000000004">
      <c r="A23" s="11"/>
      <c r="B23" s="1" t="s">
        <v>24</v>
      </c>
      <c r="C23" s="1">
        <f>Sheet1!C35</f>
        <v>7</v>
      </c>
      <c r="D23" s="1">
        <f>Sheet1!D35</f>
        <v>8</v>
      </c>
      <c r="E23" s="1">
        <f>Sheet1!E35</f>
        <v>9</v>
      </c>
      <c r="F23" s="1">
        <f>Sheet1!F35</f>
        <v>10</v>
      </c>
      <c r="G23" s="1" t="s">
        <v>14</v>
      </c>
      <c r="H23" s="1" t="s">
        <v>75</v>
      </c>
    </row>
    <row r="24" spans="1:8" x14ac:dyDescent="0.55000000000000004">
      <c r="A24" s="9" t="s">
        <v>73</v>
      </c>
      <c r="B24" s="1" t="s">
        <v>27</v>
      </c>
      <c r="C24" s="1">
        <f>Sheet1!C40</f>
        <v>0.78700000000000003</v>
      </c>
      <c r="D24" s="1">
        <f>Sheet1!D40</f>
        <v>0.80200000000000005</v>
      </c>
      <c r="E24" s="1">
        <f>Sheet1!E40</f>
        <v>0.81700000000000006</v>
      </c>
      <c r="F24" s="1">
        <f>Sheet1!F40</f>
        <v>0.83200000000000007</v>
      </c>
      <c r="G24" s="1" t="s">
        <v>8</v>
      </c>
      <c r="H24" s="1" t="s">
        <v>76</v>
      </c>
    </row>
    <row r="25" spans="1:8" x14ac:dyDescent="0.55000000000000004">
      <c r="A25" s="10"/>
      <c r="B25" s="1" t="s">
        <v>24</v>
      </c>
      <c r="C25" s="1">
        <f>Sheet1!C41</f>
        <v>2.5</v>
      </c>
      <c r="D25" s="1">
        <f>Sheet1!D41</f>
        <v>3.5</v>
      </c>
      <c r="E25" s="1">
        <f>Sheet1!E41</f>
        <v>4.5</v>
      </c>
      <c r="F25" s="1">
        <f>Sheet1!F41</f>
        <v>5.5</v>
      </c>
      <c r="G25" s="1" t="s">
        <v>14</v>
      </c>
      <c r="H25" s="1" t="s">
        <v>75</v>
      </c>
    </row>
    <row r="34" spans="1:1" x14ac:dyDescent="0.55000000000000004">
      <c r="A34"/>
    </row>
    <row r="35" spans="1:1" x14ac:dyDescent="0.55000000000000004">
      <c r="A35"/>
    </row>
    <row r="36" spans="1:1" x14ac:dyDescent="0.55000000000000004">
      <c r="A36"/>
    </row>
    <row r="37" spans="1:1" x14ac:dyDescent="0.55000000000000004">
      <c r="A37"/>
    </row>
    <row r="38" spans="1:1" x14ac:dyDescent="0.55000000000000004">
      <c r="A38"/>
    </row>
    <row r="39" spans="1:1" x14ac:dyDescent="0.55000000000000004">
      <c r="A39"/>
    </row>
    <row r="40" spans="1:1" x14ac:dyDescent="0.55000000000000004">
      <c r="A40"/>
    </row>
    <row r="41" spans="1:1" x14ac:dyDescent="0.55000000000000004">
      <c r="A41"/>
    </row>
    <row r="42" spans="1:1" x14ac:dyDescent="0.55000000000000004">
      <c r="A42"/>
    </row>
    <row r="43" spans="1:1" x14ac:dyDescent="0.55000000000000004">
      <c r="A43"/>
    </row>
    <row r="44" spans="1:1" x14ac:dyDescent="0.55000000000000004">
      <c r="A44"/>
    </row>
    <row r="45" spans="1:1" x14ac:dyDescent="0.55000000000000004">
      <c r="A45"/>
    </row>
    <row r="46" spans="1:1" x14ac:dyDescent="0.55000000000000004">
      <c r="A46"/>
    </row>
    <row r="47" spans="1:1" x14ac:dyDescent="0.55000000000000004">
      <c r="A47"/>
    </row>
    <row r="48" spans="1:1" x14ac:dyDescent="0.55000000000000004">
      <c r="A48"/>
    </row>
    <row r="49" spans="1:1" x14ac:dyDescent="0.55000000000000004">
      <c r="A49"/>
    </row>
    <row r="50" spans="1:1" x14ac:dyDescent="0.55000000000000004">
      <c r="A50"/>
    </row>
    <row r="51" spans="1:1" x14ac:dyDescent="0.55000000000000004">
      <c r="A51"/>
    </row>
  </sheetData>
  <mergeCells count="6">
    <mergeCell ref="A24:A25"/>
    <mergeCell ref="A8:A11"/>
    <mergeCell ref="A2:A4"/>
    <mergeCell ref="A5:A7"/>
    <mergeCell ref="A12:A21"/>
    <mergeCell ref="A22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cost_data_sheet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Terlouw Tom Mike</cp:lastModifiedBy>
  <dcterms:created xsi:type="dcterms:W3CDTF">2023-05-10T14:27:35Z</dcterms:created>
  <dcterms:modified xsi:type="dcterms:W3CDTF">2025-05-16T11:40:14Z</dcterms:modified>
</cp:coreProperties>
</file>