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erlouw_t\Documents\Projects\TRANSIENCE\hydrogen_applications\data\"/>
    </mc:Choice>
  </mc:AlternateContent>
  <xr:revisionPtr revIDLastSave="0" documentId="13_ncr:1_{3511BEEE-7ECF-4844-AECD-D26DE5BA54A0}" xr6:coauthVersionLast="47" xr6:coauthVersionMax="47" xr10:uidLastSave="{00000000-0000-0000-0000-000000000000}"/>
  <bookViews>
    <workbookView xWindow="11442" yWindow="0" windowWidth="11676" windowHeight="13758" xr2:uid="{00000000-000D-0000-FFFF-FFFF00000000}"/>
  </bookViews>
  <sheets>
    <sheet name="Sheet1" sheetId="1" r:id="rId1"/>
    <sheet name="cost_data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E3" i="1"/>
  <c r="E4" i="1"/>
  <c r="E6" i="1"/>
  <c r="E7" i="1"/>
  <c r="E8" i="1"/>
  <c r="E9" i="1"/>
  <c r="E10" i="1"/>
  <c r="E11" i="1"/>
  <c r="E12" i="1"/>
  <c r="E14" i="1"/>
  <c r="E16" i="1"/>
  <c r="E17" i="1"/>
  <c r="E18" i="1"/>
  <c r="E19" i="1"/>
  <c r="E20" i="1"/>
  <c r="E21" i="1"/>
  <c r="E22" i="1"/>
  <c r="E23" i="1"/>
  <c r="E24" i="1"/>
  <c r="E25" i="1"/>
  <c r="E26" i="1"/>
  <c r="E29" i="1"/>
  <c r="E32" i="1"/>
  <c r="E33" i="1"/>
  <c r="E35" i="1"/>
  <c r="E36" i="1"/>
  <c r="E37" i="1"/>
  <c r="E38" i="1"/>
  <c r="E39" i="1"/>
  <c r="E41" i="1"/>
  <c r="E42" i="1"/>
  <c r="E43" i="1"/>
  <c r="E44" i="1"/>
  <c r="E45" i="1"/>
  <c r="E2" i="1"/>
  <c r="X2" i="1"/>
  <c r="D40" i="1"/>
  <c r="D24" i="2" s="1"/>
  <c r="D34" i="1"/>
  <c r="F34" i="1" s="1"/>
  <c r="D15" i="1"/>
  <c r="F15" i="1" s="1"/>
  <c r="H15" i="1" s="1"/>
  <c r="D25" i="2"/>
  <c r="E25" i="2"/>
  <c r="F25" i="2"/>
  <c r="C24" i="2"/>
  <c r="C25" i="2"/>
  <c r="D23" i="2"/>
  <c r="E23" i="2"/>
  <c r="F23" i="2"/>
  <c r="C22" i="2"/>
  <c r="C23" i="2"/>
  <c r="E15" i="1" l="1"/>
  <c r="E40" i="1"/>
  <c r="E34" i="1"/>
  <c r="H34" i="1"/>
  <c r="F22" i="2" s="1"/>
  <c r="E22" i="2"/>
  <c r="D22" i="2"/>
  <c r="F40" i="1"/>
  <c r="E24" i="2" l="1"/>
  <c r="H40" i="1"/>
  <c r="F24" i="2" s="1"/>
  <c r="F5" i="1" l="1"/>
  <c r="C5" i="1"/>
  <c r="D5" i="1" l="1"/>
  <c r="E5" i="1" s="1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G17" i="2"/>
  <c r="G18" i="2"/>
  <c r="G19" i="2"/>
  <c r="G20" i="2"/>
  <c r="C21" i="2"/>
  <c r="D21" i="2"/>
  <c r="E21" i="2"/>
  <c r="F21" i="2"/>
  <c r="G21" i="2"/>
  <c r="H5" i="1" l="1"/>
  <c r="H13" i="1"/>
  <c r="D13" i="1"/>
  <c r="E13" i="1" s="1"/>
  <c r="F13" i="1"/>
  <c r="C13" i="1"/>
  <c r="L4" i="1" l="1"/>
  <c r="E8" i="2" l="1"/>
  <c r="D8" i="2"/>
  <c r="F12" i="2"/>
  <c r="E12" i="2" l="1"/>
  <c r="D12" i="2"/>
  <c r="C12" i="2"/>
  <c r="H31" i="1" l="1"/>
  <c r="F20" i="2" s="1"/>
  <c r="F31" i="1"/>
  <c r="E20" i="2" s="1"/>
  <c r="D31" i="1"/>
  <c r="C31" i="1"/>
  <c r="C20" i="2" s="1"/>
  <c r="H30" i="1"/>
  <c r="F19" i="2" s="1"/>
  <c r="F30" i="1"/>
  <c r="E19" i="2" s="1"/>
  <c r="D30" i="1"/>
  <c r="C30" i="1"/>
  <c r="C19" i="2" s="1"/>
  <c r="H28" i="1"/>
  <c r="F18" i="2" s="1"/>
  <c r="F28" i="1"/>
  <c r="E18" i="2" s="1"/>
  <c r="D28" i="1"/>
  <c r="C28" i="1"/>
  <c r="C18" i="2" s="1"/>
  <c r="H27" i="1"/>
  <c r="F17" i="2" s="1"/>
  <c r="F27" i="1"/>
  <c r="E17" i="2" s="1"/>
  <c r="D27" i="1"/>
  <c r="C27" i="1"/>
  <c r="C17" i="2" s="1"/>
  <c r="D20" i="2" l="1"/>
  <c r="E31" i="1"/>
  <c r="D17" i="2"/>
  <c r="E27" i="1"/>
  <c r="D18" i="2"/>
  <c r="E28" i="1"/>
  <c r="D19" i="2"/>
  <c r="E30" i="1"/>
  <c r="X5" i="1"/>
  <c r="AL6" i="1"/>
  <c r="X14" i="1" l="1"/>
  <c r="F8" i="2"/>
  <c r="X15" i="1"/>
  <c r="G10" i="2"/>
  <c r="G11" i="2"/>
  <c r="G9" i="2"/>
  <c r="C11" i="2"/>
  <c r="D11" i="2"/>
  <c r="E11" i="2"/>
  <c r="F11" i="2"/>
  <c r="D10" i="2"/>
  <c r="E10" i="2"/>
  <c r="F10" i="2"/>
  <c r="C9" i="2" l="1"/>
  <c r="D9" i="2"/>
  <c r="E9" i="2"/>
  <c r="F9" i="2"/>
  <c r="G8" i="2"/>
  <c r="C7" i="2"/>
  <c r="D7" i="2"/>
  <c r="E7" i="2"/>
  <c r="F7" i="2"/>
  <c r="G7" i="2"/>
  <c r="C6" i="2"/>
  <c r="D6" i="2"/>
  <c r="E6" i="2"/>
  <c r="F6" i="2"/>
  <c r="G6" i="2"/>
  <c r="C5" i="2"/>
  <c r="D5" i="2"/>
  <c r="E5" i="2"/>
  <c r="F5" i="2"/>
  <c r="G5" i="2"/>
  <c r="C2" i="2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AL4" i="1" l="1"/>
  <c r="X3" i="1"/>
  <c r="J2" i="2" s="1"/>
  <c r="X4" i="1"/>
  <c r="J3" i="2" s="1"/>
  <c r="X6" i="1"/>
  <c r="J4" i="2" s="1"/>
  <c r="X7" i="1"/>
  <c r="J5" i="2" s="1"/>
  <c r="X8" i="1"/>
  <c r="J6" i="2" s="1"/>
  <c r="X10" i="1"/>
  <c r="J7" i="2" s="1"/>
  <c r="X11" i="1"/>
  <c r="X12" i="1"/>
  <c r="J8" i="2"/>
  <c r="X16" i="1"/>
  <c r="J10" i="2" s="1"/>
  <c r="X19" i="1"/>
  <c r="J11" i="2"/>
  <c r="AL3" i="1"/>
  <c r="C8" i="2" l="1"/>
</calcChain>
</file>

<file path=xl/sharedStrings.xml><?xml version="1.0" encoding="utf-8"?>
<sst xmlns="http://schemas.openxmlformats.org/spreadsheetml/2006/main" count="176" uniqueCount="91">
  <si>
    <t>onshore_wind</t>
  </si>
  <si>
    <t>offshore_wind</t>
  </si>
  <si>
    <t>sub</t>
  </si>
  <si>
    <t>capex</t>
  </si>
  <si>
    <t>om</t>
  </si>
  <si>
    <t>lifetime</t>
  </si>
  <si>
    <t>eff</t>
  </si>
  <si>
    <t>stack_lt</t>
  </si>
  <si>
    <t>-</t>
  </si>
  <si>
    <t>solar_pv_gm</t>
  </si>
  <si>
    <t>auxiliaries+water system</t>
  </si>
  <si>
    <t>tech [x/kW]</t>
  </si>
  <si>
    <t>unit</t>
  </si>
  <si>
    <t>euro/kW</t>
  </si>
  <si>
    <t>years</t>
  </si>
  <si>
    <t>https://atb.nrel.gov/electricity/2022/utility-scale_pv</t>
  </si>
  <si>
    <t>BFE report, my H2 paper.</t>
  </si>
  <si>
    <t>https://iea.blob.core.windows.net/assets/deebef5d-0c34-4539-9d0c-10b13d840027/NetZeroby2050-ARoadmapfortheGlobalEnergySector_CORR.pdf (page 201)</t>
  </si>
  <si>
    <t>SSP2-NDC_2050_base</t>
  </si>
  <si>
    <t>Solar PV – ground-mounted</t>
  </si>
  <si>
    <t>Onshore wind</t>
  </si>
  <si>
    <t>NDC</t>
  </si>
  <si>
    <t>Technology sheet</t>
  </si>
  <si>
    <t>CAPEX</t>
  </si>
  <si>
    <t>Lifetime</t>
  </si>
  <si>
    <t>Unit</t>
  </si>
  <si>
    <t>Refs.</t>
  </si>
  <si>
    <t>Eff.</t>
  </si>
  <si>
    <t xml:space="preserve">1000 m2/MW, Danish energy agency </t>
  </si>
  <si>
    <t>https://www.sciencedirect.com/science/article/pii/S0360544215001681</t>
  </si>
  <si>
    <t>Dupont, 2018, + Mckenna, 2015</t>
  </si>
  <si>
    <t>https://www.sciencedirect.com/science/article/pii/S0306261917313673</t>
  </si>
  <si>
    <t>Dupont, 2018 + Enevoldsen, 2021</t>
  </si>
  <si>
    <t>p_density</t>
  </si>
  <si>
    <t>MW/km$^2$</t>
  </si>
  <si>
    <t>battery</t>
  </si>
  <si>
    <t>en_capex</t>
  </si>
  <si>
    <t>en_om</t>
  </si>
  <si>
    <t>p_capex</t>
  </si>
  <si>
    <t>dod</t>
  </si>
  <si>
    <t>soc_min</t>
  </si>
  <si>
    <t>soc_max</t>
  </si>
  <si>
    <t>re</t>
  </si>
  <si>
    <t>eff_dis</t>
  </si>
  <si>
    <t>eff_ch</t>
  </si>
  <si>
    <t>dis_loss</t>
  </si>
  <si>
    <t>en_lifetime</t>
  </si>
  <si>
    <t>p_lifetime</t>
  </si>
  <si>
    <t>m2/kW</t>
  </si>
  <si>
    <t>Danish energy agency</t>
  </si>
  <si>
    <t>Battery</t>
  </si>
  <si>
    <t>p_rating</t>
  </si>
  <si>
    <t>Charge rate</t>
  </si>
  <si>
    <t>Depth of disch.</t>
  </si>
  <si>
    <t>SoC (min.)</t>
  </si>
  <si>
    <t>Discharge eff.</t>
  </si>
  <si>
    <t>Charging eff.</t>
  </si>
  <si>
    <t>Self-discharging losses</t>
  </si>
  <si>
    <t>k€/MWh</t>
  </si>
  <si>
    <t>k€/MW</t>
  </si>
  <si>
    <t>h</t>
  </si>
  <si>
    <t>euro/kWh</t>
  </si>
  <si>
    <t>m2/kg</t>
  </si>
  <si>
    <t>Mt/year</t>
  </si>
  <si>
    <t>electrolyzer_pem</t>
  </si>
  <si>
    <t>electrolyzer_aec</t>
  </si>
  <si>
    <t>electrolyzer_soec</t>
  </si>
  <si>
    <t>bop_lt</t>
  </si>
  <si>
    <t>land_m2_kw</t>
  </si>
  <si>
    <t>ecoinvent_310_reference</t>
  </si>
  <si>
    <t>ecoinvent_remind_SSP2-PkBudg1150_2030_base</t>
  </si>
  <si>
    <t>ecoinvent_remind_SSP2-PkBudg1150_2035_base</t>
  </si>
  <si>
    <t>ecoinvent_remind_SSP2-PkBudg1150_2040_base</t>
  </si>
  <si>
    <t>Electrolyzer (PEM)</t>
  </si>
  <si>
    <t>Info</t>
  </si>
  <si>
    <t>Electrolyzer (AEC)</t>
  </si>
  <si>
    <t>Electrolyzer (SOEC)</t>
  </si>
  <si>
    <t>h2_leakage</t>
  </si>
  <si>
    <t>\autocite{Sacchi2022}</t>
  </si>
  <si>
    <t xml:space="preserve">\autocite{Sacchi2022,PIK2023}   </t>
  </si>
  <si>
    <t>\autocite{bauer2021,terlouw2022large,IRENA_2022global}</t>
  </si>
  <si>
    <t>\autocite{bauer2021,terlouw2022large}</t>
  </si>
  <si>
    <t>\autocite{bauer2021,terlouw2022large,IRENA_2022global,wiser2021expert}</t>
  </si>
  <si>
    <t>\autocite{bauer2021,terlouw2022large,PIK2023}</t>
  </si>
  <si>
    <t>\autocite{bauer2021}</t>
  </si>
  <si>
    <t>\autocite{terlouw2023designing,terlouw2022large}</t>
  </si>
  <si>
    <t>O\&amp;M</t>
  </si>
  <si>
    <t>Here, we assume no hydrogen leakage during production to avoid double counting, since some of the LCIs include leakage already further up in the supply chain.</t>
  </si>
  <si>
    <t>ecoinvent_image_SSP2-RCP26_2030_base</t>
  </si>
  <si>
    <t>ecoinvent_image_SSP2-RCP26_2035_base</t>
  </si>
  <si>
    <t>ecoinvent_image_SSP2-RCP26_2040_base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</si>
</sst>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0" xfId="1"/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16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360544215001681" TargetMode="External"/><Relationship Id="rId2" Type="http://schemas.openxmlformats.org/officeDocument/2006/relationships/hyperlink" Target="https://iea.blob.core.windows.net/assets/deebef5d-0c34-4539-9d0c-10b13d840027/NetZeroby2050-ARoadmapfortheGlobalEnergySector_CORR.pdf%20(page%20201)" TargetMode="External"/><Relationship Id="rId1" Type="http://schemas.openxmlformats.org/officeDocument/2006/relationships/hyperlink" Target="https://atb.nrel.gov/electricity/2022/utility-scale_pv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5"/>
  <sheetViews>
    <sheetView tabSelected="1" topLeftCell="F1" zoomScale="85" zoomScaleNormal="85" workbookViewId="0">
      <selection activeCell="I1" sqref="I1"/>
    </sheetView>
  </sheetViews>
  <sheetFormatPr defaultRowHeight="14.4" x14ac:dyDescent="0.55000000000000004"/>
  <cols>
    <col min="1" max="1" width="15.734375" bestFit="1" customWidth="1"/>
    <col min="2" max="2" width="13.20703125" bestFit="1" customWidth="1"/>
    <col min="3" max="3" width="28.1015625" bestFit="1" customWidth="1"/>
    <col min="4" max="4" width="19.3125" bestFit="1" customWidth="1"/>
    <col min="5" max="5" width="36.26171875" bestFit="1" customWidth="1"/>
    <col min="6" max="6" width="25.5234375" bestFit="1" customWidth="1"/>
    <col min="7" max="7" width="25.5234375" customWidth="1"/>
    <col min="8" max="10" width="24.41796875" customWidth="1"/>
    <col min="12" max="12" width="14.89453125" customWidth="1"/>
    <col min="14" max="14" width="10.3125" bestFit="1" customWidth="1"/>
    <col min="16" max="16" width="12.41796875" bestFit="1" customWidth="1"/>
    <col min="24" max="24" width="19.3125" customWidth="1"/>
  </cols>
  <sheetData>
    <row r="1" spans="1:38" x14ac:dyDescent="0.55000000000000004">
      <c r="A1" s="1" t="s">
        <v>11</v>
      </c>
      <c r="B1" s="1" t="s">
        <v>2</v>
      </c>
      <c r="C1" s="1" t="s">
        <v>69</v>
      </c>
      <c r="D1" s="1" t="s">
        <v>70</v>
      </c>
      <c r="E1" s="1" t="s">
        <v>88</v>
      </c>
      <c r="F1" s="1" t="s">
        <v>71</v>
      </c>
      <c r="G1" s="1" t="s">
        <v>89</v>
      </c>
      <c r="H1" s="1" t="s">
        <v>72</v>
      </c>
      <c r="I1" s="1" t="s">
        <v>90</v>
      </c>
      <c r="J1" s="1" t="s">
        <v>12</v>
      </c>
    </row>
    <row r="2" spans="1:38" x14ac:dyDescent="0.55000000000000004">
      <c r="A2" s="1" t="s">
        <v>9</v>
      </c>
      <c r="B2" s="1" t="s">
        <v>3</v>
      </c>
      <c r="C2" s="1">
        <v>1000</v>
      </c>
      <c r="D2">
        <v>900</v>
      </c>
      <c r="E2">
        <f>D2</f>
        <v>900</v>
      </c>
      <c r="F2">
        <v>700</v>
      </c>
      <c r="G2">
        <f>F2</f>
        <v>700</v>
      </c>
      <c r="H2">
        <v>500</v>
      </c>
      <c r="I2">
        <f>H2</f>
        <v>500</v>
      </c>
      <c r="J2" s="1" t="s">
        <v>13</v>
      </c>
      <c r="P2">
        <v>364</v>
      </c>
      <c r="Q2" t="s">
        <v>63</v>
      </c>
      <c r="X2" s="1">
        <f>D2</f>
        <v>900</v>
      </c>
      <c r="Y2" t="s">
        <v>10</v>
      </c>
      <c r="AL2" s="1" t="s">
        <v>18</v>
      </c>
    </row>
    <row r="3" spans="1:38" x14ac:dyDescent="0.55000000000000004">
      <c r="A3" s="1"/>
      <c r="B3" s="1" t="s">
        <v>4</v>
      </c>
      <c r="C3" s="1">
        <v>0.01</v>
      </c>
      <c r="D3" s="1">
        <v>0.01</v>
      </c>
      <c r="E3">
        <f t="shared" ref="E3:E45" si="0">D3</f>
        <v>0.01</v>
      </c>
      <c r="F3" s="1">
        <v>0.01</v>
      </c>
      <c r="G3">
        <f t="shared" ref="G3:G45" si="1">F3</f>
        <v>0.01</v>
      </c>
      <c r="H3" s="1">
        <v>0.01</v>
      </c>
      <c r="I3">
        <f t="shared" ref="I3:I45" si="2">H3</f>
        <v>0.01</v>
      </c>
      <c r="J3" s="1" t="s">
        <v>8</v>
      </c>
      <c r="P3">
        <v>0.25</v>
      </c>
      <c r="Q3" t="s">
        <v>62</v>
      </c>
      <c r="X3" s="1">
        <f>D3</f>
        <v>0.01</v>
      </c>
      <c r="Y3">
        <v>250</v>
      </c>
      <c r="AA3">
        <v>0.1</v>
      </c>
      <c r="AC3" s="2" t="s">
        <v>15</v>
      </c>
      <c r="AL3" s="1" t="e">
        <f>#REF!</f>
        <v>#REF!</v>
      </c>
    </row>
    <row r="4" spans="1:38" x14ac:dyDescent="0.55000000000000004">
      <c r="A4" s="1"/>
      <c r="B4" s="1" t="s">
        <v>5</v>
      </c>
      <c r="C4" s="1">
        <v>30</v>
      </c>
      <c r="D4" s="1">
        <v>32</v>
      </c>
      <c r="E4">
        <f t="shared" si="0"/>
        <v>32</v>
      </c>
      <c r="F4" s="1">
        <v>34</v>
      </c>
      <c r="G4">
        <f t="shared" si="1"/>
        <v>34</v>
      </c>
      <c r="H4" s="1">
        <v>36</v>
      </c>
      <c r="I4">
        <f t="shared" si="2"/>
        <v>36</v>
      </c>
      <c r="J4" s="1" t="s">
        <v>14</v>
      </c>
      <c r="L4">
        <f>35</f>
        <v>35</v>
      </c>
      <c r="M4" t="s">
        <v>48</v>
      </c>
      <c r="P4">
        <v>30</v>
      </c>
      <c r="Q4" t="s">
        <v>14</v>
      </c>
      <c r="X4" s="1">
        <f>D4</f>
        <v>32</v>
      </c>
      <c r="AC4" t="s">
        <v>16</v>
      </c>
      <c r="AE4" s="2" t="s">
        <v>17</v>
      </c>
      <c r="AL4" s="1" t="e">
        <f>#REF!</f>
        <v>#REF!</v>
      </c>
    </row>
    <row r="5" spans="1:38" ht="15" customHeight="1" x14ac:dyDescent="0.55000000000000004">
      <c r="A5" s="1"/>
      <c r="B5" s="1" t="s">
        <v>33</v>
      </c>
      <c r="C5" s="1">
        <f>ROUND(1/K5*1000,0)</f>
        <v>73</v>
      </c>
      <c r="D5">
        <f>ROUND(AVERAGE(C5,F5),0)</f>
        <v>83</v>
      </c>
      <c r="E5">
        <f t="shared" si="0"/>
        <v>83</v>
      </c>
      <c r="F5" s="1">
        <f>ROUND(1/L5*1000,0)</f>
        <v>92</v>
      </c>
      <c r="G5">
        <f t="shared" si="1"/>
        <v>92</v>
      </c>
      <c r="H5" s="1">
        <f>F5+F5-D5</f>
        <v>101</v>
      </c>
      <c r="I5">
        <f t="shared" si="2"/>
        <v>101</v>
      </c>
      <c r="J5" s="1" t="s">
        <v>34</v>
      </c>
      <c r="K5" s="4">
        <v>13.75</v>
      </c>
      <c r="L5" s="4">
        <v>10.84</v>
      </c>
      <c r="M5" t="s">
        <v>28</v>
      </c>
      <c r="X5" s="1">
        <f t="shared" ref="X5" si="3">ROUND(1/($L$5*1000/1000000),0)</f>
        <v>92</v>
      </c>
      <c r="AL5" s="1"/>
    </row>
    <row r="6" spans="1:38" x14ac:dyDescent="0.55000000000000004">
      <c r="A6" s="1" t="s">
        <v>0</v>
      </c>
      <c r="B6" s="1" t="s">
        <v>3</v>
      </c>
      <c r="C6" s="1">
        <v>1500</v>
      </c>
      <c r="D6" s="1">
        <v>1350</v>
      </c>
      <c r="E6">
        <f t="shared" si="0"/>
        <v>1350</v>
      </c>
      <c r="F6" s="1">
        <v>1200</v>
      </c>
      <c r="G6">
        <f t="shared" si="1"/>
        <v>1200</v>
      </c>
      <c r="H6" s="1">
        <v>1050</v>
      </c>
      <c r="I6">
        <f t="shared" si="2"/>
        <v>1050</v>
      </c>
      <c r="J6" s="1" t="s">
        <v>13</v>
      </c>
      <c r="X6" s="1">
        <f t="shared" ref="X6:X8" si="4">D6</f>
        <v>1350</v>
      </c>
      <c r="Y6">
        <v>6</v>
      </c>
      <c r="Z6">
        <v>4</v>
      </c>
      <c r="AA6" t="s">
        <v>28</v>
      </c>
      <c r="AL6" s="1">
        <f>1/($Z$6*1000/1000000)</f>
        <v>250</v>
      </c>
    </row>
    <row r="7" spans="1:38" x14ac:dyDescent="0.55000000000000004">
      <c r="A7" s="1"/>
      <c r="B7" s="1" t="s">
        <v>4</v>
      </c>
      <c r="C7" s="1">
        <v>0.03</v>
      </c>
      <c r="D7" s="1">
        <v>0.03</v>
      </c>
      <c r="E7">
        <f t="shared" si="0"/>
        <v>0.03</v>
      </c>
      <c r="F7" s="1">
        <v>0.03</v>
      </c>
      <c r="G7">
        <f t="shared" si="1"/>
        <v>0.03</v>
      </c>
      <c r="H7" s="1">
        <v>0.03</v>
      </c>
      <c r="I7">
        <f t="shared" si="2"/>
        <v>0.03</v>
      </c>
      <c r="J7" s="1" t="s">
        <v>8</v>
      </c>
      <c r="X7" s="1">
        <f t="shared" si="4"/>
        <v>0.03</v>
      </c>
    </row>
    <row r="8" spans="1:38" x14ac:dyDescent="0.55000000000000004">
      <c r="A8" s="1"/>
      <c r="B8" s="1" t="s">
        <v>5</v>
      </c>
      <c r="C8" s="1">
        <v>20</v>
      </c>
      <c r="D8" s="1">
        <v>22</v>
      </c>
      <c r="E8">
        <f t="shared" si="0"/>
        <v>22</v>
      </c>
      <c r="F8" s="1">
        <v>24</v>
      </c>
      <c r="G8">
        <f t="shared" si="1"/>
        <v>24</v>
      </c>
      <c r="H8" s="1">
        <v>26</v>
      </c>
      <c r="I8">
        <f t="shared" si="2"/>
        <v>26</v>
      </c>
      <c r="J8" s="1" t="s">
        <v>14</v>
      </c>
      <c r="X8" s="1">
        <f t="shared" si="4"/>
        <v>22</v>
      </c>
    </row>
    <row r="9" spans="1:38" x14ac:dyDescent="0.55000000000000004">
      <c r="A9" s="1"/>
      <c r="B9" s="1" t="s">
        <v>33</v>
      </c>
      <c r="C9" s="1">
        <v>9</v>
      </c>
      <c r="D9" s="1">
        <v>11</v>
      </c>
      <c r="E9">
        <f t="shared" si="0"/>
        <v>11</v>
      </c>
      <c r="F9" s="1">
        <v>13</v>
      </c>
      <c r="G9">
        <f t="shared" si="1"/>
        <v>13</v>
      </c>
      <c r="H9" s="1">
        <v>15</v>
      </c>
      <c r="I9">
        <f t="shared" si="2"/>
        <v>15</v>
      </c>
      <c r="J9" s="1" t="s">
        <v>34</v>
      </c>
      <c r="K9" t="s">
        <v>30</v>
      </c>
      <c r="L9" s="2" t="s">
        <v>29</v>
      </c>
      <c r="M9" t="s">
        <v>31</v>
      </c>
      <c r="X9" s="1">
        <v>20</v>
      </c>
    </row>
    <row r="10" spans="1:38" x14ac:dyDescent="0.55000000000000004">
      <c r="A10" s="1" t="s">
        <v>1</v>
      </c>
      <c r="B10" s="1" t="s">
        <v>3</v>
      </c>
      <c r="C10" s="1">
        <v>3000</v>
      </c>
      <c r="D10" s="1">
        <v>2600</v>
      </c>
      <c r="E10">
        <f t="shared" si="0"/>
        <v>2600</v>
      </c>
      <c r="F10" s="1">
        <v>2200</v>
      </c>
      <c r="G10">
        <f t="shared" si="1"/>
        <v>2200</v>
      </c>
      <c r="H10" s="1">
        <v>1800</v>
      </c>
      <c r="I10">
        <f t="shared" si="2"/>
        <v>1800</v>
      </c>
      <c r="J10" s="1" t="s">
        <v>13</v>
      </c>
      <c r="X10" s="1">
        <f>D10</f>
        <v>2600</v>
      </c>
    </row>
    <row r="11" spans="1:38" x14ac:dyDescent="0.55000000000000004">
      <c r="A11" s="1"/>
      <c r="B11" s="1" t="s">
        <v>4</v>
      </c>
      <c r="C11" s="1">
        <v>0.03</v>
      </c>
      <c r="D11" s="1">
        <v>0.03</v>
      </c>
      <c r="E11">
        <f t="shared" si="0"/>
        <v>0.03</v>
      </c>
      <c r="F11" s="1">
        <v>0.03</v>
      </c>
      <c r="G11">
        <f t="shared" si="1"/>
        <v>0.03</v>
      </c>
      <c r="H11" s="1">
        <v>0.03</v>
      </c>
      <c r="I11">
        <f t="shared" si="2"/>
        <v>0.03</v>
      </c>
      <c r="J11" s="1" t="s">
        <v>8</v>
      </c>
      <c r="X11" s="1">
        <f>D11</f>
        <v>0.03</v>
      </c>
    </row>
    <row r="12" spans="1:38" x14ac:dyDescent="0.55000000000000004">
      <c r="A12" s="1"/>
      <c r="B12" s="1" t="s">
        <v>5</v>
      </c>
      <c r="C12" s="1">
        <v>20</v>
      </c>
      <c r="D12" s="1">
        <v>22</v>
      </c>
      <c r="E12">
        <f t="shared" si="0"/>
        <v>22</v>
      </c>
      <c r="F12" s="1">
        <v>24</v>
      </c>
      <c r="G12">
        <f t="shared" si="1"/>
        <v>24</v>
      </c>
      <c r="H12" s="1">
        <v>26</v>
      </c>
      <c r="I12">
        <f t="shared" si="2"/>
        <v>26</v>
      </c>
      <c r="J12" s="1" t="s">
        <v>14</v>
      </c>
      <c r="X12" s="1">
        <f>D12</f>
        <v>22</v>
      </c>
    </row>
    <row r="13" spans="1:38" x14ac:dyDescent="0.55000000000000004">
      <c r="A13" s="1"/>
      <c r="B13" s="1" t="s">
        <v>33</v>
      </c>
      <c r="C13" s="1">
        <f>ROUND(1/((N13*1000)/1000000),0)</f>
        <v>6</v>
      </c>
      <c r="D13" s="1">
        <f>ROUND(1/((O13*1000)/1000000),0)</f>
        <v>5</v>
      </c>
      <c r="E13">
        <f t="shared" si="0"/>
        <v>5</v>
      </c>
      <c r="F13" s="1">
        <f t="shared" ref="F13" si="5">ROUND(1/((P13*1000)/1000000),0)</f>
        <v>6</v>
      </c>
      <c r="G13">
        <f t="shared" si="1"/>
        <v>6</v>
      </c>
      <c r="H13" s="1">
        <f>ROUND(1/((Q13*1000)/1000000),0)</f>
        <v>7</v>
      </c>
      <c r="I13">
        <f t="shared" si="2"/>
        <v>7</v>
      </c>
      <c r="J13" s="1" t="s">
        <v>34</v>
      </c>
      <c r="K13" t="s">
        <v>32</v>
      </c>
      <c r="N13">
        <v>165.36</v>
      </c>
      <c r="O13">
        <v>214.07</v>
      </c>
      <c r="P13">
        <v>171.26</v>
      </c>
      <c r="Q13" s="4">
        <v>150.76</v>
      </c>
      <c r="R13" t="s">
        <v>49</v>
      </c>
      <c r="X13" s="1">
        <v>10</v>
      </c>
    </row>
    <row r="14" spans="1:38" x14ac:dyDescent="0.55000000000000004">
      <c r="A14" s="1" t="s">
        <v>64</v>
      </c>
      <c r="B14" s="1" t="s">
        <v>3</v>
      </c>
      <c r="C14">
        <v>1250</v>
      </c>
      <c r="D14">
        <v>1050</v>
      </c>
      <c r="E14">
        <f t="shared" si="0"/>
        <v>1050</v>
      </c>
      <c r="F14">
        <v>850</v>
      </c>
      <c r="G14">
        <f t="shared" si="1"/>
        <v>850</v>
      </c>
      <c r="H14">
        <v>650</v>
      </c>
      <c r="I14">
        <f t="shared" si="2"/>
        <v>650</v>
      </c>
      <c r="J14" s="1" t="s">
        <v>13</v>
      </c>
      <c r="L14" s="1">
        <v>700</v>
      </c>
      <c r="M14" s="1">
        <v>500</v>
      </c>
      <c r="N14" s="1">
        <v>300</v>
      </c>
      <c r="O14" s="1">
        <v>300</v>
      </c>
      <c r="X14">
        <f>M14+$Y$3</f>
        <v>750</v>
      </c>
    </row>
    <row r="15" spans="1:38" x14ac:dyDescent="0.55000000000000004">
      <c r="A15" s="1"/>
      <c r="B15" s="1" t="s">
        <v>6</v>
      </c>
      <c r="C15" s="1">
        <v>0.61699999999999999</v>
      </c>
      <c r="D15" s="1">
        <f>C15+0.015</f>
        <v>0.63200000000000001</v>
      </c>
      <c r="E15">
        <f t="shared" si="0"/>
        <v>0.63200000000000001</v>
      </c>
      <c r="F15" s="1">
        <f>D15+0.015</f>
        <v>0.64700000000000002</v>
      </c>
      <c r="G15">
        <f t="shared" si="1"/>
        <v>0.64700000000000002</v>
      </c>
      <c r="H15" s="1">
        <f t="shared" ref="H15" si="6">F15+0.015</f>
        <v>0.66200000000000003</v>
      </c>
      <c r="I15">
        <f t="shared" si="2"/>
        <v>0.66200000000000003</v>
      </c>
      <c r="J15" s="1" t="s">
        <v>8</v>
      </c>
      <c r="X15" s="1">
        <f>D15</f>
        <v>0.63200000000000001</v>
      </c>
    </row>
    <row r="16" spans="1:38" x14ac:dyDescent="0.55000000000000004">
      <c r="A16" s="1"/>
      <c r="B16" s="1" t="s">
        <v>7</v>
      </c>
      <c r="C16" s="1">
        <v>5.5</v>
      </c>
      <c r="D16" s="1">
        <v>6.5</v>
      </c>
      <c r="E16">
        <f t="shared" si="0"/>
        <v>6.5</v>
      </c>
      <c r="F16" s="1">
        <v>7.5</v>
      </c>
      <c r="G16">
        <f t="shared" si="1"/>
        <v>7.5</v>
      </c>
      <c r="H16" s="1">
        <v>8.5</v>
      </c>
      <c r="I16">
        <f t="shared" si="2"/>
        <v>8.5</v>
      </c>
      <c r="J16" s="1" t="s">
        <v>14</v>
      </c>
      <c r="X16" s="1">
        <f>D16</f>
        <v>6.5</v>
      </c>
    </row>
    <row r="17" spans="1:24" x14ac:dyDescent="0.55000000000000004">
      <c r="A17" s="1"/>
      <c r="B17" s="1" t="s">
        <v>67</v>
      </c>
      <c r="C17" s="1">
        <v>20</v>
      </c>
      <c r="D17" s="1">
        <v>20</v>
      </c>
      <c r="E17">
        <f t="shared" si="0"/>
        <v>20</v>
      </c>
      <c r="F17" s="1">
        <v>20</v>
      </c>
      <c r="G17">
        <f t="shared" si="1"/>
        <v>20</v>
      </c>
      <c r="H17" s="1">
        <v>20</v>
      </c>
      <c r="I17">
        <f t="shared" si="2"/>
        <v>20</v>
      </c>
      <c r="J17" s="1"/>
      <c r="X17" s="1"/>
    </row>
    <row r="18" spans="1:24" x14ac:dyDescent="0.55000000000000004">
      <c r="A18" s="1"/>
      <c r="B18" s="1" t="s">
        <v>68</v>
      </c>
      <c r="C18" s="1">
        <v>0.09</v>
      </c>
      <c r="D18" s="1">
        <v>0.09</v>
      </c>
      <c r="E18">
        <f t="shared" si="0"/>
        <v>0.09</v>
      </c>
      <c r="F18" s="1">
        <v>0.09</v>
      </c>
      <c r="G18">
        <f t="shared" si="1"/>
        <v>0.09</v>
      </c>
      <c r="H18" s="1">
        <v>0.09</v>
      </c>
      <c r="I18">
        <f t="shared" si="2"/>
        <v>0.09</v>
      </c>
      <c r="J18" s="1" t="s">
        <v>48</v>
      </c>
      <c r="X18" s="1"/>
    </row>
    <row r="19" spans="1:24" x14ac:dyDescent="0.55000000000000004">
      <c r="A19" s="1"/>
      <c r="B19" s="1" t="s">
        <v>4</v>
      </c>
      <c r="C19" s="1">
        <v>0.05</v>
      </c>
      <c r="D19" s="1">
        <v>0.05</v>
      </c>
      <c r="E19">
        <f t="shared" si="0"/>
        <v>0.05</v>
      </c>
      <c r="F19" s="1">
        <v>0.05</v>
      </c>
      <c r="G19">
        <f t="shared" si="1"/>
        <v>0.05</v>
      </c>
      <c r="H19" s="1">
        <v>0.05</v>
      </c>
      <c r="I19">
        <f t="shared" si="2"/>
        <v>0.05</v>
      </c>
      <c r="J19" s="1" t="s">
        <v>8</v>
      </c>
      <c r="X19" s="1">
        <f>D19</f>
        <v>0.05</v>
      </c>
    </row>
    <row r="20" spans="1:24" x14ac:dyDescent="0.55000000000000004">
      <c r="A20" s="1" t="s">
        <v>35</v>
      </c>
      <c r="B20" s="1" t="s">
        <v>36</v>
      </c>
      <c r="C20" s="1">
        <v>250</v>
      </c>
      <c r="D20" s="1">
        <v>200</v>
      </c>
      <c r="E20">
        <f t="shared" si="0"/>
        <v>200</v>
      </c>
      <c r="F20" s="1">
        <v>150</v>
      </c>
      <c r="G20">
        <f t="shared" si="1"/>
        <v>150</v>
      </c>
      <c r="H20" s="1">
        <v>100</v>
      </c>
      <c r="I20">
        <f t="shared" si="2"/>
        <v>100</v>
      </c>
      <c r="J20" s="1" t="s">
        <v>58</v>
      </c>
      <c r="K20" s="1">
        <v>150</v>
      </c>
      <c r="L20" s="1">
        <v>100</v>
      </c>
      <c r="M20" s="1">
        <v>50</v>
      </c>
    </row>
    <row r="21" spans="1:24" x14ac:dyDescent="0.55000000000000004">
      <c r="A21" s="1"/>
      <c r="B21" s="1" t="s">
        <v>37</v>
      </c>
      <c r="C21" s="1">
        <v>0.02</v>
      </c>
      <c r="D21" s="1">
        <v>0.02</v>
      </c>
      <c r="E21">
        <f t="shared" si="0"/>
        <v>0.02</v>
      </c>
      <c r="F21" s="1">
        <v>0.02</v>
      </c>
      <c r="G21">
        <f t="shared" si="1"/>
        <v>0.02</v>
      </c>
      <c r="H21" s="1">
        <v>0.02</v>
      </c>
      <c r="I21">
        <f t="shared" si="2"/>
        <v>0.02</v>
      </c>
      <c r="J21" s="1" t="s">
        <v>8</v>
      </c>
    </row>
    <row r="22" spans="1:24" x14ac:dyDescent="0.55000000000000004">
      <c r="A22" s="1"/>
      <c r="B22" s="1" t="s">
        <v>46</v>
      </c>
      <c r="C22" s="1">
        <v>13</v>
      </c>
      <c r="D22" s="1">
        <v>13.5</v>
      </c>
      <c r="E22">
        <f t="shared" si="0"/>
        <v>13.5</v>
      </c>
      <c r="F22" s="1">
        <v>14</v>
      </c>
      <c r="G22">
        <f t="shared" si="1"/>
        <v>14</v>
      </c>
      <c r="H22" s="1">
        <v>14.5</v>
      </c>
      <c r="I22">
        <f t="shared" si="2"/>
        <v>14.5</v>
      </c>
      <c r="J22" s="1" t="s">
        <v>14</v>
      </c>
    </row>
    <row r="23" spans="1:24" x14ac:dyDescent="0.55000000000000004">
      <c r="A23" s="1"/>
      <c r="B23" s="1" t="s">
        <v>38</v>
      </c>
      <c r="C23" s="1">
        <v>150</v>
      </c>
      <c r="D23" s="1">
        <v>130</v>
      </c>
      <c r="E23">
        <f t="shared" si="0"/>
        <v>130</v>
      </c>
      <c r="F23" s="1">
        <v>110</v>
      </c>
      <c r="G23">
        <f t="shared" si="1"/>
        <v>110</v>
      </c>
      <c r="H23" s="1">
        <v>90</v>
      </c>
      <c r="I23">
        <f t="shared" si="2"/>
        <v>90</v>
      </c>
      <c r="J23" s="1" t="s">
        <v>59</v>
      </c>
    </row>
    <row r="24" spans="1:24" x14ac:dyDescent="0.55000000000000004">
      <c r="A24" s="1"/>
      <c r="B24" s="1" t="s">
        <v>51</v>
      </c>
      <c r="C24" s="1">
        <v>2</v>
      </c>
      <c r="D24" s="1">
        <v>2</v>
      </c>
      <c r="E24">
        <f t="shared" si="0"/>
        <v>2</v>
      </c>
      <c r="F24" s="1">
        <v>2</v>
      </c>
      <c r="G24">
        <f t="shared" si="1"/>
        <v>2</v>
      </c>
      <c r="H24" s="1">
        <v>2</v>
      </c>
      <c r="I24">
        <f t="shared" si="2"/>
        <v>2</v>
      </c>
      <c r="J24" s="1" t="s">
        <v>60</v>
      </c>
    </row>
    <row r="25" spans="1:24" x14ac:dyDescent="0.55000000000000004">
      <c r="A25" s="1"/>
      <c r="B25" s="1" t="s">
        <v>47</v>
      </c>
      <c r="C25" s="1">
        <v>20</v>
      </c>
      <c r="D25" s="1">
        <v>20</v>
      </c>
      <c r="E25">
        <f t="shared" si="0"/>
        <v>20</v>
      </c>
      <c r="F25" s="1">
        <v>20</v>
      </c>
      <c r="G25">
        <f t="shared" si="1"/>
        <v>20</v>
      </c>
      <c r="H25" s="1">
        <v>20</v>
      </c>
      <c r="I25">
        <f t="shared" si="2"/>
        <v>20</v>
      </c>
      <c r="J25" s="1" t="s">
        <v>14</v>
      </c>
    </row>
    <row r="26" spans="1:24" x14ac:dyDescent="0.55000000000000004">
      <c r="A26" s="1"/>
      <c r="B26" s="1" t="s">
        <v>39</v>
      </c>
      <c r="C26" s="1">
        <v>0.93</v>
      </c>
      <c r="D26" s="1">
        <v>0.93</v>
      </c>
      <c r="E26">
        <f t="shared" si="0"/>
        <v>0.93</v>
      </c>
      <c r="F26" s="1">
        <v>0.93</v>
      </c>
      <c r="G26">
        <f t="shared" si="1"/>
        <v>0.93</v>
      </c>
      <c r="H26" s="1">
        <v>0.93</v>
      </c>
      <c r="I26">
        <f t="shared" si="2"/>
        <v>0.93</v>
      </c>
      <c r="J26" s="1" t="s">
        <v>8</v>
      </c>
    </row>
    <row r="27" spans="1:24" x14ac:dyDescent="0.55000000000000004">
      <c r="A27" s="1"/>
      <c r="B27" s="1" t="s">
        <v>40</v>
      </c>
      <c r="C27" s="1">
        <f>(1-C26)/2</f>
        <v>3.4999999999999976E-2</v>
      </c>
      <c r="D27" s="1">
        <f t="shared" ref="D27:H27" si="7">(1-D26)/2</f>
        <v>3.4999999999999976E-2</v>
      </c>
      <c r="E27">
        <f t="shared" si="0"/>
        <v>3.4999999999999976E-2</v>
      </c>
      <c r="F27" s="1">
        <f t="shared" si="7"/>
        <v>3.4999999999999976E-2</v>
      </c>
      <c r="G27">
        <f t="shared" si="1"/>
        <v>3.4999999999999976E-2</v>
      </c>
      <c r="H27" s="1">
        <f t="shared" si="7"/>
        <v>3.4999999999999976E-2</v>
      </c>
      <c r="I27">
        <f t="shared" si="2"/>
        <v>3.4999999999999976E-2</v>
      </c>
      <c r="J27" s="1" t="s">
        <v>8</v>
      </c>
    </row>
    <row r="28" spans="1:24" x14ac:dyDescent="0.55000000000000004">
      <c r="A28" s="1"/>
      <c r="B28" s="1" t="s">
        <v>41</v>
      </c>
      <c r="C28" s="1">
        <f>(1+C26)/2</f>
        <v>0.96500000000000008</v>
      </c>
      <c r="D28" s="1">
        <f t="shared" ref="D28:H28" si="8">(1+D26)/2</f>
        <v>0.96500000000000008</v>
      </c>
      <c r="E28">
        <f t="shared" si="0"/>
        <v>0.96500000000000008</v>
      </c>
      <c r="F28" s="1">
        <f t="shared" si="8"/>
        <v>0.96500000000000008</v>
      </c>
      <c r="G28">
        <f t="shared" si="1"/>
        <v>0.96500000000000008</v>
      </c>
      <c r="H28" s="1">
        <f t="shared" si="8"/>
        <v>0.96500000000000008</v>
      </c>
      <c r="I28">
        <f t="shared" si="2"/>
        <v>0.96500000000000008</v>
      </c>
      <c r="J28" s="1" t="s">
        <v>8</v>
      </c>
    </row>
    <row r="29" spans="1:24" x14ac:dyDescent="0.55000000000000004">
      <c r="A29" s="1"/>
      <c r="B29" s="1" t="s">
        <v>42</v>
      </c>
      <c r="C29" s="1">
        <v>0.91</v>
      </c>
      <c r="D29" s="1">
        <v>0.91</v>
      </c>
      <c r="E29">
        <f t="shared" si="0"/>
        <v>0.91</v>
      </c>
      <c r="F29" s="1">
        <v>0.91</v>
      </c>
      <c r="G29">
        <f t="shared" si="1"/>
        <v>0.91</v>
      </c>
      <c r="H29" s="1">
        <v>0.91</v>
      </c>
      <c r="I29">
        <f t="shared" si="2"/>
        <v>0.91</v>
      </c>
      <c r="J29" s="1" t="s">
        <v>8</v>
      </c>
    </row>
    <row r="30" spans="1:24" x14ac:dyDescent="0.55000000000000004">
      <c r="A30" s="1"/>
      <c r="B30" s="1" t="s">
        <v>43</v>
      </c>
      <c r="C30" s="1">
        <f>C29^(1/2)</f>
        <v>0.95393920141694566</v>
      </c>
      <c r="D30" s="1">
        <f t="shared" ref="D30:H30" si="9">D29^(1/2)</f>
        <v>0.95393920141694566</v>
      </c>
      <c r="E30">
        <f t="shared" si="0"/>
        <v>0.95393920141694566</v>
      </c>
      <c r="F30" s="1">
        <f t="shared" si="9"/>
        <v>0.95393920141694566</v>
      </c>
      <c r="G30">
        <f t="shared" si="1"/>
        <v>0.95393920141694566</v>
      </c>
      <c r="H30" s="1">
        <f t="shared" si="9"/>
        <v>0.95393920141694566</v>
      </c>
      <c r="I30">
        <f t="shared" si="2"/>
        <v>0.95393920141694566</v>
      </c>
      <c r="J30" s="1" t="s">
        <v>8</v>
      </c>
    </row>
    <row r="31" spans="1:24" x14ac:dyDescent="0.55000000000000004">
      <c r="A31" s="1"/>
      <c r="B31" s="1" t="s">
        <v>44</v>
      </c>
      <c r="C31" s="1">
        <f>C29^(1/2)</f>
        <v>0.95393920141694566</v>
      </c>
      <c r="D31" s="1">
        <f t="shared" ref="D31:H31" si="10">D29^(1/2)</f>
        <v>0.95393920141694566</v>
      </c>
      <c r="E31">
        <f t="shared" si="0"/>
        <v>0.95393920141694566</v>
      </c>
      <c r="F31" s="1">
        <f t="shared" si="10"/>
        <v>0.95393920141694566</v>
      </c>
      <c r="G31">
        <f t="shared" si="1"/>
        <v>0.95393920141694566</v>
      </c>
      <c r="H31" s="1">
        <f t="shared" si="10"/>
        <v>0.95393920141694566</v>
      </c>
      <c r="I31">
        <f t="shared" si="2"/>
        <v>0.95393920141694566</v>
      </c>
      <c r="J31" s="1" t="s">
        <v>8</v>
      </c>
    </row>
    <row r="32" spans="1:24" x14ac:dyDescent="0.55000000000000004">
      <c r="A32" s="1"/>
      <c r="B32" s="1" t="s">
        <v>45</v>
      </c>
      <c r="C32" s="1">
        <v>5.4000000000000001E-4</v>
      </c>
      <c r="D32" s="1">
        <v>5.4000000000000001E-4</v>
      </c>
      <c r="E32">
        <f t="shared" si="0"/>
        <v>5.4000000000000001E-4</v>
      </c>
      <c r="F32" s="1">
        <v>5.4000000000000001E-4</v>
      </c>
      <c r="G32">
        <f t="shared" si="1"/>
        <v>5.4000000000000001E-4</v>
      </c>
      <c r="H32" s="1">
        <v>5.4000000000000001E-4</v>
      </c>
      <c r="I32">
        <f t="shared" si="2"/>
        <v>5.4000000000000001E-4</v>
      </c>
      <c r="J32" s="1" t="s">
        <v>8</v>
      </c>
    </row>
    <row r="33" spans="1:24" x14ac:dyDescent="0.55000000000000004">
      <c r="A33" s="1" t="s">
        <v>65</v>
      </c>
      <c r="B33" s="1" t="s">
        <v>3</v>
      </c>
      <c r="C33" s="1">
        <v>1000</v>
      </c>
      <c r="D33" s="1">
        <v>850</v>
      </c>
      <c r="E33">
        <f t="shared" si="0"/>
        <v>850</v>
      </c>
      <c r="F33" s="1">
        <v>700</v>
      </c>
      <c r="G33">
        <f t="shared" si="1"/>
        <v>700</v>
      </c>
      <c r="H33" s="1">
        <v>550</v>
      </c>
      <c r="I33">
        <f t="shared" si="2"/>
        <v>550</v>
      </c>
      <c r="J33" s="1"/>
    </row>
    <row r="34" spans="1:24" x14ac:dyDescent="0.55000000000000004">
      <c r="A34" s="1"/>
      <c r="B34" s="1" t="s">
        <v>6</v>
      </c>
      <c r="C34" s="1">
        <v>0.64500000000000002</v>
      </c>
      <c r="D34" s="1">
        <f>C34+0.015</f>
        <v>0.66</v>
      </c>
      <c r="E34">
        <f t="shared" si="0"/>
        <v>0.66</v>
      </c>
      <c r="F34" s="1">
        <f>D34+0.015</f>
        <v>0.67500000000000004</v>
      </c>
      <c r="G34">
        <f t="shared" si="1"/>
        <v>0.67500000000000004</v>
      </c>
      <c r="H34" s="1">
        <f t="shared" ref="H34" si="11">F34+0.015</f>
        <v>0.69000000000000006</v>
      </c>
      <c r="I34">
        <f t="shared" si="2"/>
        <v>0.69000000000000006</v>
      </c>
      <c r="J34" s="1"/>
    </row>
    <row r="35" spans="1:24" x14ac:dyDescent="0.55000000000000004">
      <c r="A35" s="1"/>
      <c r="B35" s="1" t="s">
        <v>7</v>
      </c>
      <c r="C35" s="1">
        <v>7</v>
      </c>
      <c r="D35" s="1">
        <v>8</v>
      </c>
      <c r="E35">
        <f t="shared" si="0"/>
        <v>8</v>
      </c>
      <c r="F35" s="1">
        <v>9</v>
      </c>
      <c r="G35">
        <f t="shared" si="1"/>
        <v>9</v>
      </c>
      <c r="H35" s="1">
        <v>10</v>
      </c>
      <c r="I35">
        <f t="shared" si="2"/>
        <v>10</v>
      </c>
      <c r="J35" s="1"/>
    </row>
    <row r="36" spans="1:24" x14ac:dyDescent="0.55000000000000004">
      <c r="A36" s="1"/>
      <c r="B36" s="1" t="s">
        <v>67</v>
      </c>
      <c r="C36" s="1">
        <v>27.5</v>
      </c>
      <c r="D36" s="1">
        <v>27.5</v>
      </c>
      <c r="E36">
        <f t="shared" si="0"/>
        <v>27.5</v>
      </c>
      <c r="F36" s="1">
        <v>27.5</v>
      </c>
      <c r="G36">
        <f t="shared" si="1"/>
        <v>27.5</v>
      </c>
      <c r="H36" s="1">
        <v>27.5</v>
      </c>
      <c r="I36">
        <f t="shared" si="2"/>
        <v>27.5</v>
      </c>
      <c r="J36" s="1"/>
    </row>
    <row r="37" spans="1:24" x14ac:dyDescent="0.55000000000000004">
      <c r="A37" s="1"/>
      <c r="B37" s="1" t="s">
        <v>68</v>
      </c>
      <c r="C37" s="1">
        <v>0.12</v>
      </c>
      <c r="D37" s="1">
        <v>0.12</v>
      </c>
      <c r="E37">
        <f t="shared" si="0"/>
        <v>0.12</v>
      </c>
      <c r="F37" s="1">
        <v>0.12</v>
      </c>
      <c r="G37">
        <f t="shared" si="1"/>
        <v>0.12</v>
      </c>
      <c r="H37" s="1">
        <v>0.12</v>
      </c>
      <c r="I37">
        <f t="shared" si="2"/>
        <v>0.12</v>
      </c>
      <c r="J37" s="1" t="s">
        <v>48</v>
      </c>
    </row>
    <row r="38" spans="1:24" x14ac:dyDescent="0.55000000000000004">
      <c r="A38" s="1"/>
      <c r="B38" s="1" t="s">
        <v>4</v>
      </c>
      <c r="C38" s="1">
        <v>0.05</v>
      </c>
      <c r="D38" s="1">
        <v>0.05</v>
      </c>
      <c r="E38">
        <f t="shared" si="0"/>
        <v>0.05</v>
      </c>
      <c r="F38" s="1">
        <v>0.05</v>
      </c>
      <c r="G38">
        <f t="shared" si="1"/>
        <v>0.05</v>
      </c>
      <c r="H38" s="1">
        <v>0.05</v>
      </c>
      <c r="I38">
        <f t="shared" si="2"/>
        <v>0.05</v>
      </c>
      <c r="J38" s="1"/>
    </row>
    <row r="39" spans="1:24" x14ac:dyDescent="0.55000000000000004">
      <c r="A39" s="1" t="s">
        <v>66</v>
      </c>
      <c r="B39" s="1" t="s">
        <v>3</v>
      </c>
      <c r="C39" s="1">
        <v>3000</v>
      </c>
      <c r="D39" s="1">
        <v>2500</v>
      </c>
      <c r="E39">
        <f t="shared" si="0"/>
        <v>2500</v>
      </c>
      <c r="F39" s="1">
        <v>2000</v>
      </c>
      <c r="G39">
        <f t="shared" si="1"/>
        <v>2000</v>
      </c>
      <c r="H39" s="1">
        <v>1500</v>
      </c>
      <c r="I39">
        <f t="shared" si="2"/>
        <v>1500</v>
      </c>
      <c r="J39" s="1"/>
    </row>
    <row r="40" spans="1:24" x14ac:dyDescent="0.55000000000000004">
      <c r="A40" s="1"/>
      <c r="B40" s="1" t="s">
        <v>6</v>
      </c>
      <c r="C40" s="1">
        <v>0.78700000000000003</v>
      </c>
      <c r="D40" s="1">
        <f>C40+0.015</f>
        <v>0.80200000000000005</v>
      </c>
      <c r="E40">
        <f t="shared" si="0"/>
        <v>0.80200000000000005</v>
      </c>
      <c r="F40" s="1">
        <f>D40+0.015</f>
        <v>0.81700000000000006</v>
      </c>
      <c r="G40">
        <f t="shared" si="1"/>
        <v>0.81700000000000006</v>
      </c>
      <c r="H40" s="1">
        <f t="shared" ref="H40" si="12">F40+0.015</f>
        <v>0.83200000000000007</v>
      </c>
      <c r="I40">
        <f t="shared" si="2"/>
        <v>0.83200000000000007</v>
      </c>
      <c r="J40" s="1"/>
    </row>
    <row r="41" spans="1:24" x14ac:dyDescent="0.55000000000000004">
      <c r="A41" s="1"/>
      <c r="B41" s="1" t="s">
        <v>7</v>
      </c>
      <c r="C41" s="1">
        <v>2.5</v>
      </c>
      <c r="D41" s="1">
        <v>3.5</v>
      </c>
      <c r="E41">
        <f t="shared" si="0"/>
        <v>3.5</v>
      </c>
      <c r="F41" s="1">
        <v>4.5</v>
      </c>
      <c r="G41">
        <f t="shared" si="1"/>
        <v>4.5</v>
      </c>
      <c r="H41" s="1">
        <v>5.5</v>
      </c>
      <c r="I41">
        <f t="shared" si="2"/>
        <v>5.5</v>
      </c>
      <c r="J41" s="1"/>
    </row>
    <row r="42" spans="1:24" x14ac:dyDescent="0.55000000000000004">
      <c r="A42" s="1"/>
      <c r="B42" s="1" t="s">
        <v>67</v>
      </c>
      <c r="C42" s="1">
        <v>20</v>
      </c>
      <c r="D42" s="1">
        <v>20</v>
      </c>
      <c r="E42">
        <f t="shared" si="0"/>
        <v>20</v>
      </c>
      <c r="F42" s="1">
        <v>20</v>
      </c>
      <c r="G42">
        <f t="shared" si="1"/>
        <v>20</v>
      </c>
      <c r="H42" s="1">
        <v>20</v>
      </c>
      <c r="I42">
        <f t="shared" si="2"/>
        <v>20</v>
      </c>
      <c r="J42" s="1"/>
    </row>
    <row r="43" spans="1:24" x14ac:dyDescent="0.55000000000000004">
      <c r="A43" s="1"/>
      <c r="B43" s="1" t="s">
        <v>68</v>
      </c>
      <c r="C43" s="1">
        <v>0.02</v>
      </c>
      <c r="D43" s="1">
        <v>0.02</v>
      </c>
      <c r="E43">
        <f t="shared" si="0"/>
        <v>0.02</v>
      </c>
      <c r="F43" s="1">
        <v>0.02</v>
      </c>
      <c r="G43">
        <f t="shared" si="1"/>
        <v>0.02</v>
      </c>
      <c r="H43" s="1">
        <v>0.02</v>
      </c>
      <c r="I43">
        <f t="shared" si="2"/>
        <v>0.02</v>
      </c>
      <c r="J43" s="1" t="s">
        <v>48</v>
      </c>
    </row>
    <row r="44" spans="1:24" x14ac:dyDescent="0.55000000000000004">
      <c r="A44" s="1"/>
      <c r="B44" s="1" t="s">
        <v>4</v>
      </c>
      <c r="C44" s="1">
        <v>0.05</v>
      </c>
      <c r="D44" s="1">
        <v>0.05</v>
      </c>
      <c r="E44">
        <f t="shared" si="0"/>
        <v>0.05</v>
      </c>
      <c r="F44" s="1">
        <v>0.05</v>
      </c>
      <c r="G44">
        <f t="shared" si="1"/>
        <v>0.05</v>
      </c>
      <c r="H44" s="1">
        <v>0.05</v>
      </c>
      <c r="I44">
        <f t="shared" si="2"/>
        <v>0.05</v>
      </c>
      <c r="J44" s="1"/>
    </row>
    <row r="45" spans="1:24" x14ac:dyDescent="0.55000000000000004">
      <c r="A45" t="s">
        <v>77</v>
      </c>
      <c r="B45" t="s">
        <v>8</v>
      </c>
      <c r="C45">
        <v>0</v>
      </c>
      <c r="D45">
        <v>0</v>
      </c>
      <c r="E45">
        <f t="shared" si="0"/>
        <v>0</v>
      </c>
      <c r="F45">
        <v>0</v>
      </c>
      <c r="G45">
        <f t="shared" si="1"/>
        <v>0</v>
      </c>
      <c r="H45">
        <v>0</v>
      </c>
      <c r="I45">
        <f t="shared" si="2"/>
        <v>0</v>
      </c>
      <c r="J45" t="s">
        <v>8</v>
      </c>
      <c r="K45" t="s">
        <v>87</v>
      </c>
      <c r="X45">
        <v>2.5000000000000001E-2</v>
      </c>
    </row>
  </sheetData>
  <hyperlinks>
    <hyperlink ref="AC3" r:id="rId1" xr:uid="{00000000-0004-0000-0000-000000000000}"/>
    <hyperlink ref="AE4" r:id="rId2" xr:uid="{00000000-0004-0000-0000-000001000000}"/>
    <hyperlink ref="L9" r:id="rId3" xr:uid="{F9185E75-C69D-4015-87AC-6D20F238C26A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zoomScale="85" zoomScaleNormal="85" workbookViewId="0">
      <selection activeCell="B13" sqref="B13"/>
    </sheetView>
  </sheetViews>
  <sheetFormatPr defaultRowHeight="14.4" x14ac:dyDescent="0.55000000000000004"/>
  <cols>
    <col min="1" max="1" width="23.5234375" style="3" bestFit="1" customWidth="1"/>
    <col min="2" max="2" width="19.20703125" bestFit="1" customWidth="1"/>
    <col min="3" max="3" width="22.20703125" bestFit="1" customWidth="1"/>
    <col min="4" max="4" width="19.3125" bestFit="1" customWidth="1"/>
    <col min="5" max="5" width="25.5234375" bestFit="1" customWidth="1"/>
    <col min="6" max="6" width="24.41796875" bestFit="1" customWidth="1"/>
    <col min="7" max="7" width="17.41796875" customWidth="1"/>
    <col min="8" max="8" width="60.41796875" bestFit="1" customWidth="1"/>
    <col min="10" max="10" width="19.1015625" bestFit="1" customWidth="1"/>
  </cols>
  <sheetData>
    <row r="1" spans="1:10" x14ac:dyDescent="0.55000000000000004">
      <c r="A1" s="5" t="s">
        <v>22</v>
      </c>
      <c r="B1" s="5" t="s">
        <v>74</v>
      </c>
      <c r="C1" s="5">
        <v>2024</v>
      </c>
      <c r="D1" s="5">
        <v>2030</v>
      </c>
      <c r="E1" s="5">
        <v>2035</v>
      </c>
      <c r="F1" s="5">
        <v>2040</v>
      </c>
      <c r="G1" s="5" t="s">
        <v>25</v>
      </c>
      <c r="H1" s="5" t="s">
        <v>26</v>
      </c>
      <c r="J1" t="s">
        <v>21</v>
      </c>
    </row>
    <row r="2" spans="1:10" x14ac:dyDescent="0.55000000000000004">
      <c r="A2" s="7" t="s">
        <v>19</v>
      </c>
      <c r="B2" s="1" t="s">
        <v>23</v>
      </c>
      <c r="C2" s="1">
        <f>Sheet1!C2</f>
        <v>1000</v>
      </c>
      <c r="D2" s="1">
        <f>Sheet1!D2</f>
        <v>900</v>
      </c>
      <c r="E2" s="1">
        <f>Sheet1!F2</f>
        <v>700</v>
      </c>
      <c r="F2" s="1">
        <f>Sheet1!H2</f>
        <v>500</v>
      </c>
      <c r="G2" s="1" t="str">
        <f>Sheet1!J2</f>
        <v>euro/kW</v>
      </c>
      <c r="H2" s="1" t="s">
        <v>80</v>
      </c>
      <c r="J2">
        <f>Sheet1!X3</f>
        <v>0.01</v>
      </c>
    </row>
    <row r="3" spans="1:10" x14ac:dyDescent="0.55000000000000004">
      <c r="A3" s="8"/>
      <c r="B3" s="1" t="s">
        <v>86</v>
      </c>
      <c r="C3" s="1">
        <f>Sheet1!C3</f>
        <v>0.01</v>
      </c>
      <c r="D3" s="1">
        <f>Sheet1!D3</f>
        <v>0.01</v>
      </c>
      <c r="E3" s="1">
        <f>Sheet1!F3</f>
        <v>0.01</v>
      </c>
      <c r="F3" s="1">
        <f>Sheet1!H3</f>
        <v>0.01</v>
      </c>
      <c r="G3" s="1" t="str">
        <f>Sheet1!J3</f>
        <v>-</v>
      </c>
      <c r="H3" s="1" t="s">
        <v>80</v>
      </c>
      <c r="J3">
        <f>Sheet1!X4</f>
        <v>32</v>
      </c>
    </row>
    <row r="4" spans="1:10" x14ac:dyDescent="0.55000000000000004">
      <c r="A4" s="9"/>
      <c r="B4" s="1" t="s">
        <v>24</v>
      </c>
      <c r="C4" s="1">
        <f>Sheet1!C4</f>
        <v>30</v>
      </c>
      <c r="D4" s="1">
        <f>Sheet1!D4</f>
        <v>32</v>
      </c>
      <c r="E4" s="1">
        <f>Sheet1!F4</f>
        <v>34</v>
      </c>
      <c r="F4" s="1">
        <f>Sheet1!H4</f>
        <v>36</v>
      </c>
      <c r="G4" s="1" t="str">
        <f>Sheet1!J4</f>
        <v>years</v>
      </c>
      <c r="H4" s="1" t="s">
        <v>81</v>
      </c>
      <c r="J4">
        <f>Sheet1!X6</f>
        <v>1350</v>
      </c>
    </row>
    <row r="5" spans="1:10" x14ac:dyDescent="0.55000000000000004">
      <c r="A5" s="7" t="s">
        <v>20</v>
      </c>
      <c r="B5" s="1" t="s">
        <v>23</v>
      </c>
      <c r="C5" s="1">
        <f>Sheet1!C6</f>
        <v>1500</v>
      </c>
      <c r="D5" s="1">
        <f>Sheet1!D6</f>
        <v>1350</v>
      </c>
      <c r="E5" s="1">
        <f>Sheet1!F6</f>
        <v>1200</v>
      </c>
      <c r="F5" s="1">
        <f>Sheet1!H6</f>
        <v>1050</v>
      </c>
      <c r="G5" s="1" t="str">
        <f>Sheet1!J6</f>
        <v>euro/kW</v>
      </c>
      <c r="H5" s="1" t="s">
        <v>82</v>
      </c>
      <c r="J5">
        <f>Sheet1!X7</f>
        <v>0.03</v>
      </c>
    </row>
    <row r="6" spans="1:10" x14ac:dyDescent="0.55000000000000004">
      <c r="A6" s="8"/>
      <c r="B6" s="1" t="s">
        <v>86</v>
      </c>
      <c r="C6" s="1">
        <f>Sheet1!C7</f>
        <v>0.03</v>
      </c>
      <c r="D6" s="1">
        <f>Sheet1!D7</f>
        <v>0.03</v>
      </c>
      <c r="E6" s="1">
        <f>Sheet1!F7</f>
        <v>0.03</v>
      </c>
      <c r="F6" s="1">
        <f>Sheet1!H7</f>
        <v>0.03</v>
      </c>
      <c r="G6" s="1" t="str">
        <f>Sheet1!J7</f>
        <v>-</v>
      </c>
      <c r="H6" s="1" t="s">
        <v>82</v>
      </c>
      <c r="J6">
        <f>Sheet1!X8</f>
        <v>22</v>
      </c>
    </row>
    <row r="7" spans="1:10" x14ac:dyDescent="0.55000000000000004">
      <c r="A7" s="9"/>
      <c r="B7" s="1" t="s">
        <v>24</v>
      </c>
      <c r="C7" s="1">
        <f>Sheet1!C8</f>
        <v>20</v>
      </c>
      <c r="D7" s="1">
        <f>Sheet1!D8</f>
        <v>22</v>
      </c>
      <c r="E7" s="1">
        <f>Sheet1!F8</f>
        <v>24</v>
      </c>
      <c r="F7" s="1">
        <f>Sheet1!H8</f>
        <v>26</v>
      </c>
      <c r="G7" s="1" t="str">
        <f>Sheet1!J8</f>
        <v>years</v>
      </c>
      <c r="H7" s="1" t="s">
        <v>81</v>
      </c>
      <c r="J7">
        <f>Sheet1!X10</f>
        <v>2600</v>
      </c>
    </row>
    <row r="8" spans="1:10" x14ac:dyDescent="0.55000000000000004">
      <c r="A8" s="7" t="s">
        <v>73</v>
      </c>
      <c r="B8" s="1" t="s">
        <v>23</v>
      </c>
      <c r="C8" s="1">
        <f>Sheet1!C14</f>
        <v>1250</v>
      </c>
      <c r="D8" s="1">
        <f>Sheet1!D14</f>
        <v>1050</v>
      </c>
      <c r="E8" s="1">
        <f>Sheet1!F14</f>
        <v>850</v>
      </c>
      <c r="F8" s="1">
        <f>Sheet1!H14</f>
        <v>650</v>
      </c>
      <c r="G8" s="1" t="str">
        <f>Sheet1!J14</f>
        <v>euro/kW</v>
      </c>
      <c r="H8" s="1" t="s">
        <v>83</v>
      </c>
      <c r="J8">
        <f>Sheet1!X15</f>
        <v>0.63200000000000001</v>
      </c>
    </row>
    <row r="9" spans="1:10" x14ac:dyDescent="0.55000000000000004">
      <c r="A9" s="8"/>
      <c r="B9" s="1" t="s">
        <v>27</v>
      </c>
      <c r="C9" s="1">
        <f>Sheet1!C15</f>
        <v>0.61699999999999999</v>
      </c>
      <c r="D9" s="1">
        <f>Sheet1!D15</f>
        <v>0.63200000000000001</v>
      </c>
      <c r="E9" s="1">
        <f>Sheet1!F15</f>
        <v>0.64700000000000002</v>
      </c>
      <c r="F9" s="1">
        <f>Sheet1!H15</f>
        <v>0.66200000000000003</v>
      </c>
      <c r="G9" s="1" t="str">
        <f>Sheet1!J15</f>
        <v>-</v>
      </c>
      <c r="H9" s="1" t="s">
        <v>83</v>
      </c>
    </row>
    <row r="10" spans="1:10" x14ac:dyDescent="0.55000000000000004">
      <c r="A10" s="8"/>
      <c r="B10" s="1" t="s">
        <v>24</v>
      </c>
      <c r="C10" s="1">
        <v>5.5</v>
      </c>
      <c r="D10" s="1">
        <f>Sheet1!D16</f>
        <v>6.5</v>
      </c>
      <c r="E10" s="1">
        <f>Sheet1!F16</f>
        <v>7.5</v>
      </c>
      <c r="F10" s="1">
        <f>Sheet1!H16</f>
        <v>8.5</v>
      </c>
      <c r="G10" s="1" t="str">
        <f>Sheet1!J16</f>
        <v>years</v>
      </c>
      <c r="H10" s="1" t="s">
        <v>81</v>
      </c>
      <c r="J10">
        <f>Sheet1!X16</f>
        <v>6.5</v>
      </c>
    </row>
    <row r="11" spans="1:10" x14ac:dyDescent="0.55000000000000004">
      <c r="A11" s="9"/>
      <c r="B11" s="1" t="s">
        <v>86</v>
      </c>
      <c r="C11" s="1">
        <f>Sheet1!C19</f>
        <v>0.05</v>
      </c>
      <c r="D11" s="1">
        <f>Sheet1!D19</f>
        <v>0.05</v>
      </c>
      <c r="E11" s="1">
        <f>Sheet1!F19</f>
        <v>0.05</v>
      </c>
      <c r="F11" s="1">
        <f>Sheet1!H19</f>
        <v>0.05</v>
      </c>
      <c r="G11" s="1" t="str">
        <f>Sheet1!J19</f>
        <v>-</v>
      </c>
      <c r="H11" s="1" t="s">
        <v>81</v>
      </c>
      <c r="J11" t="e">
        <f>Sheet1!#REF!</f>
        <v>#REF!</v>
      </c>
    </row>
    <row r="12" spans="1:10" x14ac:dyDescent="0.55000000000000004">
      <c r="A12" s="7" t="s">
        <v>50</v>
      </c>
      <c r="B12" s="1" t="s">
        <v>23</v>
      </c>
      <c r="C12" s="1">
        <f>Sheet1!C20</f>
        <v>250</v>
      </c>
      <c r="D12" s="1">
        <f>Sheet1!D20</f>
        <v>200</v>
      </c>
      <c r="E12" s="1">
        <f>Sheet1!F20</f>
        <v>150</v>
      </c>
      <c r="F12" s="1">
        <f>Sheet1!H20</f>
        <v>100</v>
      </c>
      <c r="G12" s="1" t="s">
        <v>61</v>
      </c>
      <c r="H12" s="1" t="s">
        <v>81</v>
      </c>
    </row>
    <row r="13" spans="1:10" x14ac:dyDescent="0.55000000000000004">
      <c r="A13" s="8"/>
      <c r="B13" s="1" t="s">
        <v>86</v>
      </c>
      <c r="C13" s="1">
        <f>Sheet1!C21</f>
        <v>0.02</v>
      </c>
      <c r="D13" s="1">
        <f>Sheet1!D21</f>
        <v>0.02</v>
      </c>
      <c r="E13" s="1">
        <f>Sheet1!F21</f>
        <v>0.02</v>
      </c>
      <c r="F13" s="1">
        <f>Sheet1!H21</f>
        <v>0.02</v>
      </c>
      <c r="G13" s="1" t="str">
        <f>Sheet1!J21</f>
        <v>-</v>
      </c>
      <c r="H13" s="1" t="s">
        <v>81</v>
      </c>
    </row>
    <row r="14" spans="1:10" x14ac:dyDescent="0.55000000000000004">
      <c r="A14" s="8"/>
      <c r="B14" s="1" t="s">
        <v>24</v>
      </c>
      <c r="C14" s="1">
        <f>Sheet1!C22</f>
        <v>13</v>
      </c>
      <c r="D14" s="1">
        <f>Sheet1!D22</f>
        <v>13.5</v>
      </c>
      <c r="E14" s="1">
        <f>Sheet1!F22</f>
        <v>14</v>
      </c>
      <c r="F14" s="1">
        <f>Sheet1!H22</f>
        <v>14.5</v>
      </c>
      <c r="G14" s="1" t="str">
        <f>Sheet1!J22</f>
        <v>years</v>
      </c>
      <c r="H14" s="1" t="s">
        <v>81</v>
      </c>
    </row>
    <row r="15" spans="1:10" x14ac:dyDescent="0.55000000000000004">
      <c r="A15" s="8"/>
      <c r="B15" s="1" t="s">
        <v>52</v>
      </c>
      <c r="C15" s="1">
        <f>Sheet1!C24</f>
        <v>2</v>
      </c>
      <c r="D15" s="1">
        <f>Sheet1!D24</f>
        <v>2</v>
      </c>
      <c r="E15" s="1">
        <f>Sheet1!F24</f>
        <v>2</v>
      </c>
      <c r="F15" s="1">
        <f>Sheet1!H24</f>
        <v>2</v>
      </c>
      <c r="G15" s="1" t="str">
        <f>Sheet1!J24</f>
        <v>h</v>
      </c>
      <c r="H15" s="1" t="s">
        <v>84</v>
      </c>
    </row>
    <row r="16" spans="1:10" x14ac:dyDescent="0.55000000000000004">
      <c r="A16" s="8"/>
      <c r="B16" s="1" t="s">
        <v>53</v>
      </c>
      <c r="C16" s="1">
        <f>Sheet1!C26</f>
        <v>0.93</v>
      </c>
      <c r="D16" s="1">
        <f>Sheet1!D26</f>
        <v>0.93</v>
      </c>
      <c r="E16" s="1">
        <f>Sheet1!F26</f>
        <v>0.93</v>
      </c>
      <c r="F16" s="1">
        <f>Sheet1!H26</f>
        <v>0.93</v>
      </c>
      <c r="G16" s="1" t="str">
        <f>Sheet1!J26</f>
        <v>-</v>
      </c>
      <c r="H16" s="1" t="s">
        <v>85</v>
      </c>
    </row>
    <row r="17" spans="1:8" x14ac:dyDescent="0.55000000000000004">
      <c r="A17" s="8"/>
      <c r="B17" s="1" t="s">
        <v>54</v>
      </c>
      <c r="C17" s="1">
        <f>Sheet1!C27</f>
        <v>3.4999999999999976E-2</v>
      </c>
      <c r="D17" s="1">
        <f>Sheet1!D27</f>
        <v>3.4999999999999976E-2</v>
      </c>
      <c r="E17" s="1">
        <f>Sheet1!F27</f>
        <v>3.4999999999999976E-2</v>
      </c>
      <c r="F17" s="1">
        <f>Sheet1!H27</f>
        <v>3.4999999999999976E-2</v>
      </c>
      <c r="G17" s="1" t="str">
        <f>Sheet1!J27</f>
        <v>-</v>
      </c>
      <c r="H17" s="1" t="s">
        <v>85</v>
      </c>
    </row>
    <row r="18" spans="1:8" x14ac:dyDescent="0.55000000000000004">
      <c r="A18" s="8"/>
      <c r="B18" s="1" t="s">
        <v>54</v>
      </c>
      <c r="C18" s="1">
        <f>Sheet1!C28</f>
        <v>0.96500000000000008</v>
      </c>
      <c r="D18" s="1">
        <f>Sheet1!D28</f>
        <v>0.96500000000000008</v>
      </c>
      <c r="E18" s="1">
        <f>Sheet1!F28</f>
        <v>0.96500000000000008</v>
      </c>
      <c r="F18" s="1">
        <f>Sheet1!H28</f>
        <v>0.96500000000000008</v>
      </c>
      <c r="G18" s="1" t="str">
        <f>Sheet1!J28</f>
        <v>-</v>
      </c>
      <c r="H18" s="1" t="s">
        <v>85</v>
      </c>
    </row>
    <row r="19" spans="1:8" x14ac:dyDescent="0.55000000000000004">
      <c r="A19" s="8"/>
      <c r="B19" s="1" t="s">
        <v>55</v>
      </c>
      <c r="C19" s="6">
        <f>Sheet1!C30</f>
        <v>0.95393920141694566</v>
      </c>
      <c r="D19" s="6">
        <f>Sheet1!D30</f>
        <v>0.95393920141694566</v>
      </c>
      <c r="E19" s="6">
        <f>Sheet1!F30</f>
        <v>0.95393920141694566</v>
      </c>
      <c r="F19" s="6">
        <f>Sheet1!H30</f>
        <v>0.95393920141694566</v>
      </c>
      <c r="G19" s="1" t="str">
        <f>Sheet1!J30</f>
        <v>-</v>
      </c>
      <c r="H19" s="1" t="s">
        <v>85</v>
      </c>
    </row>
    <row r="20" spans="1:8" x14ac:dyDescent="0.55000000000000004">
      <c r="A20" s="8"/>
      <c r="B20" s="1" t="s">
        <v>56</v>
      </c>
      <c r="C20" s="6">
        <f>Sheet1!C31</f>
        <v>0.95393920141694566</v>
      </c>
      <c r="D20" s="6">
        <f>Sheet1!D31</f>
        <v>0.95393920141694566</v>
      </c>
      <c r="E20" s="6">
        <f>Sheet1!F31</f>
        <v>0.95393920141694566</v>
      </c>
      <c r="F20" s="6">
        <f>Sheet1!H31</f>
        <v>0.95393920141694566</v>
      </c>
      <c r="G20" s="1" t="str">
        <f>Sheet1!J31</f>
        <v>-</v>
      </c>
      <c r="H20" s="1" t="s">
        <v>85</v>
      </c>
    </row>
    <row r="21" spans="1:8" x14ac:dyDescent="0.55000000000000004">
      <c r="A21" s="9"/>
      <c r="B21" s="1" t="s">
        <v>57</v>
      </c>
      <c r="C21" s="1">
        <f>Sheet1!C32</f>
        <v>5.4000000000000001E-4</v>
      </c>
      <c r="D21" s="1">
        <f>Sheet1!D32</f>
        <v>5.4000000000000001E-4</v>
      </c>
      <c r="E21" s="1">
        <f>Sheet1!F32</f>
        <v>5.4000000000000001E-4</v>
      </c>
      <c r="F21" s="1">
        <f>Sheet1!H32</f>
        <v>5.4000000000000001E-4</v>
      </c>
      <c r="G21" s="1" t="str">
        <f>Sheet1!J32</f>
        <v>-</v>
      </c>
      <c r="H21" s="1" t="s">
        <v>85</v>
      </c>
    </row>
    <row r="22" spans="1:8" x14ac:dyDescent="0.55000000000000004">
      <c r="A22" s="7" t="s">
        <v>75</v>
      </c>
      <c r="B22" s="1" t="s">
        <v>27</v>
      </c>
      <c r="C22" s="1">
        <f>Sheet1!C34</f>
        <v>0.64500000000000002</v>
      </c>
      <c r="D22" s="1">
        <f>Sheet1!D34</f>
        <v>0.66</v>
      </c>
      <c r="E22" s="1">
        <f>Sheet1!F34</f>
        <v>0.67500000000000004</v>
      </c>
      <c r="F22" s="1">
        <f>Sheet1!H34</f>
        <v>0.69000000000000006</v>
      </c>
      <c r="G22" s="1" t="s">
        <v>8</v>
      </c>
      <c r="H22" s="1" t="s">
        <v>79</v>
      </c>
    </row>
    <row r="23" spans="1:8" x14ac:dyDescent="0.55000000000000004">
      <c r="A23" s="9"/>
      <c r="B23" s="1" t="s">
        <v>24</v>
      </c>
      <c r="C23" s="1">
        <f>Sheet1!C35</f>
        <v>7</v>
      </c>
      <c r="D23" s="1">
        <f>Sheet1!D35</f>
        <v>8</v>
      </c>
      <c r="E23" s="1">
        <f>Sheet1!F35</f>
        <v>9</v>
      </c>
      <c r="F23" s="1">
        <f>Sheet1!H35</f>
        <v>10</v>
      </c>
      <c r="G23" s="1" t="s">
        <v>14</v>
      </c>
      <c r="H23" s="1" t="s">
        <v>78</v>
      </c>
    </row>
    <row r="24" spans="1:8" x14ac:dyDescent="0.55000000000000004">
      <c r="A24" s="7" t="s">
        <v>76</v>
      </c>
      <c r="B24" s="1" t="s">
        <v>27</v>
      </c>
      <c r="C24" s="1">
        <f>Sheet1!C40</f>
        <v>0.78700000000000003</v>
      </c>
      <c r="D24" s="1">
        <f>Sheet1!D40</f>
        <v>0.80200000000000005</v>
      </c>
      <c r="E24" s="1">
        <f>Sheet1!F40</f>
        <v>0.81700000000000006</v>
      </c>
      <c r="F24" s="1">
        <f>Sheet1!H40</f>
        <v>0.83200000000000007</v>
      </c>
      <c r="G24" s="1" t="s">
        <v>8</v>
      </c>
      <c r="H24" s="1" t="s">
        <v>79</v>
      </c>
    </row>
    <row r="25" spans="1:8" x14ac:dyDescent="0.55000000000000004">
      <c r="A25" s="8"/>
      <c r="B25" s="1" t="s">
        <v>24</v>
      </c>
      <c r="C25" s="1">
        <f>Sheet1!C41</f>
        <v>2.5</v>
      </c>
      <c r="D25" s="1">
        <f>Sheet1!D41</f>
        <v>3.5</v>
      </c>
      <c r="E25" s="1">
        <f>Sheet1!F41</f>
        <v>4.5</v>
      </c>
      <c r="F25" s="1">
        <f>Sheet1!H41</f>
        <v>5.5</v>
      </c>
      <c r="G25" s="1" t="s">
        <v>14</v>
      </c>
      <c r="H25" s="1" t="s">
        <v>78</v>
      </c>
    </row>
    <row r="34" spans="1:1" x14ac:dyDescent="0.55000000000000004">
      <c r="A34"/>
    </row>
    <row r="35" spans="1:1" x14ac:dyDescent="0.55000000000000004">
      <c r="A35"/>
    </row>
    <row r="36" spans="1:1" x14ac:dyDescent="0.55000000000000004">
      <c r="A36"/>
    </row>
    <row r="37" spans="1:1" x14ac:dyDescent="0.55000000000000004">
      <c r="A37"/>
    </row>
    <row r="38" spans="1:1" x14ac:dyDescent="0.55000000000000004">
      <c r="A38"/>
    </row>
    <row r="39" spans="1:1" x14ac:dyDescent="0.55000000000000004">
      <c r="A39"/>
    </row>
    <row r="40" spans="1:1" x14ac:dyDescent="0.55000000000000004">
      <c r="A40"/>
    </row>
    <row r="41" spans="1:1" x14ac:dyDescent="0.55000000000000004">
      <c r="A41"/>
    </row>
    <row r="42" spans="1:1" x14ac:dyDescent="0.55000000000000004">
      <c r="A42"/>
    </row>
    <row r="43" spans="1:1" x14ac:dyDescent="0.55000000000000004">
      <c r="A43"/>
    </row>
    <row r="44" spans="1:1" x14ac:dyDescent="0.55000000000000004">
      <c r="A44"/>
    </row>
    <row r="45" spans="1:1" x14ac:dyDescent="0.55000000000000004">
      <c r="A45"/>
    </row>
    <row r="46" spans="1:1" x14ac:dyDescent="0.55000000000000004">
      <c r="A46"/>
    </row>
    <row r="47" spans="1:1" x14ac:dyDescent="0.55000000000000004">
      <c r="A47"/>
    </row>
    <row r="48" spans="1:1" x14ac:dyDescent="0.55000000000000004">
      <c r="A48"/>
    </row>
    <row r="49" spans="1:1" x14ac:dyDescent="0.55000000000000004">
      <c r="A49"/>
    </row>
    <row r="50" spans="1:1" x14ac:dyDescent="0.55000000000000004">
      <c r="A50"/>
    </row>
    <row r="51" spans="1:1" x14ac:dyDescent="0.55000000000000004">
      <c r="A51"/>
    </row>
  </sheetData>
  <mergeCells count="6">
    <mergeCell ref="A24:A25"/>
    <mergeCell ref="A8:A11"/>
    <mergeCell ref="A2:A4"/>
    <mergeCell ref="A5:A7"/>
    <mergeCell ref="A12:A21"/>
    <mergeCell ref="A22:A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cost_data_sheet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Terlouw Tom Mike</dc:creator>
  <cp:lastModifiedBy>Terlouw Tom Mike</cp:lastModifiedBy>
  <dcterms:created xsi:type="dcterms:W3CDTF">2023-05-10T14:27:35Z</dcterms:created>
  <dcterms:modified xsi:type="dcterms:W3CDTF">2025-05-17T09:01:46Z</dcterms:modified>
</cp:coreProperties>
</file>