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29d7d3608e36027f/Desktop/USPTO/"/>
    </mc:Choice>
  </mc:AlternateContent>
  <xr:revisionPtr revIDLastSave="2187" documentId="8_{89CB9E77-A72E-404B-AF0F-119D5F84DBDE}" xr6:coauthVersionLast="47" xr6:coauthVersionMax="47" xr10:uidLastSave="{DB5984AF-8AAD-4472-826A-18BD460C903C}"/>
  <bookViews>
    <workbookView xWindow="-120" yWindow="-16320" windowWidth="29040" windowHeight="15720" xr2:uid="{E891794A-656B-4F7E-AA0D-7945479AB50F}"/>
  </bookViews>
  <sheets>
    <sheet name="Staffing2" sheetId="10" r:id="rId1"/>
    <sheet name="Staffing" sheetId="4" r:id="rId2"/>
    <sheet name="Task" sheetId="1" r:id="rId3"/>
    <sheet name="TaskAnalysis" sheetId="9" r:id="rId4"/>
    <sheet name="Deliverable" sheetId="2" r:id="rId5"/>
    <sheet name="Product" sheetId="6" r:id="rId6"/>
    <sheet name="Parms" sheetId="8" r:id="rId7"/>
    <sheet name="Codes" sheetId="5" r:id="rId8"/>
  </sheets>
  <definedNames>
    <definedName name="AnnualIncrease">Parms!$B$2</definedName>
    <definedName name="Deliverable">Deliverable!$B$2:$B$33</definedName>
    <definedName name="DeliverableLU">Deliverable!$B$2:$C$33</definedName>
    <definedName name="HoursPerYear">Parms!$B$3</definedName>
    <definedName name="Key">Codes!$A$2:$A$3</definedName>
    <definedName name="Position" localSheetId="0">Staffing2!$B$5:$B$11</definedName>
    <definedName name="Position">Staffing!$B$4:$B$10</definedName>
    <definedName name="PositionLU" localSheetId="0">Staffing2!$B$5:$C$11</definedName>
    <definedName name="PositionLU">Staffing!$B$4:$C$10</definedName>
    <definedName name="Product">Product!$A$2:$A$31</definedName>
    <definedName name="ProductLine">Codes!$A$6:$A$9</definedName>
    <definedName name="ProductLU">Product!$A$2:$B$31</definedName>
    <definedName name="Role">#REF!</definedName>
    <definedName name="RoleLU">TaskAnalysis!$A$4:$T$36</definedName>
    <definedName name="TA">TaskAnalysis!$B$4:$B$36</definedName>
    <definedName name="TALU">TaskAnalysis!$B$4:$C$36</definedName>
    <definedName name="Task">Task!$B$2:$B$14</definedName>
    <definedName name="TaskArea">Task!$A$2:$A$14</definedName>
    <definedName name="TaskAreaLU">Task!$A$2:$B$14</definedName>
    <definedName name="TaskLU">Task!$B$2:$C$14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I47" i="10" l="1"/>
  <c r="CH47" i="10"/>
  <c r="CG47" i="10"/>
  <c r="CF47" i="10"/>
  <c r="CE47" i="10"/>
  <c r="CD47" i="10"/>
  <c r="CC47" i="10"/>
  <c r="CB47" i="10"/>
  <c r="CA47" i="10"/>
  <c r="CH45" i="10"/>
  <c r="CG45" i="10"/>
  <c r="CF45" i="10"/>
  <c r="CE45" i="10"/>
  <c r="CD45" i="10"/>
  <c r="CC45" i="10"/>
  <c r="CB45" i="10"/>
  <c r="CA45" i="10"/>
  <c r="CI45" i="10" s="1"/>
  <c r="CH43" i="10"/>
  <c r="CG43" i="10"/>
  <c r="CF43" i="10"/>
  <c r="CE43" i="10"/>
  <c r="CD43" i="10"/>
  <c r="CC43" i="10"/>
  <c r="CB43" i="10"/>
  <c r="CA43" i="10"/>
  <c r="CI43" i="10" s="1"/>
  <c r="CI41" i="10"/>
  <c r="CH41" i="10"/>
  <c r="CG41" i="10"/>
  <c r="CF41" i="10"/>
  <c r="CE41" i="10"/>
  <c r="CD41" i="10"/>
  <c r="CC41" i="10"/>
  <c r="CB41" i="10"/>
  <c r="CA41" i="10"/>
  <c r="BZ47" i="10"/>
  <c r="BZ45" i="10"/>
  <c r="BZ43" i="10"/>
  <c r="BZ41" i="10"/>
  <c r="CI46" i="10"/>
  <c r="CI44" i="10"/>
  <c r="CI42" i="10"/>
  <c r="CI40" i="10"/>
  <c r="CH46" i="10"/>
  <c r="CG46" i="10"/>
  <c r="CF46" i="10"/>
  <c r="CE46" i="10"/>
  <c r="CD46" i="10"/>
  <c r="CC46" i="10"/>
  <c r="CB46" i="10"/>
  <c r="CA46" i="10"/>
  <c r="CH44" i="10"/>
  <c r="CG44" i="10"/>
  <c r="CF44" i="10"/>
  <c r="CE44" i="10"/>
  <c r="CD44" i="10"/>
  <c r="CC44" i="10"/>
  <c r="CB44" i="10"/>
  <c r="CA44" i="10"/>
  <c r="CH42" i="10"/>
  <c r="CG42" i="10"/>
  <c r="CF42" i="10"/>
  <c r="CE42" i="10"/>
  <c r="CD42" i="10"/>
  <c r="CC42" i="10"/>
  <c r="CB42" i="10"/>
  <c r="CA42" i="10"/>
  <c r="CH40" i="10"/>
  <c r="CG40" i="10"/>
  <c r="CF40" i="10"/>
  <c r="CE40" i="10"/>
  <c r="CD40" i="10"/>
  <c r="CC40" i="10"/>
  <c r="CB40" i="10"/>
  <c r="CA40" i="10"/>
  <c r="BZ46" i="10"/>
  <c r="BZ44" i="10"/>
  <c r="BZ42" i="10"/>
  <c r="BZ40" i="10"/>
  <c r="BV47" i="10"/>
  <c r="BV45" i="10"/>
  <c r="BV43" i="10"/>
  <c r="BV41" i="10"/>
  <c r="BU46" i="10"/>
  <c r="BT46" i="10"/>
  <c r="BS46" i="10"/>
  <c r="BR46" i="10"/>
  <c r="BQ46" i="10"/>
  <c r="BP46" i="10"/>
  <c r="BO46" i="10"/>
  <c r="BN46" i="10"/>
  <c r="BM46" i="10"/>
  <c r="BL46" i="10"/>
  <c r="BK46" i="10"/>
  <c r="BJ46" i="10"/>
  <c r="BI46" i="10"/>
  <c r="BH46" i="10"/>
  <c r="BG46" i="10"/>
  <c r="BF46" i="10"/>
  <c r="BE46" i="10"/>
  <c r="BD46" i="10"/>
  <c r="BC46" i="10"/>
  <c r="BB46" i="10"/>
  <c r="BA46" i="10"/>
  <c r="AZ46" i="10"/>
  <c r="AY46" i="10"/>
  <c r="AX46" i="10"/>
  <c r="AW46" i="10"/>
  <c r="AV46" i="10"/>
  <c r="AU46" i="10"/>
  <c r="AT46" i="10"/>
  <c r="AS46" i="10"/>
  <c r="AR46" i="10"/>
  <c r="AQ46" i="10"/>
  <c r="BU44" i="10"/>
  <c r="BT44" i="10"/>
  <c r="BS44" i="10"/>
  <c r="BR44" i="10"/>
  <c r="BQ44" i="10"/>
  <c r="BP44" i="10"/>
  <c r="BO44" i="10"/>
  <c r="BN44" i="10"/>
  <c r="BM44" i="10"/>
  <c r="BL44" i="10"/>
  <c r="BK44" i="10"/>
  <c r="BJ44" i="10"/>
  <c r="BI44" i="10"/>
  <c r="BH44" i="10"/>
  <c r="BG44" i="10"/>
  <c r="BF44" i="10"/>
  <c r="BE44" i="10"/>
  <c r="BD44" i="10"/>
  <c r="BC44" i="10"/>
  <c r="BB44" i="10"/>
  <c r="BA44" i="10"/>
  <c r="AZ44" i="10"/>
  <c r="AY44" i="10"/>
  <c r="AX44" i="10"/>
  <c r="AW44" i="10"/>
  <c r="AV44" i="10"/>
  <c r="AU44" i="10"/>
  <c r="AT44" i="10"/>
  <c r="AS44" i="10"/>
  <c r="AR44" i="10"/>
  <c r="AQ44" i="10"/>
  <c r="BU42" i="10"/>
  <c r="BT42" i="10"/>
  <c r="BS42" i="10"/>
  <c r="BR42" i="10"/>
  <c r="BQ42" i="10"/>
  <c r="BP42" i="10"/>
  <c r="BO42" i="10"/>
  <c r="BN42" i="10"/>
  <c r="BM42" i="10"/>
  <c r="BL42" i="10"/>
  <c r="BK42" i="10"/>
  <c r="BJ42" i="10"/>
  <c r="BI42" i="10"/>
  <c r="BH42" i="10"/>
  <c r="BG42" i="10"/>
  <c r="BF42" i="10"/>
  <c r="BE42" i="10"/>
  <c r="BD42" i="10"/>
  <c r="BC42" i="10"/>
  <c r="BB42" i="10"/>
  <c r="BA42" i="10"/>
  <c r="AZ42" i="10"/>
  <c r="AY42" i="10"/>
  <c r="AX42" i="10"/>
  <c r="AW42" i="10"/>
  <c r="AV42" i="10"/>
  <c r="AU42" i="10"/>
  <c r="AT42" i="10"/>
  <c r="AS42" i="10"/>
  <c r="AR42" i="10"/>
  <c r="AQ42" i="10"/>
  <c r="BU40" i="10"/>
  <c r="BT40" i="10"/>
  <c r="BS40" i="10"/>
  <c r="BR40" i="10"/>
  <c r="BQ40" i="10"/>
  <c r="BP40" i="10"/>
  <c r="BO40" i="10"/>
  <c r="BN40" i="10"/>
  <c r="BM40" i="10"/>
  <c r="BL40" i="10"/>
  <c r="BK40" i="10"/>
  <c r="BJ40" i="10"/>
  <c r="BI40" i="10"/>
  <c r="BH40" i="10"/>
  <c r="BG40" i="10"/>
  <c r="BF40" i="10"/>
  <c r="BE40" i="10"/>
  <c r="BD40" i="10"/>
  <c r="BC40" i="10"/>
  <c r="BB40" i="10"/>
  <c r="BA40" i="10"/>
  <c r="AZ40" i="10"/>
  <c r="AY40" i="10"/>
  <c r="AX40" i="10"/>
  <c r="AW40" i="10"/>
  <c r="AV40" i="10"/>
  <c r="AU40" i="10"/>
  <c r="AT40" i="10"/>
  <c r="AS40" i="10"/>
  <c r="AR40" i="10"/>
  <c r="AQ40" i="10"/>
  <c r="AP46" i="10"/>
  <c r="AP44" i="10"/>
  <c r="AP42" i="10"/>
  <c r="AP40" i="10"/>
  <c r="AO46" i="10"/>
  <c r="AO44" i="10"/>
  <c r="AO42" i="10"/>
  <c r="AO40" i="10"/>
  <c r="AM12" i="10"/>
  <c r="AL12" i="10"/>
  <c r="AK12" i="10"/>
  <c r="AJ12" i="10"/>
  <c r="AI12" i="10"/>
  <c r="AH12" i="10"/>
  <c r="AG12" i="10"/>
  <c r="AF12" i="10"/>
  <c r="AE12" i="10"/>
  <c r="AD12" i="10"/>
  <c r="AC12" i="10"/>
  <c r="AB12" i="10"/>
  <c r="AA12" i="10"/>
  <c r="Z12" i="10"/>
  <c r="Y12" i="10"/>
  <c r="X12" i="10"/>
  <c r="W12" i="10"/>
  <c r="V12" i="10"/>
  <c r="U12" i="10"/>
  <c r="T12" i="10"/>
  <c r="S12" i="10"/>
  <c r="R12" i="10"/>
  <c r="Q12" i="10"/>
  <c r="P12" i="10"/>
  <c r="O12" i="10"/>
  <c r="N12" i="10"/>
  <c r="M12" i="10"/>
  <c r="K12" i="10"/>
  <c r="J12" i="10"/>
  <c r="I12" i="10"/>
  <c r="H12" i="10"/>
  <c r="G12" i="10"/>
  <c r="F37" i="8"/>
  <c r="F36" i="8"/>
  <c r="F35" i="8"/>
  <c r="F34" i="8"/>
  <c r="F28" i="8"/>
  <c r="F27" i="8"/>
  <c r="F26" i="8"/>
  <c r="F25" i="8"/>
  <c r="F16" i="8"/>
  <c r="F19" i="8"/>
  <c r="F18" i="8"/>
  <c r="F17" i="8"/>
  <c r="D37" i="9"/>
  <c r="O39" i="9"/>
  <c r="T38" i="9"/>
  <c r="T39" i="9" s="1"/>
  <c r="S38" i="9"/>
  <c r="S39" i="9" s="1"/>
  <c r="R38" i="9"/>
  <c r="R39" i="9" s="1"/>
  <c r="Q38" i="9"/>
  <c r="Q39" i="9" s="1"/>
  <c r="P38" i="9"/>
  <c r="P39" i="9" s="1"/>
  <c r="O38" i="9"/>
  <c r="N38" i="9"/>
  <c r="N39" i="9" s="1"/>
  <c r="M38" i="9"/>
  <c r="M39" i="9" s="1"/>
  <c r="T37" i="9"/>
  <c r="S37" i="9"/>
  <c r="R37" i="9"/>
  <c r="Q37" i="9"/>
  <c r="P37" i="9"/>
  <c r="O37" i="9"/>
  <c r="N37" i="9"/>
  <c r="M37" i="9"/>
  <c r="AM5" i="10"/>
  <c r="AM13" i="10" s="1"/>
  <c r="AL5" i="10"/>
  <c r="AL13" i="10" s="1"/>
  <c r="AL21" i="10" s="1"/>
  <c r="AK5" i="10"/>
  <c r="AK13" i="10" s="1"/>
  <c r="AK21" i="10" s="1"/>
  <c r="AJ5" i="10"/>
  <c r="AJ13" i="10" s="1"/>
  <c r="AI5" i="10"/>
  <c r="AI13" i="10" s="1"/>
  <c r="AI21" i="10" s="1"/>
  <c r="AH5" i="10"/>
  <c r="AH13" i="10" s="1"/>
  <c r="AG5" i="10"/>
  <c r="AG13" i="10" s="1"/>
  <c r="AF5" i="10"/>
  <c r="AF13" i="10" s="1"/>
  <c r="AE5" i="10"/>
  <c r="AD5" i="10"/>
  <c r="AD13" i="10" s="1"/>
  <c r="AC5" i="10"/>
  <c r="AC13" i="10" s="1"/>
  <c r="AB5" i="10"/>
  <c r="AB13" i="10" s="1"/>
  <c r="AB21" i="10" s="1"/>
  <c r="AA5" i="10"/>
  <c r="AA13" i="10" s="1"/>
  <c r="AA21" i="10" s="1"/>
  <c r="AA29" i="10" s="1"/>
  <c r="Z5" i="10"/>
  <c r="Z13" i="10" s="1"/>
  <c r="Z21" i="10" s="1"/>
  <c r="Z29" i="10" s="1"/>
  <c r="Y5" i="10"/>
  <c r="Y13" i="10" s="1"/>
  <c r="Y21" i="10" s="1"/>
  <c r="Y29" i="10" s="1"/>
  <c r="X5" i="10"/>
  <c r="X13" i="10" s="1"/>
  <c r="X21" i="10" s="1"/>
  <c r="X29" i="10" s="1"/>
  <c r="W5" i="10"/>
  <c r="W13" i="10" s="1"/>
  <c r="W21" i="10" s="1"/>
  <c r="W29" i="10" s="1"/>
  <c r="V5" i="10"/>
  <c r="V13" i="10" s="1"/>
  <c r="V21" i="10" s="1"/>
  <c r="V29" i="10" s="1"/>
  <c r="U5" i="10"/>
  <c r="U13" i="10" s="1"/>
  <c r="U21" i="10" s="1"/>
  <c r="U29" i="10" s="1"/>
  <c r="T5" i="10"/>
  <c r="T13" i="10" s="1"/>
  <c r="T21" i="10" s="1"/>
  <c r="T29" i="10" s="1"/>
  <c r="S5" i="10"/>
  <c r="S13" i="10" s="1"/>
  <c r="S21" i="10" s="1"/>
  <c r="S29" i="10" s="1"/>
  <c r="R5" i="10"/>
  <c r="Q5" i="10"/>
  <c r="Q13" i="10" s="1"/>
  <c r="P5" i="10"/>
  <c r="P13" i="10" s="1"/>
  <c r="O5" i="10"/>
  <c r="N5" i="10"/>
  <c r="N13" i="10" s="1"/>
  <c r="M5" i="10"/>
  <c r="M13" i="10" s="1"/>
  <c r="M21" i="10" s="1"/>
  <c r="L5" i="10"/>
  <c r="L13" i="10" s="1"/>
  <c r="L21" i="10" s="1"/>
  <c r="K5" i="10"/>
  <c r="K13" i="10" s="1"/>
  <c r="J5" i="10"/>
  <c r="J13" i="10" s="1"/>
  <c r="I5" i="10"/>
  <c r="H5" i="10"/>
  <c r="H13" i="10" s="1"/>
  <c r="AM20" i="10"/>
  <c r="AM28" i="10" s="1"/>
  <c r="AM36" i="10" s="1"/>
  <c r="AL20" i="10"/>
  <c r="AL28" i="10" s="1"/>
  <c r="AL36" i="10" s="1"/>
  <c r="AK28" i="10"/>
  <c r="AJ20" i="10"/>
  <c r="AJ28" i="10" s="1"/>
  <c r="AJ36" i="10" s="1"/>
  <c r="AI20" i="10"/>
  <c r="AI28" i="10" s="1"/>
  <c r="AI36" i="10" s="1"/>
  <c r="AH28" i="10"/>
  <c r="AG20" i="10"/>
  <c r="AG28" i="10" s="1"/>
  <c r="AF20" i="10"/>
  <c r="AF28" i="10" s="1"/>
  <c r="AF36" i="10" s="1"/>
  <c r="AE20" i="10"/>
  <c r="AE28" i="10" s="1"/>
  <c r="AE36" i="10" s="1"/>
  <c r="AD20" i="10"/>
  <c r="AD28" i="10" s="1"/>
  <c r="AD36" i="10" s="1"/>
  <c r="AC20" i="10"/>
  <c r="AC28" i="10" s="1"/>
  <c r="AC36" i="10" s="1"/>
  <c r="AB20" i="10"/>
  <c r="AB28" i="10" s="1"/>
  <c r="AB36" i="10" s="1"/>
  <c r="AA20" i="10"/>
  <c r="AA28" i="10" s="1"/>
  <c r="AA36" i="10" s="1"/>
  <c r="Z20" i="10"/>
  <c r="Z28" i="10" s="1"/>
  <c r="Z36" i="10" s="1"/>
  <c r="Y20" i="10"/>
  <c r="X20" i="10"/>
  <c r="X28" i="10" s="1"/>
  <c r="X36" i="10" s="1"/>
  <c r="W20" i="10"/>
  <c r="W28" i="10" s="1"/>
  <c r="W36" i="10" s="1"/>
  <c r="V20" i="10"/>
  <c r="V28" i="10" s="1"/>
  <c r="V36" i="10" s="1"/>
  <c r="U20" i="10"/>
  <c r="U28" i="10" s="1"/>
  <c r="U36" i="10" s="1"/>
  <c r="T20" i="10"/>
  <c r="T28" i="10" s="1"/>
  <c r="T36" i="10" s="1"/>
  <c r="S20" i="10"/>
  <c r="S28" i="10" s="1"/>
  <c r="S36" i="10" s="1"/>
  <c r="R20" i="10"/>
  <c r="R28" i="10" s="1"/>
  <c r="R36" i="10" s="1"/>
  <c r="Q20" i="10"/>
  <c r="Q28" i="10" s="1"/>
  <c r="P20" i="10"/>
  <c r="P28" i="10" s="1"/>
  <c r="P36" i="10" s="1"/>
  <c r="O20" i="10"/>
  <c r="O28" i="10" s="1"/>
  <c r="O36" i="10" s="1"/>
  <c r="N20" i="10"/>
  <c r="N28" i="10" s="1"/>
  <c r="N36" i="10" s="1"/>
  <c r="M20" i="10"/>
  <c r="M28" i="10" s="1"/>
  <c r="M36" i="10" s="1"/>
  <c r="L20" i="10"/>
  <c r="L28" i="10" s="1"/>
  <c r="L36" i="10" s="1"/>
  <c r="K28" i="10"/>
  <c r="J28" i="10"/>
  <c r="I28" i="10"/>
  <c r="H28" i="10"/>
  <c r="H36" i="10" s="1"/>
  <c r="G28" i="10"/>
  <c r="L12" i="10"/>
  <c r="AM11" i="10"/>
  <c r="AM19" i="10" s="1"/>
  <c r="AM27" i="10" s="1"/>
  <c r="AM35" i="10" s="1"/>
  <c r="AL11" i="10"/>
  <c r="AL19" i="10" s="1"/>
  <c r="AL27" i="10" s="1"/>
  <c r="AL35" i="10" s="1"/>
  <c r="AK11" i="10"/>
  <c r="AK19" i="10" s="1"/>
  <c r="AK27" i="10" s="1"/>
  <c r="AK35" i="10" s="1"/>
  <c r="AJ11" i="10"/>
  <c r="AJ19" i="10" s="1"/>
  <c r="AJ27" i="10" s="1"/>
  <c r="AJ35" i="10" s="1"/>
  <c r="AI11" i="10"/>
  <c r="AH11" i="10"/>
  <c r="AG11" i="10"/>
  <c r="AG19" i="10" s="1"/>
  <c r="AF11" i="10"/>
  <c r="AE11" i="10"/>
  <c r="AE19" i="10" s="1"/>
  <c r="AE27" i="10" s="1"/>
  <c r="AE35" i="10" s="1"/>
  <c r="AD11" i="10"/>
  <c r="AD19" i="10" s="1"/>
  <c r="AD27" i="10" s="1"/>
  <c r="AD35" i="10" s="1"/>
  <c r="AC11" i="10"/>
  <c r="AC19" i="10" s="1"/>
  <c r="AC27" i="10" s="1"/>
  <c r="AC35" i="10" s="1"/>
  <c r="AB11" i="10"/>
  <c r="AB19" i="10" s="1"/>
  <c r="AB27" i="10" s="1"/>
  <c r="AB35" i="10" s="1"/>
  <c r="AA11" i="10"/>
  <c r="Z11" i="10"/>
  <c r="Z19" i="10" s="1"/>
  <c r="Z27" i="10" s="1"/>
  <c r="Z35" i="10" s="1"/>
  <c r="Y11" i="10"/>
  <c r="Y19" i="10" s="1"/>
  <c r="Y27" i="10" s="1"/>
  <c r="Y35" i="10" s="1"/>
  <c r="X11" i="10"/>
  <c r="X19" i="10" s="1"/>
  <c r="X27" i="10" s="1"/>
  <c r="X35" i="10" s="1"/>
  <c r="W11" i="10"/>
  <c r="W19" i="10" s="1"/>
  <c r="W27" i="10" s="1"/>
  <c r="W35" i="10" s="1"/>
  <c r="V11" i="10"/>
  <c r="V19" i="10" s="1"/>
  <c r="V27" i="10" s="1"/>
  <c r="V35" i="10" s="1"/>
  <c r="U11" i="10"/>
  <c r="U19" i="10" s="1"/>
  <c r="U27" i="10" s="1"/>
  <c r="U35" i="10" s="1"/>
  <c r="T11" i="10"/>
  <c r="T19" i="10" s="1"/>
  <c r="T27" i="10" s="1"/>
  <c r="T35" i="10" s="1"/>
  <c r="S11" i="10"/>
  <c r="R11" i="10"/>
  <c r="R19" i="10" s="1"/>
  <c r="Q11" i="10"/>
  <c r="Q19" i="10" s="1"/>
  <c r="P11" i="10"/>
  <c r="O11" i="10"/>
  <c r="O19" i="10" s="1"/>
  <c r="O27" i="10" s="1"/>
  <c r="O35" i="10" s="1"/>
  <c r="N11" i="10"/>
  <c r="N19" i="10" s="1"/>
  <c r="N27" i="10" s="1"/>
  <c r="N35" i="10" s="1"/>
  <c r="M11" i="10"/>
  <c r="M19" i="10" s="1"/>
  <c r="M27" i="10" s="1"/>
  <c r="M35" i="10" s="1"/>
  <c r="L11" i="10"/>
  <c r="L19" i="10" s="1"/>
  <c r="L27" i="10" s="1"/>
  <c r="L35" i="10" s="1"/>
  <c r="K11" i="10"/>
  <c r="J11" i="10"/>
  <c r="I11" i="10"/>
  <c r="I19" i="10" s="1"/>
  <c r="H11" i="10"/>
  <c r="AM10" i="10"/>
  <c r="AM18" i="10" s="1"/>
  <c r="AM26" i="10" s="1"/>
  <c r="AM34" i="10" s="1"/>
  <c r="AL10" i="10"/>
  <c r="AL18" i="10" s="1"/>
  <c r="AL26" i="10" s="1"/>
  <c r="AL34" i="10" s="1"/>
  <c r="AK10" i="10"/>
  <c r="AK18" i="10" s="1"/>
  <c r="AK26" i="10" s="1"/>
  <c r="AK34" i="10" s="1"/>
  <c r="AJ10" i="10"/>
  <c r="AJ18" i="10" s="1"/>
  <c r="AJ26" i="10" s="1"/>
  <c r="AJ34" i="10" s="1"/>
  <c r="AI10" i="10"/>
  <c r="AH10" i="10"/>
  <c r="AG10" i="10"/>
  <c r="AF10" i="10"/>
  <c r="AE10" i="10"/>
  <c r="AE18" i="10" s="1"/>
  <c r="AE26" i="10" s="1"/>
  <c r="AE34" i="10" s="1"/>
  <c r="AD10" i="10"/>
  <c r="AD18" i="10" s="1"/>
  <c r="AD26" i="10" s="1"/>
  <c r="AD34" i="10" s="1"/>
  <c r="AC10" i="10"/>
  <c r="AC18" i="10" s="1"/>
  <c r="AC26" i="10" s="1"/>
  <c r="AC34" i="10" s="1"/>
  <c r="AB10" i="10"/>
  <c r="AB18" i="10" s="1"/>
  <c r="AB26" i="10" s="1"/>
  <c r="AB34" i="10" s="1"/>
  <c r="AA10" i="10"/>
  <c r="Z10" i="10"/>
  <c r="Z18" i="10" s="1"/>
  <c r="Z26" i="10" s="1"/>
  <c r="Z34" i="10" s="1"/>
  <c r="Y10" i="10"/>
  <c r="Y18" i="10" s="1"/>
  <c r="Y26" i="10" s="1"/>
  <c r="Y34" i="10" s="1"/>
  <c r="X10" i="10"/>
  <c r="W10" i="10"/>
  <c r="W18" i="10" s="1"/>
  <c r="W26" i="10" s="1"/>
  <c r="W34" i="10" s="1"/>
  <c r="V10" i="10"/>
  <c r="V18" i="10" s="1"/>
  <c r="V26" i="10" s="1"/>
  <c r="V34" i="10" s="1"/>
  <c r="U10" i="10"/>
  <c r="U18" i="10" s="1"/>
  <c r="U26" i="10" s="1"/>
  <c r="U34" i="10" s="1"/>
  <c r="T10" i="10"/>
  <c r="T18" i="10" s="1"/>
  <c r="T26" i="10" s="1"/>
  <c r="T34" i="10" s="1"/>
  <c r="S10" i="10"/>
  <c r="R10" i="10"/>
  <c r="R18" i="10" s="1"/>
  <c r="Q10" i="10"/>
  <c r="Q18" i="10" s="1"/>
  <c r="P10" i="10"/>
  <c r="O10" i="10"/>
  <c r="O18" i="10" s="1"/>
  <c r="O26" i="10" s="1"/>
  <c r="O34" i="10" s="1"/>
  <c r="N10" i="10"/>
  <c r="N18" i="10" s="1"/>
  <c r="N26" i="10" s="1"/>
  <c r="N34" i="10" s="1"/>
  <c r="M10" i="10"/>
  <c r="M18" i="10" s="1"/>
  <c r="M26" i="10" s="1"/>
  <c r="M34" i="10" s="1"/>
  <c r="L10" i="10"/>
  <c r="L18" i="10" s="1"/>
  <c r="L26" i="10" s="1"/>
  <c r="L34" i="10" s="1"/>
  <c r="K10" i="10"/>
  <c r="J10" i="10"/>
  <c r="I10" i="10"/>
  <c r="I18" i="10" s="1"/>
  <c r="H10" i="10"/>
  <c r="AM9" i="10"/>
  <c r="AM17" i="10" s="1"/>
  <c r="AM25" i="10" s="1"/>
  <c r="AM33" i="10" s="1"/>
  <c r="AL9" i="10"/>
  <c r="AL17" i="10" s="1"/>
  <c r="AK9" i="10"/>
  <c r="AK17" i="10" s="1"/>
  <c r="AK25" i="10" s="1"/>
  <c r="AK33" i="10" s="1"/>
  <c r="AJ9" i="10"/>
  <c r="AJ17" i="10" s="1"/>
  <c r="AJ25" i="10" s="1"/>
  <c r="AJ33" i="10" s="1"/>
  <c r="AI9" i="10"/>
  <c r="AH9" i="10"/>
  <c r="AG9" i="10"/>
  <c r="AG17" i="10" s="1"/>
  <c r="AF9" i="10"/>
  <c r="AE9" i="10"/>
  <c r="AE17" i="10" s="1"/>
  <c r="AE25" i="10" s="1"/>
  <c r="AE33" i="10" s="1"/>
  <c r="AD9" i="10"/>
  <c r="AD17" i="10" s="1"/>
  <c r="AC9" i="10"/>
  <c r="AC17" i="10" s="1"/>
  <c r="AC25" i="10" s="1"/>
  <c r="AC33" i="10" s="1"/>
  <c r="AB9" i="10"/>
  <c r="AB17" i="10" s="1"/>
  <c r="AB25" i="10" s="1"/>
  <c r="AB33" i="10" s="1"/>
  <c r="AA9" i="10"/>
  <c r="Z9" i="10"/>
  <c r="Z17" i="10" s="1"/>
  <c r="Z25" i="10" s="1"/>
  <c r="Z33" i="10" s="1"/>
  <c r="Y9" i="10"/>
  <c r="Y17" i="10" s="1"/>
  <c r="Y25" i="10" s="1"/>
  <c r="Y33" i="10" s="1"/>
  <c r="X9" i="10"/>
  <c r="X17" i="10" s="1"/>
  <c r="X25" i="10" s="1"/>
  <c r="X33" i="10" s="1"/>
  <c r="W9" i="10"/>
  <c r="W17" i="10" s="1"/>
  <c r="W25" i="10" s="1"/>
  <c r="W33" i="10" s="1"/>
  <c r="V9" i="10"/>
  <c r="V17" i="10" s="1"/>
  <c r="V25" i="10" s="1"/>
  <c r="V33" i="10" s="1"/>
  <c r="U9" i="10"/>
  <c r="U17" i="10" s="1"/>
  <c r="U25" i="10" s="1"/>
  <c r="U33" i="10" s="1"/>
  <c r="T9" i="10"/>
  <c r="T17" i="10" s="1"/>
  <c r="T25" i="10" s="1"/>
  <c r="T33" i="10" s="1"/>
  <c r="S9" i="10"/>
  <c r="R9" i="10"/>
  <c r="R17" i="10" s="1"/>
  <c r="Q9" i="10"/>
  <c r="Q17" i="10" s="1"/>
  <c r="P9" i="10"/>
  <c r="O9" i="10"/>
  <c r="O17" i="10" s="1"/>
  <c r="N9" i="10"/>
  <c r="N17" i="10" s="1"/>
  <c r="N25" i="10" s="1"/>
  <c r="N33" i="10" s="1"/>
  <c r="M9" i="10"/>
  <c r="M17" i="10" s="1"/>
  <c r="M25" i="10" s="1"/>
  <c r="M33" i="10" s="1"/>
  <c r="L9" i="10"/>
  <c r="L17" i="10" s="1"/>
  <c r="L25" i="10" s="1"/>
  <c r="L33" i="10" s="1"/>
  <c r="K9" i="10"/>
  <c r="J9" i="10"/>
  <c r="I9" i="10"/>
  <c r="I17" i="10" s="1"/>
  <c r="H9" i="10"/>
  <c r="AM8" i="10"/>
  <c r="AM16" i="10" s="1"/>
  <c r="AM24" i="10" s="1"/>
  <c r="AM32" i="10" s="1"/>
  <c r="AL8" i="10"/>
  <c r="AL16" i="10" s="1"/>
  <c r="AL24" i="10" s="1"/>
  <c r="AL32" i="10" s="1"/>
  <c r="AK8" i="10"/>
  <c r="AK16" i="10" s="1"/>
  <c r="AK24" i="10" s="1"/>
  <c r="AK32" i="10" s="1"/>
  <c r="AJ8" i="10"/>
  <c r="AJ16" i="10" s="1"/>
  <c r="AJ24" i="10" s="1"/>
  <c r="AJ32" i="10" s="1"/>
  <c r="AI8" i="10"/>
  <c r="AH8" i="10"/>
  <c r="AH16" i="10" s="1"/>
  <c r="AG8" i="10"/>
  <c r="AF8" i="10"/>
  <c r="AE8" i="10"/>
  <c r="AE16" i="10" s="1"/>
  <c r="AD8" i="10"/>
  <c r="AD16" i="10" s="1"/>
  <c r="AC8" i="10"/>
  <c r="AC16" i="10" s="1"/>
  <c r="AC24" i="10" s="1"/>
  <c r="AC32" i="10" s="1"/>
  <c r="AB8" i="10"/>
  <c r="AB16" i="10" s="1"/>
  <c r="AB24" i="10" s="1"/>
  <c r="AB32" i="10" s="1"/>
  <c r="AA8" i="10"/>
  <c r="Z8" i="10"/>
  <c r="Y8" i="10"/>
  <c r="Y16" i="10" s="1"/>
  <c r="Y24" i="10" s="1"/>
  <c r="Y32" i="10" s="1"/>
  <c r="X8" i="10"/>
  <c r="X16" i="10" s="1"/>
  <c r="X24" i="10" s="1"/>
  <c r="X32" i="10" s="1"/>
  <c r="W8" i="10"/>
  <c r="W16" i="10" s="1"/>
  <c r="W24" i="10" s="1"/>
  <c r="W32" i="10" s="1"/>
  <c r="V8" i="10"/>
  <c r="V16" i="10" s="1"/>
  <c r="V24" i="10" s="1"/>
  <c r="V32" i="10" s="1"/>
  <c r="U8" i="10"/>
  <c r="U16" i="10" s="1"/>
  <c r="U24" i="10" s="1"/>
  <c r="U32" i="10" s="1"/>
  <c r="T8" i="10"/>
  <c r="T16" i="10" s="1"/>
  <c r="T24" i="10" s="1"/>
  <c r="T32" i="10" s="1"/>
  <c r="S8" i="10"/>
  <c r="S16" i="10" s="1"/>
  <c r="S24" i="10" s="1"/>
  <c r="S32" i="10" s="1"/>
  <c r="R8" i="10"/>
  <c r="Q8" i="10"/>
  <c r="Q16" i="10" s="1"/>
  <c r="P8" i="10"/>
  <c r="O8" i="10"/>
  <c r="O16" i="10" s="1"/>
  <c r="N8" i="10"/>
  <c r="N16" i="10" s="1"/>
  <c r="M8" i="10"/>
  <c r="M16" i="10" s="1"/>
  <c r="M24" i="10" s="1"/>
  <c r="M32" i="10" s="1"/>
  <c r="L8" i="10"/>
  <c r="L16" i="10" s="1"/>
  <c r="L24" i="10" s="1"/>
  <c r="L32" i="10" s="1"/>
  <c r="K8" i="10"/>
  <c r="J8" i="10"/>
  <c r="J16" i="10" s="1"/>
  <c r="I8" i="10"/>
  <c r="I16" i="10" s="1"/>
  <c r="H8" i="10"/>
  <c r="AM7" i="10"/>
  <c r="AM15" i="10" s="1"/>
  <c r="AL7" i="10"/>
  <c r="AL15" i="10" s="1"/>
  <c r="AK7" i="10"/>
  <c r="AK15" i="10" s="1"/>
  <c r="AK23" i="10" s="1"/>
  <c r="AK31" i="10" s="1"/>
  <c r="AJ7" i="10"/>
  <c r="AJ15" i="10" s="1"/>
  <c r="AJ23" i="10" s="1"/>
  <c r="AJ31" i="10" s="1"/>
  <c r="AI7" i="10"/>
  <c r="AH7" i="10"/>
  <c r="AG7" i="10"/>
  <c r="AG15" i="10" s="1"/>
  <c r="AF7" i="10"/>
  <c r="AE7" i="10"/>
  <c r="AE15" i="10" s="1"/>
  <c r="AD7" i="10"/>
  <c r="AD15" i="10" s="1"/>
  <c r="AD23" i="10" s="1"/>
  <c r="AD31" i="10" s="1"/>
  <c r="AC7" i="10"/>
  <c r="AC15" i="10" s="1"/>
  <c r="AC23" i="10" s="1"/>
  <c r="AC31" i="10" s="1"/>
  <c r="AB7" i="10"/>
  <c r="AB15" i="10" s="1"/>
  <c r="AB23" i="10" s="1"/>
  <c r="AB31" i="10" s="1"/>
  <c r="AA7" i="10"/>
  <c r="Z7" i="10"/>
  <c r="Y7" i="10"/>
  <c r="Y15" i="10" s="1"/>
  <c r="X7" i="10"/>
  <c r="X15" i="10" s="1"/>
  <c r="X23" i="10" s="1"/>
  <c r="X31" i="10" s="1"/>
  <c r="W7" i="10"/>
  <c r="W15" i="10" s="1"/>
  <c r="V7" i="10"/>
  <c r="V15" i="10" s="1"/>
  <c r="V23" i="10" s="1"/>
  <c r="V31" i="10" s="1"/>
  <c r="U7" i="10"/>
  <c r="U15" i="10" s="1"/>
  <c r="U23" i="10" s="1"/>
  <c r="U31" i="10" s="1"/>
  <c r="T7" i="10"/>
  <c r="T15" i="10" s="1"/>
  <c r="T23" i="10" s="1"/>
  <c r="T31" i="10" s="1"/>
  <c r="S7" i="10"/>
  <c r="R7" i="10"/>
  <c r="R15" i="10" s="1"/>
  <c r="Q7" i="10"/>
  <c r="Q15" i="10" s="1"/>
  <c r="P7" i="10"/>
  <c r="O7" i="10"/>
  <c r="O15" i="10" s="1"/>
  <c r="N7" i="10"/>
  <c r="N15" i="10" s="1"/>
  <c r="N23" i="10" s="1"/>
  <c r="N31" i="10" s="1"/>
  <c r="M7" i="10"/>
  <c r="M15" i="10" s="1"/>
  <c r="M23" i="10" s="1"/>
  <c r="M31" i="10" s="1"/>
  <c r="L7" i="10"/>
  <c r="L15" i="10" s="1"/>
  <c r="L23" i="10" s="1"/>
  <c r="L31" i="10" s="1"/>
  <c r="K7" i="10"/>
  <c r="J7" i="10"/>
  <c r="I7" i="10"/>
  <c r="I15" i="10" s="1"/>
  <c r="I23" i="10" s="1"/>
  <c r="H7" i="10"/>
  <c r="H15" i="10" s="1"/>
  <c r="AM6" i="10"/>
  <c r="AM14" i="10" s="1"/>
  <c r="AM22" i="10" s="1"/>
  <c r="AM30" i="10" s="1"/>
  <c r="AL6" i="10"/>
  <c r="AL14" i="10" s="1"/>
  <c r="AK6" i="10"/>
  <c r="AK14" i="10" s="1"/>
  <c r="AK22" i="10" s="1"/>
  <c r="AK30" i="10" s="1"/>
  <c r="AJ6" i="10"/>
  <c r="AJ14" i="10" s="1"/>
  <c r="AJ22" i="10" s="1"/>
  <c r="AJ30" i="10" s="1"/>
  <c r="AI6" i="10"/>
  <c r="AH6" i="10"/>
  <c r="AH14" i="10" s="1"/>
  <c r="AG6" i="10"/>
  <c r="AG14" i="10" s="1"/>
  <c r="AF6" i="10"/>
  <c r="AE6" i="10"/>
  <c r="AE14" i="10" s="1"/>
  <c r="AD6" i="10"/>
  <c r="AD14" i="10" s="1"/>
  <c r="AC6" i="10"/>
  <c r="AC14" i="10" s="1"/>
  <c r="AC22" i="10" s="1"/>
  <c r="AC30" i="10" s="1"/>
  <c r="AB6" i="10"/>
  <c r="AB14" i="10" s="1"/>
  <c r="AB22" i="10" s="1"/>
  <c r="AB30" i="10" s="1"/>
  <c r="AA6" i="10"/>
  <c r="Z6" i="10"/>
  <c r="Y6" i="10"/>
  <c r="X6" i="10"/>
  <c r="W6" i="10"/>
  <c r="W14" i="10" s="1"/>
  <c r="W22" i="10" s="1"/>
  <c r="W30" i="10" s="1"/>
  <c r="V6" i="10"/>
  <c r="V14" i="10" s="1"/>
  <c r="V22" i="10" s="1"/>
  <c r="V30" i="10" s="1"/>
  <c r="U6" i="10"/>
  <c r="U14" i="10" s="1"/>
  <c r="U22" i="10" s="1"/>
  <c r="U30" i="10" s="1"/>
  <c r="T6" i="10"/>
  <c r="T14" i="10" s="1"/>
  <c r="T22" i="10" s="1"/>
  <c r="T30" i="10" s="1"/>
  <c r="S6" i="10"/>
  <c r="R6" i="10"/>
  <c r="R14" i="10" s="1"/>
  <c r="Q6" i="10"/>
  <c r="Q14" i="10" s="1"/>
  <c r="P6" i="10"/>
  <c r="O6" i="10"/>
  <c r="O14" i="10" s="1"/>
  <c r="N6" i="10"/>
  <c r="M6" i="10"/>
  <c r="M14" i="10" s="1"/>
  <c r="M22" i="10" s="1"/>
  <c r="M30" i="10" s="1"/>
  <c r="L6" i="10"/>
  <c r="L14" i="10" s="1"/>
  <c r="K6" i="10"/>
  <c r="J6" i="10"/>
  <c r="I6" i="10"/>
  <c r="H6" i="10"/>
  <c r="G11" i="10"/>
  <c r="G10" i="10"/>
  <c r="G9" i="10"/>
  <c r="G8" i="10"/>
  <c r="G16" i="10" s="1"/>
  <c r="G24" i="10" s="1"/>
  <c r="G32" i="10" s="1"/>
  <c r="G7" i="10"/>
  <c r="G6" i="10"/>
  <c r="G5" i="10"/>
  <c r="BU2" i="10"/>
  <c r="BT2" i="10"/>
  <c r="BS2" i="10"/>
  <c r="BO2" i="10"/>
  <c r="BN2" i="10"/>
  <c r="BM2" i="10"/>
  <c r="BL2" i="10"/>
  <c r="BK2" i="10"/>
  <c r="BJ2" i="10"/>
  <c r="BI2" i="10"/>
  <c r="BH2" i="10"/>
  <c r="BG2" i="10"/>
  <c r="BF2" i="10"/>
  <c r="BE2" i="10"/>
  <c r="BD2" i="10"/>
  <c r="BC2" i="10"/>
  <c r="BB2" i="10"/>
  <c r="BA2" i="10"/>
  <c r="AZ2" i="10"/>
  <c r="AY2" i="10"/>
  <c r="AX2" i="10"/>
  <c r="AW2" i="10"/>
  <c r="AV2" i="10"/>
  <c r="AU2" i="10"/>
  <c r="AT2" i="10"/>
  <c r="AS2" i="10"/>
  <c r="AR2" i="10"/>
  <c r="AQ2" i="10"/>
  <c r="AP2" i="10"/>
  <c r="AM2" i="10"/>
  <c r="AL2" i="10"/>
  <c r="AK2" i="10"/>
  <c r="H3" i="10"/>
  <c r="I3" i="10" s="1"/>
  <c r="J3" i="10" s="1"/>
  <c r="K3" i="10" s="1"/>
  <c r="L3" i="10" s="1"/>
  <c r="M3" i="10" s="1"/>
  <c r="N3" i="10" s="1"/>
  <c r="O3" i="10" s="1"/>
  <c r="P3" i="10" s="1"/>
  <c r="Q3" i="10" s="1"/>
  <c r="R3" i="10" s="1"/>
  <c r="S3" i="10" s="1"/>
  <c r="T3" i="10" s="1"/>
  <c r="U3" i="10" s="1"/>
  <c r="V3" i="10" s="1"/>
  <c r="W3" i="10" s="1"/>
  <c r="X3" i="10" s="1"/>
  <c r="Y3" i="10" s="1"/>
  <c r="Z3" i="10" s="1"/>
  <c r="AA3" i="10" s="1"/>
  <c r="AB3" i="10" s="1"/>
  <c r="AC3" i="10" s="1"/>
  <c r="AD3" i="10" s="1"/>
  <c r="AE3" i="10" s="1"/>
  <c r="AF3" i="10" s="1"/>
  <c r="AG3" i="10" s="1"/>
  <c r="AH3" i="10" s="1"/>
  <c r="AI3" i="10" s="1"/>
  <c r="AJ3" i="10" s="1"/>
  <c r="AK3" i="10" s="1"/>
  <c r="AL3" i="10" s="1"/>
  <c r="AM3" i="10" s="1"/>
  <c r="AJ2" i="10"/>
  <c r="BR2" i="10" s="1"/>
  <c r="AI2" i="10"/>
  <c r="BQ2" i="10" s="1"/>
  <c r="AH2" i="10"/>
  <c r="BP2" i="10" s="1"/>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AO2" i="10" s="1"/>
  <c r="E28" i="10"/>
  <c r="E36" i="10" s="1"/>
  <c r="D28" i="10"/>
  <c r="D27" i="10"/>
  <c r="D26" i="10"/>
  <c r="D25" i="10"/>
  <c r="D24" i="10"/>
  <c r="E23" i="10"/>
  <c r="E31" i="10" s="1"/>
  <c r="D23" i="10"/>
  <c r="D22" i="10"/>
  <c r="D21" i="10"/>
  <c r="F20" i="10"/>
  <c r="F19" i="10"/>
  <c r="F27" i="10" s="1"/>
  <c r="E19" i="10"/>
  <c r="F18" i="10"/>
  <c r="F26" i="10" s="1"/>
  <c r="F34" i="10" s="1"/>
  <c r="E18" i="10"/>
  <c r="F17" i="10"/>
  <c r="F25" i="10" s="1"/>
  <c r="F33" i="10" s="1"/>
  <c r="E17" i="10"/>
  <c r="F16" i="10"/>
  <c r="E16" i="10"/>
  <c r="F15" i="10"/>
  <c r="F14" i="10"/>
  <c r="E14" i="10"/>
  <c r="F13" i="10"/>
  <c r="F21" i="10" s="1"/>
  <c r="F29" i="10" s="1"/>
  <c r="E13" i="10"/>
  <c r="AS43" i="10" l="1"/>
  <c r="BI43" i="10"/>
  <c r="BK47" i="10"/>
  <c r="BM47" i="10"/>
  <c r="BU47" i="10"/>
  <c r="BD43" i="10"/>
  <c r="BL43" i="10"/>
  <c r="BT43" i="10"/>
  <c r="BN45" i="10"/>
  <c r="AY45" i="10"/>
  <c r="BO45" i="10"/>
  <c r="AQ43" i="10"/>
  <c r="BG43" i="10"/>
  <c r="BO43" i="10"/>
  <c r="AS47" i="10"/>
  <c r="AW43" i="10"/>
  <c r="BF45" i="10"/>
  <c r="BE41" i="10"/>
  <c r="BU41" i="10"/>
  <c r="BO41" i="10"/>
  <c r="AS45" i="10"/>
  <c r="BA43" i="10"/>
  <c r="BC47" i="10"/>
  <c r="BS47" i="10"/>
  <c r="BS45" i="10"/>
  <c r="BV42" i="10"/>
  <c r="BV40" i="10"/>
  <c r="AP43" i="10"/>
  <c r="AP47" i="10"/>
  <c r="BV44" i="10"/>
  <c r="BV46" i="10"/>
  <c r="AW47" i="10" s="1"/>
  <c r="AJ21" i="10"/>
  <c r="AJ29" i="10" s="1"/>
  <c r="K21" i="10"/>
  <c r="AH21" i="10"/>
  <c r="AH29" i="10" s="1"/>
  <c r="R13" i="10"/>
  <c r="J21" i="10"/>
  <c r="AM21" i="10"/>
  <c r="W23" i="10"/>
  <c r="W31" i="10" s="1"/>
  <c r="AE13" i="10"/>
  <c r="I14" i="10"/>
  <c r="AG16" i="10"/>
  <c r="O13" i="10"/>
  <c r="O21" i="10" s="1"/>
  <c r="O29" i="10" s="1"/>
  <c r="Y14" i="10"/>
  <c r="Y22" i="10" s="1"/>
  <c r="Y30" i="10" s="1"/>
  <c r="G14" i="10"/>
  <c r="G22" i="10" s="1"/>
  <c r="AG18" i="10"/>
  <c r="Q22" i="10"/>
  <c r="Q23" i="10"/>
  <c r="AG23" i="10"/>
  <c r="Q26" i="10"/>
  <c r="R22" i="10"/>
  <c r="R26" i="10"/>
  <c r="R27" i="10"/>
  <c r="AG36" i="10"/>
  <c r="I26" i="10"/>
  <c r="AH24" i="10"/>
  <c r="R25" i="10"/>
  <c r="L22" i="10"/>
  <c r="Y23" i="10"/>
  <c r="Y31" i="10" s="1"/>
  <c r="I24" i="10"/>
  <c r="Q25" i="10"/>
  <c r="J24" i="10"/>
  <c r="I31" i="10"/>
  <c r="AD22" i="10"/>
  <c r="AL22" i="10"/>
  <c r="AG22" i="10"/>
  <c r="AH22" i="10"/>
  <c r="O22" i="10"/>
  <c r="AE22" i="10"/>
  <c r="O23" i="10"/>
  <c r="AM23" i="10"/>
  <c r="O24" i="10"/>
  <c r="AE24" i="10"/>
  <c r="O25" i="10"/>
  <c r="R23" i="10"/>
  <c r="AA14" i="10"/>
  <c r="S15" i="10"/>
  <c r="S23" i="10" s="1"/>
  <c r="S31" i="10" s="1"/>
  <c r="AI16" i="10"/>
  <c r="AI17" i="10"/>
  <c r="AI18" i="10"/>
  <c r="AI19" i="10"/>
  <c r="AE23" i="10"/>
  <c r="R16" i="10"/>
  <c r="Q24" i="10"/>
  <c r="G17" i="10"/>
  <c r="Z14" i="10"/>
  <c r="Z22" i="10" s="1"/>
  <c r="Z30" i="10" s="1"/>
  <c r="J15" i="10"/>
  <c r="J17" i="10"/>
  <c r="AH17" i="10"/>
  <c r="AH18" i="10"/>
  <c r="Y28" i="10"/>
  <c r="Y36" i="10" s="1"/>
  <c r="Z15" i="10"/>
  <c r="Z23" i="10" s="1"/>
  <c r="Z31" i="10" s="1"/>
  <c r="K14" i="10"/>
  <c r="K15" i="10"/>
  <c r="S17" i="10"/>
  <c r="S25" i="10" s="1"/>
  <c r="S33" i="10" s="1"/>
  <c r="AA18" i="10"/>
  <c r="AA19" i="10"/>
  <c r="G18" i="10"/>
  <c r="N14" i="10"/>
  <c r="AH15" i="10"/>
  <c r="J19" i="10"/>
  <c r="AI14" i="10"/>
  <c r="AI15" i="10"/>
  <c r="K16" i="10"/>
  <c r="K17" i="10"/>
  <c r="K18" i="10"/>
  <c r="K19" i="10"/>
  <c r="G15" i="10"/>
  <c r="G19" i="10"/>
  <c r="AL23" i="10"/>
  <c r="N24" i="10"/>
  <c r="AD24" i="10"/>
  <c r="AD25" i="10"/>
  <c r="AL25" i="10"/>
  <c r="Z16" i="10"/>
  <c r="Z24" i="10" s="1"/>
  <c r="Z32" i="10" s="1"/>
  <c r="J18" i="10"/>
  <c r="I25" i="10"/>
  <c r="I27" i="10"/>
  <c r="S14" i="10"/>
  <c r="S22" i="10" s="1"/>
  <c r="S30" i="10" s="1"/>
  <c r="AA15" i="10"/>
  <c r="AA16" i="10"/>
  <c r="AA17" i="10"/>
  <c r="S18" i="10"/>
  <c r="S26" i="10" s="1"/>
  <c r="S34" i="10" s="1"/>
  <c r="S19" i="10"/>
  <c r="S27" i="10" s="1"/>
  <c r="S35" i="10" s="1"/>
  <c r="J14" i="10"/>
  <c r="Q27" i="10"/>
  <c r="H14" i="10"/>
  <c r="P14" i="10"/>
  <c r="X14" i="10"/>
  <c r="X22" i="10" s="1"/>
  <c r="X30" i="10" s="1"/>
  <c r="AF14" i="10"/>
  <c r="H23" i="10"/>
  <c r="P15" i="10"/>
  <c r="AF15" i="10"/>
  <c r="H16" i="10"/>
  <c r="P16" i="10"/>
  <c r="AF16" i="10"/>
  <c r="AN9" i="10"/>
  <c r="H17" i="10"/>
  <c r="P17" i="10"/>
  <c r="AF17" i="10"/>
  <c r="AN10" i="10"/>
  <c r="H18" i="10"/>
  <c r="P18" i="10"/>
  <c r="X18" i="10"/>
  <c r="X26" i="10" s="1"/>
  <c r="X34" i="10" s="1"/>
  <c r="AF18" i="10"/>
  <c r="AN11" i="10"/>
  <c r="H19" i="10"/>
  <c r="P19" i="10"/>
  <c r="AF19" i="10"/>
  <c r="AH19" i="10"/>
  <c r="Q36" i="10"/>
  <c r="G13" i="10"/>
  <c r="AG25" i="10"/>
  <c r="AG27" i="10"/>
  <c r="AG21" i="10"/>
  <c r="H21" i="10"/>
  <c r="I13" i="10"/>
  <c r="AC21" i="10"/>
  <c r="AC29" i="10" s="1"/>
  <c r="AF21" i="10"/>
  <c r="M29" i="10"/>
  <c r="AL29" i="10"/>
  <c r="AK29" i="10"/>
  <c r="AI29" i="10"/>
  <c r="AD21" i="10"/>
  <c r="AB29" i="10"/>
  <c r="Q21" i="10"/>
  <c r="P21" i="10"/>
  <c r="N21" i="10"/>
  <c r="L29" i="10"/>
  <c r="AN7" i="10"/>
  <c r="AN6" i="10"/>
  <c r="AN8" i="10"/>
  <c r="AN12" i="10"/>
  <c r="AN5" i="10"/>
  <c r="F23" i="10"/>
  <c r="F35" i="10"/>
  <c r="E21" i="10"/>
  <c r="E22" i="10"/>
  <c r="E24" i="10"/>
  <c r="E25" i="10"/>
  <c r="E26" i="10"/>
  <c r="E27" i="10"/>
  <c r="D29" i="10"/>
  <c r="D30" i="10"/>
  <c r="D31" i="10"/>
  <c r="D32" i="10"/>
  <c r="D33" i="10"/>
  <c r="D34" i="10"/>
  <c r="D35" i="10"/>
  <c r="D36" i="10"/>
  <c r="F22" i="10"/>
  <c r="F24" i="10"/>
  <c r="F28" i="10"/>
  <c r="AO41" i="10" l="1"/>
  <c r="BN41" i="10"/>
  <c r="BF41" i="10"/>
  <c r="AX41" i="10"/>
  <c r="BT41" i="10"/>
  <c r="BL41" i="10"/>
  <c r="BD41" i="10"/>
  <c r="AV41" i="10"/>
  <c r="BI41" i="10"/>
  <c r="BH41" i="10"/>
  <c r="BQ41" i="10"/>
  <c r="BA41" i="10"/>
  <c r="AZ41" i="10"/>
  <c r="AS41" i="10"/>
  <c r="BP41" i="10"/>
  <c r="AR41" i="10"/>
  <c r="AU47" i="10"/>
  <c r="BG41" i="10"/>
  <c r="BM41" i="10"/>
  <c r="BE47" i="10"/>
  <c r="AZ43" i="10"/>
  <c r="BJ43" i="10"/>
  <c r="BP43" i="10"/>
  <c r="BH43" i="10"/>
  <c r="AR43" i="10"/>
  <c r="AT43" i="10"/>
  <c r="BN43" i="10"/>
  <c r="BF43" i="10"/>
  <c r="AX43" i="10"/>
  <c r="AO43" i="10"/>
  <c r="BR43" i="10"/>
  <c r="AU43" i="10"/>
  <c r="BB43" i="10"/>
  <c r="BS43" i="10"/>
  <c r="BK43" i="10"/>
  <c r="BC43" i="10"/>
  <c r="BQ43" i="10"/>
  <c r="AY41" i="10"/>
  <c r="BM43" i="10"/>
  <c r="AY43" i="10"/>
  <c r="AW41" i="10"/>
  <c r="AV43" i="10"/>
  <c r="AO47" i="10"/>
  <c r="BT47" i="10"/>
  <c r="BL47" i="10"/>
  <c r="BD47" i="10"/>
  <c r="AV47" i="10"/>
  <c r="BR47" i="10"/>
  <c r="BJ47" i="10"/>
  <c r="BB47" i="10"/>
  <c r="AT47" i="10"/>
  <c r="BN47" i="10"/>
  <c r="BF47" i="10"/>
  <c r="BO47" i="10"/>
  <c r="BG47" i="10"/>
  <c r="AY47" i="10"/>
  <c r="AQ47" i="10"/>
  <c r="AX47" i="10"/>
  <c r="BS41" i="10"/>
  <c r="AO45" i="10"/>
  <c r="BR45" i="10"/>
  <c r="BJ45" i="10"/>
  <c r="BB45" i="10"/>
  <c r="AT45" i="10"/>
  <c r="BP45" i="10"/>
  <c r="BH45" i="10"/>
  <c r="AZ45" i="10"/>
  <c r="AR45" i="10"/>
  <c r="BL45" i="10"/>
  <c r="AV45" i="10"/>
  <c r="BU45" i="10"/>
  <c r="BM45" i="10"/>
  <c r="BE45" i="10"/>
  <c r="AW45" i="10"/>
  <c r="BT45" i="10"/>
  <c r="BD45" i="10"/>
  <c r="BP47" i="10"/>
  <c r="BK41" i="10"/>
  <c r="AP41" i="10"/>
  <c r="BC45" i="10"/>
  <c r="BI45" i="10"/>
  <c r="BG45" i="10"/>
  <c r="BI47" i="10"/>
  <c r="AZ47" i="10"/>
  <c r="BE43" i="10"/>
  <c r="BC41" i="10"/>
  <c r="BB41" i="10"/>
  <c r="AQ41" i="10"/>
  <c r="BR41" i="10"/>
  <c r="BK45" i="10"/>
  <c r="BQ45" i="10"/>
  <c r="BQ47" i="10"/>
  <c r="BH47" i="10"/>
  <c r="AX45" i="10"/>
  <c r="BJ41" i="10"/>
  <c r="AP45" i="10"/>
  <c r="AU45" i="10"/>
  <c r="BA45" i="10"/>
  <c r="AQ45" i="10"/>
  <c r="BA47" i="10"/>
  <c r="AR47" i="10"/>
  <c r="BU43" i="10"/>
  <c r="AU41" i="10"/>
  <c r="AT41" i="10"/>
  <c r="K29" i="10"/>
  <c r="AG24" i="10"/>
  <c r="AG32" i="10" s="1"/>
  <c r="J29" i="10"/>
  <c r="AG26" i="10"/>
  <c r="I22" i="10"/>
  <c r="I30" i="10" s="1"/>
  <c r="R21" i="10"/>
  <c r="AE21" i="10"/>
  <c r="AE29" i="10" s="1"/>
  <c r="AM29" i="10"/>
  <c r="AN18" i="10"/>
  <c r="G30" i="10"/>
  <c r="AN16" i="10"/>
  <c r="AG30" i="10"/>
  <c r="AG35" i="10"/>
  <c r="AF26" i="10"/>
  <c r="AF25" i="10"/>
  <c r="P24" i="10"/>
  <c r="H31" i="10"/>
  <c r="H22" i="10"/>
  <c r="J22" i="10"/>
  <c r="I33" i="10"/>
  <c r="K24" i="10"/>
  <c r="J27" i="10"/>
  <c r="K23" i="10"/>
  <c r="AI27" i="10"/>
  <c r="O33" i="10"/>
  <c r="O31" i="10"/>
  <c r="J32" i="10"/>
  <c r="L30" i="10"/>
  <c r="Q34" i="10"/>
  <c r="AL30" i="10"/>
  <c r="AG31" i="10"/>
  <c r="AG33" i="10"/>
  <c r="G23" i="10"/>
  <c r="G21" i="10"/>
  <c r="AF27" i="10"/>
  <c r="P25" i="10"/>
  <c r="H24" i="10"/>
  <c r="AF22" i="10"/>
  <c r="K27" i="10"/>
  <c r="AI23" i="10"/>
  <c r="N22" i="10"/>
  <c r="AA27" i="10"/>
  <c r="K22" i="10"/>
  <c r="AH25" i="10"/>
  <c r="AI26" i="10"/>
  <c r="AA22" i="10"/>
  <c r="AE32" i="10"/>
  <c r="AE30" i="10"/>
  <c r="R33" i="10"/>
  <c r="R35" i="10"/>
  <c r="AD32" i="10"/>
  <c r="J26" i="10"/>
  <c r="AH23" i="10"/>
  <c r="AH26" i="10"/>
  <c r="AL33" i="10"/>
  <c r="AL31" i="10"/>
  <c r="G26" i="10"/>
  <c r="J25" i="10"/>
  <c r="AD30" i="10"/>
  <c r="I32" i="10"/>
  <c r="Q31" i="10"/>
  <c r="I35" i="10"/>
  <c r="AH27" i="10"/>
  <c r="AA23" i="10"/>
  <c r="Q33" i="10"/>
  <c r="P27" i="10"/>
  <c r="P26" i="10"/>
  <c r="H25" i="10"/>
  <c r="AF23" i="10"/>
  <c r="Q35" i="10"/>
  <c r="K26" i="10"/>
  <c r="AI22" i="10"/>
  <c r="AA26" i="10"/>
  <c r="J23" i="10"/>
  <c r="Q32" i="10"/>
  <c r="AI25" i="10"/>
  <c r="O32" i="10"/>
  <c r="O30" i="10"/>
  <c r="AH32" i="10"/>
  <c r="R34" i="10"/>
  <c r="AA24" i="10"/>
  <c r="N32" i="10"/>
  <c r="AA25" i="10"/>
  <c r="AD33" i="10"/>
  <c r="G27" i="10"/>
  <c r="R24" i="10"/>
  <c r="I34" i="10"/>
  <c r="Q30" i="10"/>
  <c r="H27" i="10"/>
  <c r="H26" i="10"/>
  <c r="AF24" i="10"/>
  <c r="P23" i="10"/>
  <c r="P22" i="10"/>
  <c r="K25" i="10"/>
  <c r="G25" i="10"/>
  <c r="AE31" i="10"/>
  <c r="AI24" i="10"/>
  <c r="R31" i="10"/>
  <c r="AM31" i="10"/>
  <c r="AH30" i="10"/>
  <c r="R30" i="10"/>
  <c r="AG29" i="10"/>
  <c r="H29" i="10"/>
  <c r="I21" i="10"/>
  <c r="AF29" i="10"/>
  <c r="AD29" i="10"/>
  <c r="Q29" i="10"/>
  <c r="P29" i="10"/>
  <c r="N29" i="10"/>
  <c r="AN28" i="10"/>
  <c r="AN19" i="10"/>
  <c r="AN15" i="10"/>
  <c r="AN17" i="10"/>
  <c r="AN20" i="10"/>
  <c r="AN14" i="10"/>
  <c r="AN13" i="10"/>
  <c r="F31" i="10"/>
  <c r="E29" i="10"/>
  <c r="E33" i="10"/>
  <c r="F32" i="10"/>
  <c r="E32" i="10"/>
  <c r="E34" i="10"/>
  <c r="E30" i="10"/>
  <c r="F36" i="10"/>
  <c r="F30" i="10"/>
  <c r="E35" i="10"/>
  <c r="AG34" i="10" l="1"/>
  <c r="R29" i="10"/>
  <c r="AN25" i="10"/>
  <c r="AF30" i="10"/>
  <c r="H30" i="10"/>
  <c r="AF34" i="10"/>
  <c r="R32" i="10"/>
  <c r="H35" i="10"/>
  <c r="AH34" i="10"/>
  <c r="J35" i="10"/>
  <c r="G33" i="10"/>
  <c r="G35" i="10"/>
  <c r="AA32" i="10"/>
  <c r="AA34" i="10"/>
  <c r="G34" i="10"/>
  <c r="AN26" i="10"/>
  <c r="H32" i="10"/>
  <c r="P31" i="10"/>
  <c r="AH31" i="10"/>
  <c r="AI34" i="10"/>
  <c r="N30" i="10"/>
  <c r="G31" i="10"/>
  <c r="K32" i="10"/>
  <c r="AF31" i="10"/>
  <c r="AI33" i="10"/>
  <c r="AI30" i="10"/>
  <c r="H33" i="10"/>
  <c r="P33" i="10"/>
  <c r="P32" i="10"/>
  <c r="P30" i="10"/>
  <c r="J33" i="10"/>
  <c r="AA30" i="10"/>
  <c r="AN24" i="10"/>
  <c r="AF32" i="10"/>
  <c r="AA31" i="10"/>
  <c r="J34" i="10"/>
  <c r="AH33" i="10"/>
  <c r="AI31" i="10"/>
  <c r="AI35" i="10"/>
  <c r="AA35" i="10"/>
  <c r="G29" i="10"/>
  <c r="AI32" i="10"/>
  <c r="AA33" i="10"/>
  <c r="K34" i="10"/>
  <c r="P34" i="10"/>
  <c r="AF35" i="10"/>
  <c r="AF33" i="10"/>
  <c r="K33" i="10"/>
  <c r="J31" i="10"/>
  <c r="H34" i="10"/>
  <c r="P35" i="10"/>
  <c r="AH35" i="10"/>
  <c r="K30" i="10"/>
  <c r="K35" i="10"/>
  <c r="K31" i="10"/>
  <c r="J30" i="10"/>
  <c r="I29" i="10"/>
  <c r="AN22" i="10"/>
  <c r="AN36" i="10"/>
  <c r="AN23" i="10"/>
  <c r="AN27" i="10"/>
  <c r="AN21" i="10"/>
  <c r="AN33" i="10" l="1"/>
  <c r="AN32" i="10"/>
  <c r="AN34" i="10"/>
  <c r="AN35" i="10"/>
  <c r="AN31" i="10"/>
  <c r="AN30" i="10"/>
  <c r="AN29" i="10"/>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T2" i="9"/>
  <c r="S2" i="9"/>
  <c r="R2" i="9"/>
  <c r="Q2" i="9"/>
  <c r="P2" i="9"/>
  <c r="O2" i="9"/>
  <c r="N2" i="9"/>
  <c r="M2" i="9"/>
  <c r="L3" i="9"/>
  <c r="K3" i="9"/>
  <c r="J3" i="9"/>
  <c r="I3" i="9"/>
  <c r="H3" i="9"/>
  <c r="G3" i="9"/>
  <c r="F3" i="9"/>
  <c r="E3" i="9"/>
  <c r="D3" i="9"/>
  <c r="B4" i="8"/>
  <c r="B3" i="8" s="1"/>
  <c r="F38" i="8"/>
  <c r="F33" i="8"/>
  <c r="F32" i="8"/>
  <c r="F31" i="8"/>
  <c r="F30" i="8"/>
  <c r="F29" i="8"/>
  <c r="F24" i="8"/>
  <c r="F23" i="8"/>
  <c r="F22" i="8"/>
  <c r="F21" i="8"/>
  <c r="F20" i="8"/>
  <c r="F15" i="8"/>
  <c r="F14" i="8"/>
  <c r="F13" i="8"/>
  <c r="F12" i="8"/>
  <c r="F11" i="8"/>
  <c r="G25" i="8" l="1"/>
  <c r="G18" i="8"/>
  <c r="G28" i="8"/>
  <c r="G27" i="8"/>
  <c r="G19" i="8"/>
  <c r="G17" i="8"/>
  <c r="G16" i="8"/>
  <c r="G26" i="8"/>
  <c r="G34" i="8"/>
  <c r="G37" i="8"/>
  <c r="G35" i="8"/>
  <c r="G36" i="8"/>
  <c r="B7" i="8"/>
  <c r="BP12" i="10"/>
  <c r="AS5" i="10"/>
  <c r="BH35" i="10"/>
  <c r="BF5" i="10"/>
  <c r="BM33" i="10"/>
  <c r="BU36" i="10"/>
  <c r="BO8" i="10"/>
  <c r="BG35" i="10"/>
  <c r="BN36" i="10"/>
  <c r="BL36" i="10"/>
  <c r="AZ8" i="10"/>
  <c r="AR11" i="10"/>
  <c r="AQ5" i="10"/>
  <c r="BN12" i="10"/>
  <c r="AR36" i="10"/>
  <c r="AO9" i="10"/>
  <c r="AT32" i="10"/>
  <c r="AT34" i="10"/>
  <c r="AT12" i="10"/>
  <c r="BE33" i="10"/>
  <c r="BS30" i="10"/>
  <c r="BS32" i="10"/>
  <c r="BS34" i="10"/>
  <c r="AT36" i="10"/>
  <c r="AV13" i="10"/>
  <c r="AV33" i="10"/>
  <c r="BL35" i="10"/>
  <c r="BK36" i="10"/>
  <c r="CE36" i="10" s="1"/>
  <c r="AP5" i="10"/>
  <c r="BJ5" i="10"/>
  <c r="BK15" i="10"/>
  <c r="CE15" i="10" s="1"/>
  <c r="AT5" i="10"/>
  <c r="BK20" i="10"/>
  <c r="CE20" i="10" s="1"/>
  <c r="BC5" i="10"/>
  <c r="BC11" i="10"/>
  <c r="BS7" i="10"/>
  <c r="AU26" i="10"/>
  <c r="BS5" i="10"/>
  <c r="BC8" i="10"/>
  <c r="BS26" i="10"/>
  <c r="AT18" i="10"/>
  <c r="AT17" i="10"/>
  <c r="BB10" i="10"/>
  <c r="BR26" i="10"/>
  <c r="BB7" i="10"/>
  <c r="BR9" i="10"/>
  <c r="BR24" i="10"/>
  <c r="AU6" i="10"/>
  <c r="AV5" i="10"/>
  <c r="BM19" i="10"/>
  <c r="BU25" i="10"/>
  <c r="BU26" i="10"/>
  <c r="BE11" i="10"/>
  <c r="BM6" i="10"/>
  <c r="BH5" i="10"/>
  <c r="AV27" i="10"/>
  <c r="BP5" i="10"/>
  <c r="BS28" i="10"/>
  <c r="AU20" i="10"/>
  <c r="AO24" i="10"/>
  <c r="AQ9" i="10"/>
  <c r="BG9" i="10"/>
  <c r="BE20" i="10"/>
  <c r="AZ14" i="10"/>
  <c r="BG15" i="10"/>
  <c r="BP14" i="10"/>
  <c r="BU15" i="10"/>
  <c r="AZ15" i="10"/>
  <c r="BQ9" i="10"/>
  <c r="AZ9" i="10"/>
  <c r="AV18" i="10"/>
  <c r="AV16" i="10"/>
  <c r="BJ20" i="10"/>
  <c r="AP6" i="10"/>
  <c r="AP15" i="10"/>
  <c r="AX8" i="10"/>
  <c r="BN9" i="10"/>
  <c r="BN10" i="10"/>
  <c r="AU13" i="10"/>
  <c r="BI21" i="10"/>
  <c r="BC14" i="10"/>
  <c r="BU34" i="10"/>
  <c r="BE29" i="10"/>
  <c r="AQ17" i="10"/>
  <c r="BO19" i="10"/>
  <c r="AP13" i="10"/>
  <c r="AW36" i="10"/>
  <c r="BH8" i="10"/>
  <c r="BP11" i="10"/>
  <c r="AY13" i="10"/>
  <c r="BM36" i="10"/>
  <c r="AZ36" i="10"/>
  <c r="BB30" i="10"/>
  <c r="BB32" i="10"/>
  <c r="BB34" i="10"/>
  <c r="BB12" i="10"/>
  <c r="AW35" i="10"/>
  <c r="AU31" i="10"/>
  <c r="AU33" i="10"/>
  <c r="AU35" i="10"/>
  <c r="BJ36" i="10"/>
  <c r="AO5" i="10"/>
  <c r="BD33" i="10"/>
  <c r="BT35" i="10"/>
  <c r="CG35" i="10" s="1"/>
  <c r="BS36" i="10"/>
  <c r="BM8" i="10"/>
  <c r="BB9" i="10"/>
  <c r="BK8" i="10"/>
  <c r="CE8" i="10" s="1"/>
  <c r="BC15" i="10"/>
  <c r="AU22" i="10"/>
  <c r="BS9" i="10"/>
  <c r="AT16" i="10"/>
  <c r="AU9" i="10"/>
  <c r="AV28" i="10"/>
  <c r="AU8" i="10"/>
  <c r="BC9" i="10"/>
  <c r="BK6" i="10"/>
  <c r="CE6" i="10" s="1"/>
  <c r="BJ7" i="10"/>
  <c r="BJ11" i="10"/>
  <c r="AT11" i="10"/>
  <c r="BR27" i="10"/>
  <c r="BB8" i="10"/>
  <c r="BJ15" i="10"/>
  <c r="BR6" i="10"/>
  <c r="AW8" i="10"/>
  <c r="BT5" i="10"/>
  <c r="BL20" i="10"/>
  <c r="BM27" i="10"/>
  <c r="BM10" i="10"/>
  <c r="BJ13" i="10"/>
  <c r="BF11" i="10"/>
  <c r="BP13" i="10"/>
  <c r="AR5" i="10"/>
  <c r="BT27" i="10"/>
  <c r="CG27" i="10" s="1"/>
  <c r="AV10" i="10"/>
  <c r="AV23" i="10"/>
  <c r="BS20" i="10"/>
  <c r="BS14" i="10"/>
  <c r="BU13" i="10"/>
  <c r="BG10" i="10"/>
  <c r="BG7" i="10"/>
  <c r="AY10" i="10"/>
  <c r="BG8" i="10"/>
  <c r="AY15" i="10"/>
  <c r="AQ16" i="10"/>
  <c r="BL14" i="10"/>
  <c r="BH11" i="10"/>
  <c r="AS6" i="10"/>
  <c r="BI11" i="10"/>
  <c r="AS8" i="10"/>
  <c r="AW12" i="10"/>
  <c r="BM5" i="10"/>
  <c r="BG33" i="10"/>
  <c r="AQ12" i="10"/>
  <c r="AX13" i="10"/>
  <c r="AO7" i="10"/>
  <c r="AR9" i="10"/>
  <c r="AR12" i="10"/>
  <c r="BG29" i="10"/>
  <c r="AW5" i="10"/>
  <c r="BP36" i="10"/>
  <c r="BJ30" i="10"/>
  <c r="BJ32" i="10"/>
  <c r="BJ34" i="10"/>
  <c r="BJ12" i="10"/>
  <c r="BE12" i="10"/>
  <c r="BC31" i="10"/>
  <c r="BC33" i="10"/>
  <c r="BK35" i="10"/>
  <c r="CE35" i="10" s="1"/>
  <c r="BR36" i="10"/>
  <c r="AV6" i="10"/>
  <c r="AV34" i="10"/>
  <c r="AV12" i="10"/>
  <c r="BC29" i="10"/>
  <c r="BI28" i="10"/>
  <c r="BE7" i="10"/>
  <c r="AU11" i="10"/>
  <c r="BK17" i="10"/>
  <c r="CE17" i="10" s="1"/>
  <c r="BS22" i="10"/>
  <c r="BS15" i="10"/>
  <c r="AU18" i="10"/>
  <c r="AU10" i="10"/>
  <c r="BS8" i="10"/>
  <c r="BL11" i="10"/>
  <c r="BD10" i="10"/>
  <c r="AU15" i="10"/>
  <c r="BJ27" i="10"/>
  <c r="BR11" i="10"/>
  <c r="AT15" i="10"/>
  <c r="BP20" i="10"/>
  <c r="BJ16" i="10"/>
  <c r="AT23" i="10"/>
  <c r="BJ14" i="10"/>
  <c r="BU10" i="10"/>
  <c r="BU6" i="10"/>
  <c r="BL28" i="10"/>
  <c r="BT28" i="10"/>
  <c r="CG28" i="10" s="1"/>
  <c r="BM17" i="10"/>
  <c r="BU19" i="10"/>
  <c r="BF9" i="10"/>
  <c r="BL6" i="10"/>
  <c r="AV8" i="10"/>
  <c r="BK28" i="10"/>
  <c r="CE28" i="10" s="1"/>
  <c r="BD6" i="10"/>
  <c r="AV26" i="10"/>
  <c r="AZ28" i="10"/>
  <c r="AQ20" i="10"/>
  <c r="AY11" i="10"/>
  <c r="BU20" i="10"/>
  <c r="AQ8" i="10"/>
  <c r="AQ10" i="10"/>
  <c r="AZ18" i="10"/>
  <c r="BP16" i="10"/>
  <c r="AW14" i="10"/>
  <c r="AW16" i="10"/>
  <c r="BI6" i="10"/>
  <c r="BQ10" i="10"/>
  <c r="BB20" i="10"/>
  <c r="AQ15" i="10"/>
  <c r="BL16" i="10"/>
  <c r="AS20" i="10"/>
  <c r="BU22" i="10"/>
  <c r="AX6" i="10"/>
  <c r="AV36" i="10"/>
  <c r="AO6" i="10"/>
  <c r="BO17" i="10"/>
  <c r="AY12" i="10"/>
  <c r="BN13" i="10"/>
  <c r="AR6" i="10"/>
  <c r="BH33" i="10"/>
  <c r="AZ12" i="10"/>
  <c r="BE32" i="10"/>
  <c r="AO32" i="10"/>
  <c r="AZ5" i="10"/>
  <c r="BR30" i="10"/>
  <c r="BR32" i="10"/>
  <c r="BR34" i="10"/>
  <c r="BR12" i="10"/>
  <c r="BL13" i="10"/>
  <c r="BK31" i="10"/>
  <c r="CE31" i="10" s="1"/>
  <c r="BK33" i="10"/>
  <c r="CE33" i="10" s="1"/>
  <c r="BS35" i="10"/>
  <c r="BB29" i="10"/>
  <c r="BD30" i="10"/>
  <c r="BD34" i="10"/>
  <c r="BD12" i="10"/>
  <c r="BK13" i="10"/>
  <c r="CE13" i="10" s="1"/>
  <c r="AX5" i="10"/>
  <c r="BQ5" i="10"/>
  <c r="BK10" i="10"/>
  <c r="CE10" i="10" s="1"/>
  <c r="BS16" i="10"/>
  <c r="BK27" i="10"/>
  <c r="CE27" i="10" s="1"/>
  <c r="AT25" i="10"/>
  <c r="BK25" i="10"/>
  <c r="CE25" i="10" s="1"/>
  <c r="AW19" i="10"/>
  <c r="BK11" i="10"/>
  <c r="CE11" i="10" s="1"/>
  <c r="BK23" i="10"/>
  <c r="CE23" i="10" s="1"/>
  <c r="BC16" i="10"/>
  <c r="BS11" i="10"/>
  <c r="BS6" i="10"/>
  <c r="BR14" i="10"/>
  <c r="BR10" i="10"/>
  <c r="BJ17" i="10"/>
  <c r="BB6" i="10"/>
  <c r="BR18" i="10"/>
  <c r="BR25" i="10"/>
  <c r="BR15" i="10"/>
  <c r="BU17" i="10"/>
  <c r="BM26" i="10"/>
  <c r="BE9" i="10"/>
  <c r="BE10" i="10"/>
  <c r="BU7" i="10"/>
  <c r="AW26" i="10"/>
  <c r="BR22" i="10"/>
  <c r="AV7" i="10"/>
  <c r="BL8" i="10"/>
  <c r="BT6" i="10"/>
  <c r="CG6" i="10" s="1"/>
  <c r="BT7" i="10"/>
  <c r="CG7" i="10" s="1"/>
  <c r="BK22" i="10"/>
  <c r="CE22" i="10" s="1"/>
  <c r="BE15" i="10"/>
  <c r="AP28" i="10"/>
  <c r="BM28" i="10"/>
  <c r="BM20" i="10"/>
  <c r="BG11" i="10"/>
  <c r="BO15" i="10"/>
  <c r="AY17" i="10"/>
  <c r="BT14" i="10"/>
  <c r="CG14" i="10" s="1"/>
  <c r="AZ10" i="10"/>
  <c r="AS7" i="10"/>
  <c r="AR8" i="10"/>
  <c r="AS9" i="10"/>
  <c r="BQ20" i="10"/>
  <c r="BI9" i="10"/>
  <c r="BI20" i="10"/>
  <c r="AV15" i="10"/>
  <c r="BU24" i="10"/>
  <c r="AY5" i="10"/>
  <c r="BC26" i="10"/>
  <c r="BC23" i="10"/>
  <c r="BD29" i="10"/>
  <c r="AQ6" i="10"/>
  <c r="BG34" i="10"/>
  <c r="BG12" i="10"/>
  <c r="BU32" i="10"/>
  <c r="BH6" i="10"/>
  <c r="BP9" i="10"/>
  <c r="BH12" i="10"/>
  <c r="BU33" i="10"/>
  <c r="AS12" i="10"/>
  <c r="BH29" i="10"/>
  <c r="AT31" i="10"/>
  <c r="AT33" i="10"/>
  <c r="AT35" i="10"/>
  <c r="AS36" i="10"/>
  <c r="AO10" i="10"/>
  <c r="BS31" i="10"/>
  <c r="BS33" i="10"/>
  <c r="AU12" i="10"/>
  <c r="BE30" i="10"/>
  <c r="AV31" i="10"/>
  <c r="BL34" i="10"/>
  <c r="BL12" i="10"/>
  <c r="BG5" i="10"/>
  <c r="BN5" i="10"/>
  <c r="BI5" i="10"/>
  <c r="BS10" i="10"/>
  <c r="AU27" i="10"/>
  <c r="BS18" i="10"/>
  <c r="BD9" i="10"/>
  <c r="BK5" i="10"/>
  <c r="BS23" i="10"/>
  <c r="AU16" i="10"/>
  <c r="BC10" i="10"/>
  <c r="BK18" i="10"/>
  <c r="CE18" i="10" s="1"/>
  <c r="BK16" i="10"/>
  <c r="CE16" i="10" s="1"/>
  <c r="BK14" i="10"/>
  <c r="CE14" i="10" s="1"/>
  <c r="BR23" i="10"/>
  <c r="BJ26" i="10"/>
  <c r="BJ19" i="10"/>
  <c r="BJ9" i="10"/>
  <c r="BJ24" i="10"/>
  <c r="AT27" i="10"/>
  <c r="AR20" i="10"/>
  <c r="BM18" i="10"/>
  <c r="AW6" i="10"/>
  <c r="BU8" i="10"/>
  <c r="BE6" i="10"/>
  <c r="AW10" i="10"/>
  <c r="BU27" i="10"/>
  <c r="AP20" i="10"/>
  <c r="BL7" i="10"/>
  <c r="AV9" i="10"/>
  <c r="BL9" i="10"/>
  <c r="BD7" i="10"/>
  <c r="BT26" i="10"/>
  <c r="CG26" i="10" s="1"/>
  <c r="AR13" i="10"/>
  <c r="BL23" i="10"/>
  <c r="AY6" i="10"/>
  <c r="AW28" i="10"/>
  <c r="AW20" i="10"/>
  <c r="AZ19" i="10"/>
  <c r="AZ17" i="10"/>
  <c r="BM14" i="10"/>
  <c r="BM16" i="10"/>
  <c r="BA7" i="10"/>
  <c r="BQ11" i="10"/>
  <c r="AZ11" i="10"/>
  <c r="BU14" i="10"/>
  <c r="AO11" i="10"/>
  <c r="BL17" i="10"/>
  <c r="AZ6" i="10"/>
  <c r="AO16" i="10"/>
  <c r="AX28" i="10"/>
  <c r="BF6" i="10"/>
  <c r="BN7" i="10"/>
  <c r="AX10" i="10"/>
  <c r="AX11" i="10"/>
  <c r="AP12" i="10"/>
  <c r="BG6" i="10"/>
  <c r="BO10" i="10"/>
  <c r="BO12" i="10"/>
  <c r="AW34" i="10"/>
  <c r="AR7" i="10"/>
  <c r="AR10" i="10"/>
  <c r="AQ28" i="10"/>
  <c r="BM35" i="10"/>
  <c r="BA12" i="10"/>
  <c r="BU30" i="10"/>
  <c r="BB31" i="10"/>
  <c r="BB33" i="10"/>
  <c r="BB35" i="10"/>
  <c r="BI36" i="10"/>
  <c r="AU30" i="10"/>
  <c r="AU32" i="10"/>
  <c r="AU34" i="10"/>
  <c r="BC12" i="10"/>
  <c r="BM34" i="10"/>
  <c r="BL31" i="10"/>
  <c r="BT34" i="10"/>
  <c r="CG34" i="10" s="1"/>
  <c r="BT12" i="10"/>
  <c r="CG12" i="10" s="1"/>
  <c r="BH10" i="10"/>
  <c r="BA5" i="10"/>
  <c r="BB5" i="10"/>
  <c r="AU7" i="10"/>
  <c r="BR5" i="10"/>
  <c r="AU5" i="10"/>
  <c r="BK7" i="10"/>
  <c r="CE7" i="10" s="1"/>
  <c r="BS25" i="10"/>
  <c r="BC18" i="10"/>
  <c r="BK24" i="10"/>
  <c r="CE24" i="10" s="1"/>
  <c r="BS19" i="10"/>
  <c r="BL18" i="10"/>
  <c r="BJ8" i="10"/>
  <c r="BJ10" i="10"/>
  <c r="AT6" i="10"/>
  <c r="AT24" i="10"/>
  <c r="BB11" i="10"/>
  <c r="BH20" i="10"/>
  <c r="BI13" i="10"/>
  <c r="AT26" i="10"/>
  <c r="AV20" i="10"/>
  <c r="BM7" i="10"/>
  <c r="AW11" i="10"/>
  <c r="AW7" i="10"/>
  <c r="BU11" i="10"/>
  <c r="BL5" i="10"/>
  <c r="BF12" i="10"/>
  <c r="BE35" i="10"/>
  <c r="BT36" i="10"/>
  <c r="CG36" i="10" s="1"/>
  <c r="BJ33" i="10"/>
  <c r="BC32" i="10"/>
  <c r="BD32" i="10"/>
  <c r="BH9" i="10"/>
  <c r="BK9" i="10"/>
  <c r="CE9" i="10" s="1"/>
  <c r="BK19" i="10"/>
  <c r="CE19" i="10" s="1"/>
  <c r="AT7" i="10"/>
  <c r="BR17" i="10"/>
  <c r="BM25" i="10"/>
  <c r="AW9" i="10"/>
  <c r="BT10" i="10"/>
  <c r="CG10" i="10" s="1"/>
  <c r="AR28" i="10"/>
  <c r="BU28" i="10"/>
  <c r="AQ23" i="10"/>
  <c r="BM15" i="10"/>
  <c r="AO28" i="10"/>
  <c r="BI8" i="10"/>
  <c r="BP6" i="10"/>
  <c r="AP8" i="10"/>
  <c r="BR28" i="10"/>
  <c r="BF35" i="10"/>
  <c r="BC22" i="10"/>
  <c r="BD14" i="10"/>
  <c r="BD25" i="10"/>
  <c r="BE19" i="10"/>
  <c r="BF27" i="10"/>
  <c r="BG27" i="10"/>
  <c r="BA8" i="10"/>
  <c r="BB18" i="10"/>
  <c r="BA21" i="10"/>
  <c r="BE13" i="10"/>
  <c r="AO12" i="10"/>
  <c r="BE21" i="10"/>
  <c r="AY16" i="10"/>
  <c r="BJ35" i="10"/>
  <c r="AV35" i="10"/>
  <c r="AT19" i="10"/>
  <c r="BS17" i="10"/>
  <c r="BJ18" i="10"/>
  <c r="BU9" i="10"/>
  <c r="BL10" i="10"/>
  <c r="AU23" i="10"/>
  <c r="AQ11" i="10"/>
  <c r="AT14" i="10"/>
  <c r="AW15" i="10"/>
  <c r="AT20" i="10"/>
  <c r="BF20" i="10"/>
  <c r="BD17" i="10"/>
  <c r="BE24" i="10"/>
  <c r="BG17" i="10"/>
  <c r="AP7" i="10"/>
  <c r="AO8" i="10"/>
  <c r="BB13" i="10"/>
  <c r="BH13" i="10"/>
  <c r="AP36" i="10"/>
  <c r="BE8" i="10"/>
  <c r="BN28" i="10"/>
  <c r="BU16" i="10"/>
  <c r="BE16" i="10"/>
  <c r="BH26" i="10"/>
  <c r="BD13" i="10"/>
  <c r="AO36" i="10"/>
  <c r="BM12" i="10"/>
  <c r="AX12" i="10"/>
  <c r="BR33" i="10"/>
  <c r="BK32" i="10"/>
  <c r="CE32" i="10" s="1"/>
  <c r="BT32" i="10"/>
  <c r="CG32" i="10" s="1"/>
  <c r="AW27" i="10"/>
  <c r="BJ28" i="10"/>
  <c r="AU24" i="10"/>
  <c r="AT10" i="10"/>
  <c r="BR19" i="10"/>
  <c r="BD5" i="10"/>
  <c r="BM9" i="10"/>
  <c r="BD11" i="10"/>
  <c r="BP28" i="10"/>
  <c r="AU14" i="10"/>
  <c r="BU5" i="10"/>
  <c r="BA9" i="10"/>
  <c r="BT15" i="10"/>
  <c r="CG15" i="10" s="1"/>
  <c r="BP8" i="10"/>
  <c r="BL15" i="10"/>
  <c r="BS13" i="10"/>
  <c r="BT13" i="10"/>
  <c r="CG13" i="10" s="1"/>
  <c r="BJ21" i="10"/>
  <c r="AP10" i="10"/>
  <c r="BD16" i="10"/>
  <c r="BD26" i="10"/>
  <c r="BE22" i="10"/>
  <c r="BG16" i="10"/>
  <c r="BF19" i="10"/>
  <c r="BC20" i="10"/>
  <c r="BB19" i="10"/>
  <c r="BA29" i="10"/>
  <c r="BH7" i="10"/>
  <c r="BI12" i="10"/>
  <c r="BC34" i="10"/>
  <c r="BC7" i="10"/>
  <c r="BJ6" i="10"/>
  <c r="BT24" i="10"/>
  <c r="CG24" i="10" s="1"/>
  <c r="AY14" i="10"/>
  <c r="BN6" i="10"/>
  <c r="BC24" i="10"/>
  <c r="BD27" i="10"/>
  <c r="BH17" i="10"/>
  <c r="BB22" i="10"/>
  <c r="BC21" i="10"/>
  <c r="BC30" i="10"/>
  <c r="BJ22" i="10"/>
  <c r="AY7" i="10"/>
  <c r="BI7" i="10"/>
  <c r="BO13" i="10"/>
  <c r="BE17" i="10"/>
  <c r="BF7" i="10"/>
  <c r="CC7" i="10" s="1"/>
  <c r="BB26" i="10"/>
  <c r="BG32" i="10"/>
  <c r="BP7" i="10"/>
  <c r="BQ12" i="10"/>
  <c r="BR35" i="10"/>
  <c r="BK34" i="10"/>
  <c r="CE34" i="10" s="1"/>
  <c r="BD35" i="10"/>
  <c r="AU19" i="10"/>
  <c r="BD8" i="10"/>
  <c r="BL27" i="10"/>
  <c r="BR7" i="10"/>
  <c r="AT9" i="10"/>
  <c r="BM11" i="10"/>
  <c r="AS13" i="10"/>
  <c r="BT11" i="10"/>
  <c r="CG11" i="10" s="1"/>
  <c r="AV11" i="10"/>
  <c r="AY20" i="10"/>
  <c r="BO11" i="10"/>
  <c r="BO28" i="10"/>
  <c r="BQ8" i="10"/>
  <c r="BI10" i="10"/>
  <c r="AS10" i="10"/>
  <c r="BA10" i="10"/>
  <c r="BR20" i="10"/>
  <c r="BN8" i="10"/>
  <c r="BN11" i="10"/>
  <c r="CH11" i="10" s="1"/>
  <c r="BS21" i="10"/>
  <c r="BC17" i="10"/>
  <c r="BF15" i="10"/>
  <c r="BD18" i="10"/>
  <c r="BD28" i="10"/>
  <c r="BE25" i="10"/>
  <c r="BG18" i="10"/>
  <c r="BH18" i="10"/>
  <c r="BB23" i="10"/>
  <c r="BG13" i="10"/>
  <c r="BB21" i="10"/>
  <c r="BP10" i="10"/>
  <c r="BI29" i="10"/>
  <c r="BC36" i="10"/>
  <c r="BT9" i="10"/>
  <c r="CG9" i="10" s="1"/>
  <c r="BR8" i="10"/>
  <c r="BU18" i="10"/>
  <c r="BL26" i="10"/>
  <c r="AY8" i="10"/>
  <c r="AQ18" i="10"/>
  <c r="AS11" i="10"/>
  <c r="BF10" i="10"/>
  <c r="AT21" i="10"/>
  <c r="BA16" i="10"/>
  <c r="BE14" i="10"/>
  <c r="BG24" i="10"/>
  <c r="BB15" i="10"/>
  <c r="BJ31" i="10"/>
  <c r="AQ19" i="10"/>
  <c r="BH34" i="10"/>
  <c r="BE34" i="10"/>
  <c r="BQ36" i="10"/>
  <c r="BK12" i="10"/>
  <c r="CE12" i="10" s="1"/>
  <c r="AU36" i="10"/>
  <c r="AU25" i="10"/>
  <c r="BT8" i="10"/>
  <c r="CG8" i="10" s="1"/>
  <c r="BK26" i="10"/>
  <c r="CE26" i="10" s="1"/>
  <c r="AT8" i="10"/>
  <c r="BR16" i="10"/>
  <c r="AW18" i="10"/>
  <c r="AX20" i="10"/>
  <c r="AZ20" i="10"/>
  <c r="AU28" i="10"/>
  <c r="BT16" i="10"/>
  <c r="CG16" i="10" s="1"/>
  <c r="AQ7" i="10"/>
  <c r="BO6" i="10"/>
  <c r="BO14" i="10"/>
  <c r="AS28" i="10"/>
  <c r="BA6" i="10"/>
  <c r="BQ21" i="10"/>
  <c r="AP9" i="10"/>
  <c r="BF16" i="10"/>
  <c r="BD19" i="10"/>
  <c r="BE26" i="10"/>
  <c r="BG19" i="10"/>
  <c r="BH19" i="10"/>
  <c r="BB14" i="10"/>
  <c r="BB24" i="10"/>
  <c r="BG21" i="10"/>
  <c r="BC13" i="10"/>
  <c r="AY19" i="10"/>
  <c r="BD36" i="10"/>
  <c r="BS12" i="10"/>
  <c r="BC19" i="10"/>
  <c r="BC6" i="10"/>
  <c r="BJ23" i="10"/>
  <c r="BN20" i="10"/>
  <c r="BD15" i="10"/>
  <c r="BO20" i="10"/>
  <c r="AV17" i="10"/>
  <c r="BQ6" i="10"/>
  <c r="BA11" i="10"/>
  <c r="AX7" i="10"/>
  <c r="AP11" i="10"/>
  <c r="BD20" i="10"/>
  <c r="BE27" i="10"/>
  <c r="BH25" i="10"/>
  <c r="BB25" i="10"/>
  <c r="BU35" i="10"/>
  <c r="BC25" i="10"/>
  <c r="BS27" i="10"/>
  <c r="BT19" i="10"/>
  <c r="CG19" i="10" s="1"/>
  <c r="BO7" i="10"/>
  <c r="BT18" i="10"/>
  <c r="CG18" i="10" s="1"/>
  <c r="BT17" i="10"/>
  <c r="CG17" i="10" s="1"/>
  <c r="BQ13" i="10"/>
  <c r="BD22" i="10"/>
  <c r="BB16" i="10"/>
  <c r="BB28" i="10"/>
  <c r="AX36" i="10"/>
  <c r="BG20" i="10"/>
  <c r="BR31" i="10"/>
  <c r="BK30" i="10"/>
  <c r="CE30" i="10" s="1"/>
  <c r="BU12" i="10"/>
  <c r="AU17" i="10"/>
  <c r="AV19" i="10"/>
  <c r="BS24" i="10"/>
  <c r="BJ25" i="10"/>
  <c r="BR13" i="10"/>
  <c r="BT20" i="10"/>
  <c r="CG20" i="10" s="1"/>
  <c r="AV25" i="10"/>
  <c r="BL19" i="10"/>
  <c r="AY9" i="10"/>
  <c r="AY18" i="10"/>
  <c r="AR16" i="10"/>
  <c r="AW17" i="10"/>
  <c r="AT28" i="10"/>
  <c r="BQ7" i="10"/>
  <c r="AX9" i="10"/>
  <c r="AO20" i="10"/>
  <c r="BO5" i="10"/>
  <c r="BT21" i="10"/>
  <c r="CG21" i="10" s="1"/>
  <c r="AT13" i="10"/>
  <c r="BE5" i="10"/>
  <c r="BC28" i="10"/>
  <c r="BD24" i="10"/>
  <c r="BE18" i="10"/>
  <c r="BF8" i="10"/>
  <c r="BG26" i="10"/>
  <c r="BH27" i="10"/>
  <c r="BB17" i="10"/>
  <c r="BB27" i="10"/>
  <c r="BA13" i="10"/>
  <c r="BD21" i="10"/>
  <c r="AY28" i="10"/>
  <c r="BO9" i="10"/>
  <c r="AZ7" i="10"/>
  <c r="BQ28" i="10"/>
  <c r="AU21" i="10"/>
  <c r="BF17" i="10"/>
  <c r="BG25" i="10"/>
  <c r="BH21" i="10"/>
  <c r="BR29" i="10"/>
  <c r="BH31" i="10"/>
  <c r="BT29" i="10"/>
  <c r="CG29" i="10" s="1"/>
  <c r="BH30" i="10"/>
  <c r="BA18" i="10"/>
  <c r="AP23" i="10"/>
  <c r="AS16" i="10"/>
  <c r="AW25" i="10"/>
  <c r="AO15" i="10"/>
  <c r="AV14" i="10"/>
  <c r="BQ18" i="10"/>
  <c r="AZ25" i="10"/>
  <c r="BP15" i="10"/>
  <c r="BN15" i="10"/>
  <c r="CH15" i="10" s="1"/>
  <c r="AP19" i="10"/>
  <c r="AX14" i="10"/>
  <c r="BE23" i="10"/>
  <c r="BG31" i="10"/>
  <c r="BH15" i="10"/>
  <c r="BI18" i="10"/>
  <c r="BI16" i="10"/>
  <c r="BQ16" i="10"/>
  <c r="AZ22" i="10"/>
  <c r="AV21" i="10"/>
  <c r="BA17" i="10"/>
  <c r="BF14" i="10"/>
  <c r="BA28" i="10"/>
  <c r="BF32" i="10"/>
  <c r="BP21" i="10"/>
  <c r="BQ19" i="10"/>
  <c r="BQ15" i="10"/>
  <c r="BI15" i="10"/>
  <c r="AY22" i="10"/>
  <c r="BA24" i="10"/>
  <c r="AQ36" i="10"/>
  <c r="AO14" i="10"/>
  <c r="AP16" i="10"/>
  <c r="AY23" i="10"/>
  <c r="AZ26" i="10"/>
  <c r="BM23" i="10"/>
  <c r="BA19" i="10"/>
  <c r="BB36" i="10"/>
  <c r="AW29" i="10"/>
  <c r="BK29" i="10"/>
  <c r="CE29" i="10" s="1"/>
  <c r="AO22" i="10"/>
  <c r="AQ31" i="10"/>
  <c r="AZ13" i="10"/>
  <c r="AW13" i="10"/>
  <c r="BN18" i="10"/>
  <c r="AP14" i="10"/>
  <c r="BN14" i="10"/>
  <c r="CH14" i="10" s="1"/>
  <c r="AQ27" i="10"/>
  <c r="AW24" i="10"/>
  <c r="AO19" i="10"/>
  <c r="BN21" i="10"/>
  <c r="BA15" i="10"/>
  <c r="BG23" i="10"/>
  <c r="BM22" i="10"/>
  <c r="AX21" i="10"/>
  <c r="BE36" i="10"/>
  <c r="BL25" i="10"/>
  <c r="BE28" i="10"/>
  <c r="BF34" i="10"/>
  <c r="BO16" i="10"/>
  <c r="BM13" i="10"/>
  <c r="BG30" i="10"/>
  <c r="AR19" i="10"/>
  <c r="AW23" i="10"/>
  <c r="BT22" i="10"/>
  <c r="CG22" i="10" s="1"/>
  <c r="AO13" i="10"/>
  <c r="BI19" i="10"/>
  <c r="BI14" i="10"/>
  <c r="AZ27" i="10"/>
  <c r="BP18" i="10"/>
  <c r="AR17" i="10"/>
  <c r="AX19" i="10"/>
  <c r="AY27" i="10"/>
  <c r="AP18" i="10"/>
  <c r="BL21" i="10"/>
  <c r="BA25" i="10"/>
  <c r="BH22" i="10"/>
  <c r="AT22" i="10"/>
  <c r="BP17" i="10"/>
  <c r="AQ13" i="10"/>
  <c r="BF23" i="10"/>
  <c r="AY25" i="10"/>
  <c r="BF13" i="10"/>
  <c r="BO21" i="10"/>
  <c r="AQ14" i="10"/>
  <c r="BQ29" i="10"/>
  <c r="BU21" i="10"/>
  <c r="BR21" i="10"/>
  <c r="AW21" i="10"/>
  <c r="BH24" i="10"/>
  <c r="BN17" i="10"/>
  <c r="CH17" i="10" s="1"/>
  <c r="BO23" i="10"/>
  <c r="BN19" i="10"/>
  <c r="AR15" i="10"/>
  <c r="AW22" i="10"/>
  <c r="AV24" i="10"/>
  <c r="AZ16" i="10"/>
  <c r="AS17" i="10"/>
  <c r="AZ23" i="10"/>
  <c r="BG36" i="10"/>
  <c r="BF36" i="10"/>
  <c r="BF24" i="10"/>
  <c r="BF18" i="10"/>
  <c r="AS15" i="10"/>
  <c r="AS14" i="10"/>
  <c r="BL24" i="10"/>
  <c r="BL22" i="10"/>
  <c r="AY24" i="10"/>
  <c r="AQ26" i="10"/>
  <c r="AY21" i="10"/>
  <c r="BF33" i="10"/>
  <c r="BF28" i="10"/>
  <c r="BA14" i="10"/>
  <c r="BF31" i="10"/>
  <c r="AS21" i="10"/>
  <c r="BH16" i="10"/>
  <c r="BT23" i="10"/>
  <c r="CG23" i="10" s="1"/>
  <c r="AX15" i="10"/>
  <c r="BD23" i="10"/>
  <c r="BH32" i="10"/>
  <c r="BA26" i="10"/>
  <c r="BO27" i="10"/>
  <c r="AY26" i="10"/>
  <c r="AP17" i="10"/>
  <c r="BO18" i="10"/>
  <c r="AT29" i="10"/>
  <c r="AU29" i="10"/>
  <c r="BP29" i="10"/>
  <c r="BG14" i="10"/>
  <c r="BK21" i="10"/>
  <c r="CE21" i="10" s="1"/>
  <c r="BH23" i="10"/>
  <c r="AR14" i="10"/>
  <c r="AR24" i="10"/>
  <c r="AS19" i="10"/>
  <c r="BM24" i="10"/>
  <c r="BT25" i="10"/>
  <c r="CG25" i="10" s="1"/>
  <c r="BP19" i="10"/>
  <c r="BN16" i="10"/>
  <c r="BG28" i="10"/>
  <c r="BH36" i="10"/>
  <c r="BS29" i="10"/>
  <c r="AR18" i="10"/>
  <c r="BH14" i="10"/>
  <c r="BG22" i="10"/>
  <c r="AO18" i="10"/>
  <c r="BQ14" i="10"/>
  <c r="BP22" i="10"/>
  <c r="BE31" i="10"/>
  <c r="BA34" i="10"/>
  <c r="AY36" i="10"/>
  <c r="AR21" i="10"/>
  <c r="BF26" i="10"/>
  <c r="BO22" i="10"/>
  <c r="AX16" i="10"/>
  <c r="AQ25" i="10"/>
  <c r="BO25" i="10"/>
  <c r="AX17" i="10"/>
  <c r="AQ24" i="10"/>
  <c r="AX18" i="10"/>
  <c r="AS18" i="10"/>
  <c r="BP24" i="10"/>
  <c r="BI17" i="10"/>
  <c r="AO17" i="10"/>
  <c r="BU23" i="10"/>
  <c r="AP21" i="10"/>
  <c r="BF25" i="10"/>
  <c r="BD31" i="10"/>
  <c r="BC35" i="10"/>
  <c r="BH28" i="10"/>
  <c r="BO36" i="10"/>
  <c r="BC27" i="10"/>
  <c r="BJ29" i="10"/>
  <c r="BQ17" i="10"/>
  <c r="BA20" i="10"/>
  <c r="BM31" i="10"/>
  <c r="AT30" i="10"/>
  <c r="AY30" i="10"/>
  <c r="AY35" i="10"/>
  <c r="AQ35" i="10"/>
  <c r="AW31" i="10"/>
  <c r="AW32" i="10"/>
  <c r="BN26" i="10"/>
  <c r="AR27" i="10"/>
  <c r="BI24" i="10"/>
  <c r="AX25" i="10"/>
  <c r="BI22" i="10"/>
  <c r="AQ21" i="10"/>
  <c r="BF22" i="10"/>
  <c r="BQ24" i="10"/>
  <c r="BA22" i="10"/>
  <c r="AZ34" i="10"/>
  <c r="BA32" i="10"/>
  <c r="BT30" i="10"/>
  <c r="CG30" i="10" s="1"/>
  <c r="BQ26" i="10"/>
  <c r="AS26" i="10"/>
  <c r="BF30" i="10"/>
  <c r="AQ32" i="10"/>
  <c r="BO26" i="10"/>
  <c r="AZ33" i="10"/>
  <c r="BL30" i="10"/>
  <c r="BM29" i="10"/>
  <c r="BO32" i="10"/>
  <c r="AY33" i="10"/>
  <c r="AV22" i="10"/>
  <c r="BP25" i="10"/>
  <c r="AO21" i="10"/>
  <c r="AX26" i="10"/>
  <c r="AR23" i="10"/>
  <c r="AS22" i="10"/>
  <c r="BA33" i="10"/>
  <c r="AX24" i="10"/>
  <c r="AX23" i="10"/>
  <c r="BN24" i="10"/>
  <c r="AP26" i="10"/>
  <c r="BA23" i="10"/>
  <c r="BL29" i="10"/>
  <c r="BP26" i="10"/>
  <c r="BF21" i="10"/>
  <c r="AW30" i="10"/>
  <c r="BM21" i="10"/>
  <c r="AP24" i="10"/>
  <c r="AR22" i="10"/>
  <c r="AQ33" i="10"/>
  <c r="AW33" i="10"/>
  <c r="BO33" i="10"/>
  <c r="BT33" i="10"/>
  <c r="CG33" i="10" s="1"/>
  <c r="AR29" i="10"/>
  <c r="AP31" i="10"/>
  <c r="AY31" i="10"/>
  <c r="AQ22" i="10"/>
  <c r="AZ24" i="10"/>
  <c r="BI26" i="10"/>
  <c r="BQ25" i="10"/>
  <c r="AO23" i="10"/>
  <c r="BQ23" i="10"/>
  <c r="AS27" i="10"/>
  <c r="BA27" i="10"/>
  <c r="BN29" i="10"/>
  <c r="AP25" i="10"/>
  <c r="AX29" i="10"/>
  <c r="BN23" i="10"/>
  <c r="BP27" i="10"/>
  <c r="AY29" i="10"/>
  <c r="BP30" i="10"/>
  <c r="AQ30" i="10"/>
  <c r="BL32" i="10"/>
  <c r="AS29" i="10"/>
  <c r="BO30" i="10"/>
  <c r="AY34" i="10"/>
  <c r="BN27" i="10"/>
  <c r="BU29" i="10"/>
  <c r="AO27" i="10"/>
  <c r="AR25" i="10"/>
  <c r="AZ30" i="10"/>
  <c r="BI27" i="10"/>
  <c r="AQ34" i="10"/>
  <c r="AP29" i="10"/>
  <c r="BU31" i="10"/>
  <c r="BM32" i="10"/>
  <c r="BL33" i="10"/>
  <c r="AV32" i="10"/>
  <c r="BO35" i="10"/>
  <c r="BO24" i="10"/>
  <c r="BN22" i="10"/>
  <c r="AP27" i="10"/>
  <c r="AO25" i="10"/>
  <c r="AO26" i="10"/>
  <c r="BQ22" i="10"/>
  <c r="AX22" i="10"/>
  <c r="BA36" i="10"/>
  <c r="AZ35" i="10"/>
  <c r="BO29" i="10"/>
  <c r="AR26" i="10"/>
  <c r="AY32" i="10"/>
  <c r="BP32" i="10"/>
  <c r="BO31" i="10"/>
  <c r="AR32" i="10"/>
  <c r="AZ31" i="10"/>
  <c r="AV29" i="10"/>
  <c r="AO30" i="10"/>
  <c r="AZ21" i="10"/>
  <c r="BP23" i="10"/>
  <c r="AS24" i="10"/>
  <c r="BI23" i="10"/>
  <c r="BQ27" i="10"/>
  <c r="BI25" i="10"/>
  <c r="BN25" i="10"/>
  <c r="AX27" i="10"/>
  <c r="AS23" i="10"/>
  <c r="BT31" i="10"/>
  <c r="CG31" i="10" s="1"/>
  <c r="AP22" i="10"/>
  <c r="BM30" i="10"/>
  <c r="AS25" i="10"/>
  <c r="AX33" i="10"/>
  <c r="BP34" i="10"/>
  <c r="BI31" i="10"/>
  <c r="BO34" i="10"/>
  <c r="AP34" i="10"/>
  <c r="AZ29" i="10"/>
  <c r="AR31" i="10"/>
  <c r="BA30" i="10"/>
  <c r="AO34" i="10"/>
  <c r="BN34" i="10"/>
  <c r="BP31" i="10"/>
  <c r="BN35" i="10"/>
  <c r="AX32" i="10"/>
  <c r="AP35" i="10"/>
  <c r="BF29" i="10"/>
  <c r="BI32" i="10"/>
  <c r="AP30" i="10"/>
  <c r="AS32" i="10"/>
  <c r="AR30" i="10"/>
  <c r="AQ29" i="10"/>
  <c r="AX30" i="10"/>
  <c r="AX34" i="10"/>
  <c r="AS33" i="10"/>
  <c r="AO29" i="10"/>
  <c r="BA35" i="10"/>
  <c r="BQ34" i="10"/>
  <c r="AS34" i="10"/>
  <c r="AS31" i="10"/>
  <c r="AR35" i="10"/>
  <c r="BQ31" i="10"/>
  <c r="BQ33" i="10"/>
  <c r="AS35" i="10"/>
  <c r="BP33" i="10"/>
  <c r="BN31" i="10"/>
  <c r="AX35" i="10"/>
  <c r="BP35" i="10"/>
  <c r="AX31" i="10"/>
  <c r="BI34" i="10"/>
  <c r="BQ32" i="10"/>
  <c r="AV30" i="10"/>
  <c r="AO35" i="10"/>
  <c r="BN30" i="10"/>
  <c r="AP32" i="10"/>
  <c r="BA31" i="10"/>
  <c r="AR33" i="10"/>
  <c r="BN33" i="10"/>
  <c r="CH33" i="10" s="1"/>
  <c r="BQ30" i="10"/>
  <c r="BI30" i="10"/>
  <c r="AZ32" i="10"/>
  <c r="BN32" i="10"/>
  <c r="CH32" i="10" s="1"/>
  <c r="AP33" i="10"/>
  <c r="BI33" i="10"/>
  <c r="AO33" i="10"/>
  <c r="BI35" i="10"/>
  <c r="AR34" i="10"/>
  <c r="AO31" i="10"/>
  <c r="BQ35" i="10"/>
  <c r="AS30" i="10"/>
  <c r="G29" i="8"/>
  <c r="G31" i="8"/>
  <c r="G20" i="8"/>
  <c r="G32" i="8"/>
  <c r="G24" i="8"/>
  <c r="G21" i="8"/>
  <c r="G33" i="8"/>
  <c r="G22" i="8"/>
  <c r="G38" i="8"/>
  <c r="G23" i="8"/>
  <c r="I30" i="8"/>
  <c r="J30" i="8" s="1"/>
  <c r="I21" i="8"/>
  <c r="J21" i="8" s="1"/>
  <c r="G30" i="8"/>
  <c r="I11" i="8"/>
  <c r="CH26" i="10" l="1"/>
  <c r="CH6" i="10"/>
  <c r="CC35" i="10"/>
  <c r="CH25" i="10"/>
  <c r="CH34" i="10"/>
  <c r="CC14" i="10"/>
  <c r="CC36" i="10"/>
  <c r="CD35" i="10"/>
  <c r="CD26" i="10"/>
  <c r="CD24" i="10"/>
  <c r="CF33" i="10"/>
  <c r="CC27" i="10"/>
  <c r="CH29" i="10"/>
  <c r="CC8" i="10"/>
  <c r="CB32" i="10"/>
  <c r="CC6" i="10"/>
  <c r="CH24" i="10"/>
  <c r="CF25" i="10"/>
  <c r="CH18" i="10"/>
  <c r="CH28" i="10"/>
  <c r="CH35" i="10"/>
  <c r="CH10" i="10"/>
  <c r="CC34" i="10"/>
  <c r="CH20" i="10"/>
  <c r="CC23" i="10"/>
  <c r="CF30" i="10"/>
  <c r="CH27" i="10"/>
  <c r="CF14" i="10"/>
  <c r="CF16" i="10"/>
  <c r="CC17" i="10"/>
  <c r="CB13" i="10"/>
  <c r="CH8" i="10"/>
  <c r="CF27" i="10"/>
  <c r="CB22" i="10"/>
  <c r="CD27" i="10"/>
  <c r="CC31" i="10"/>
  <c r="CD17" i="10"/>
  <c r="CC13" i="10"/>
  <c r="CC20" i="10"/>
  <c r="CB33" i="10"/>
  <c r="CD34" i="10"/>
  <c r="CH23" i="10"/>
  <c r="CB27" i="10"/>
  <c r="CC33" i="10"/>
  <c r="CD11" i="10"/>
  <c r="CB30" i="10"/>
  <c r="CF24" i="10"/>
  <c r="CF20" i="10"/>
  <c r="CB9" i="10"/>
  <c r="CH12" i="10"/>
  <c r="CH19" i="10"/>
  <c r="CF8" i="10"/>
  <c r="CC22" i="10"/>
  <c r="CC16" i="10"/>
  <c r="CB17" i="10"/>
  <c r="CH13" i="10"/>
  <c r="CC11" i="10"/>
  <c r="CC21" i="10"/>
  <c r="CF35" i="10"/>
  <c r="CA21" i="10"/>
  <c r="CA25" i="10"/>
  <c r="CF19" i="10"/>
  <c r="CD21" i="10"/>
  <c r="CF21" i="10"/>
  <c r="CF15" i="10"/>
  <c r="CA13" i="10"/>
  <c r="CD15" i="10"/>
  <c r="CF23" i="10"/>
  <c r="CD36" i="10"/>
  <c r="CH16" i="10"/>
  <c r="CF31" i="10"/>
  <c r="CB31" i="10"/>
  <c r="CC28" i="10"/>
  <c r="CH30" i="10"/>
  <c r="CA26" i="10"/>
  <c r="CC18" i="10"/>
  <c r="BZ36" i="10"/>
  <c r="CC19" i="10"/>
  <c r="CH31" i="10"/>
  <c r="CF34" i="10"/>
  <c r="CF17" i="10"/>
  <c r="BZ35" i="10"/>
  <c r="BV35" i="10"/>
  <c r="BW35" i="10" s="1"/>
  <c r="BV34" i="10"/>
  <c r="BW34" i="10" s="1"/>
  <c r="BZ34" i="10"/>
  <c r="CB25" i="10"/>
  <c r="BZ21" i="10"/>
  <c r="BV21" i="10"/>
  <c r="BW21" i="10" s="1"/>
  <c r="BV20" i="10"/>
  <c r="BW20" i="10" s="1"/>
  <c r="CC25" i="10"/>
  <c r="CC24" i="10"/>
  <c r="CA22" i="10"/>
  <c r="CF18" i="10"/>
  <c r="BB37" i="10"/>
  <c r="BZ20" i="10"/>
  <c r="CA8" i="10"/>
  <c r="CC10" i="10"/>
  <c r="CB16" i="10"/>
  <c r="CF6" i="10"/>
  <c r="CD9" i="10"/>
  <c r="CA6" i="10"/>
  <c r="CH7" i="10"/>
  <c r="CD28" i="10"/>
  <c r="CA31" i="10"/>
  <c r="CB12" i="10"/>
  <c r="CD19" i="10"/>
  <c r="CD16" i="10"/>
  <c r="CD12" i="10"/>
  <c r="CB8" i="10"/>
  <c r="BH37" i="10"/>
  <c r="BZ31" i="10"/>
  <c r="BD37" i="10"/>
  <c r="CA27" i="10"/>
  <c r="CG5" i="10"/>
  <c r="CG37" i="10" s="1"/>
  <c r="BT37" i="10"/>
  <c r="CF32" i="10"/>
  <c r="CB23" i="10"/>
  <c r="CF22" i="10"/>
  <c r="BZ27" i="10"/>
  <c r="BV27" i="10"/>
  <c r="BW27" i="10" s="1"/>
  <c r="BM37" i="10"/>
  <c r="CC30" i="10"/>
  <c r="CD31" i="10"/>
  <c r="CB29" i="10"/>
  <c r="CB36" i="10"/>
  <c r="CD13" i="10"/>
  <c r="CD25" i="10"/>
  <c r="CF7" i="10"/>
  <c r="CF10" i="10"/>
  <c r="BV12" i="10"/>
  <c r="BW12" i="10" s="1"/>
  <c r="BZ12" i="10"/>
  <c r="BZ28" i="10"/>
  <c r="BV28" i="10"/>
  <c r="BW28" i="10" s="1"/>
  <c r="BI37" i="10"/>
  <c r="CA15" i="10"/>
  <c r="CB7" i="10"/>
  <c r="BZ5" i="10"/>
  <c r="AR37" i="10"/>
  <c r="CD8" i="10"/>
  <c r="CH9" i="10"/>
  <c r="CF9" i="10"/>
  <c r="AP37" i="10"/>
  <c r="AQ37" i="10"/>
  <c r="BV25" i="10"/>
  <c r="BW25" i="10" s="1"/>
  <c r="BZ25" i="10"/>
  <c r="BZ29" i="10"/>
  <c r="BV29" i="10"/>
  <c r="BW29" i="10" s="1"/>
  <c r="BV30" i="10"/>
  <c r="BW30" i="10" s="1"/>
  <c r="CD32" i="10"/>
  <c r="BZ15" i="10"/>
  <c r="BV15" i="10"/>
  <c r="BW15" i="10" s="1"/>
  <c r="AU37" i="10"/>
  <c r="CD14" i="10"/>
  <c r="BV5" i="10"/>
  <c r="AO37" i="10"/>
  <c r="BS37" i="10"/>
  <c r="BJ37" i="10"/>
  <c r="BF37" i="10"/>
  <c r="CC29" i="10"/>
  <c r="CB35" i="10"/>
  <c r="CB34" i="10"/>
  <c r="CA34" i="10"/>
  <c r="CA29" i="10"/>
  <c r="BV26" i="10"/>
  <c r="BW26" i="10" s="1"/>
  <c r="BZ26" i="10"/>
  <c r="CD30" i="10"/>
  <c r="CA24" i="10"/>
  <c r="BZ17" i="10"/>
  <c r="BV17" i="10"/>
  <c r="BW17" i="10" s="1"/>
  <c r="CB28" i="10"/>
  <c r="CB19" i="10"/>
  <c r="CH21" i="10"/>
  <c r="CA28" i="10"/>
  <c r="CB20" i="10"/>
  <c r="CB21" i="10"/>
  <c r="CC15" i="10"/>
  <c r="CA10" i="10"/>
  <c r="CA7" i="10"/>
  <c r="BV16" i="10"/>
  <c r="BW16" i="10" s="1"/>
  <c r="BZ16" i="10"/>
  <c r="CD10" i="10"/>
  <c r="CH5" i="10"/>
  <c r="BN37" i="10"/>
  <c r="CB11" i="10"/>
  <c r="BV7" i="10"/>
  <c r="BW7" i="10" s="1"/>
  <c r="BZ7" i="10"/>
  <c r="CB10" i="10"/>
  <c r="CF13" i="10"/>
  <c r="BV24" i="10"/>
  <c r="BW24" i="10" s="1"/>
  <c r="BZ24" i="10"/>
  <c r="CC5" i="10"/>
  <c r="BZ13" i="10"/>
  <c r="BV13" i="10"/>
  <c r="BW13" i="10" s="1"/>
  <c r="BV19" i="10"/>
  <c r="BW19" i="10" s="1"/>
  <c r="BZ19" i="10"/>
  <c r="BE37" i="10"/>
  <c r="CA9" i="10"/>
  <c r="BU37" i="10"/>
  <c r="BV36" i="10"/>
  <c r="BW36" i="10" s="1"/>
  <c r="CA20" i="10"/>
  <c r="CC12" i="10"/>
  <c r="CB5" i="10"/>
  <c r="BG37" i="10"/>
  <c r="BZ10" i="10"/>
  <c r="BV10" i="10"/>
  <c r="BW10" i="10" s="1"/>
  <c r="CA12" i="10"/>
  <c r="CA19" i="10"/>
  <c r="CE5" i="10"/>
  <c r="CE37" i="10" s="1"/>
  <c r="BK37" i="10"/>
  <c r="AZ37" i="10"/>
  <c r="CA17" i="10"/>
  <c r="BC37" i="10"/>
  <c r="AS37" i="10"/>
  <c r="BZ33" i="10"/>
  <c r="BV33" i="10"/>
  <c r="BW33" i="10" s="1"/>
  <c r="BV31" i="10"/>
  <c r="BW31" i="10" s="1"/>
  <c r="CF26" i="10"/>
  <c r="BV18" i="10"/>
  <c r="BW18" i="10" s="1"/>
  <c r="BZ18" i="10"/>
  <c r="CB14" i="10"/>
  <c r="BZ22" i="10"/>
  <c r="BV22" i="10"/>
  <c r="BW22" i="10" s="1"/>
  <c r="BL37" i="10"/>
  <c r="BA37" i="10"/>
  <c r="BZ30" i="10"/>
  <c r="CH22" i="10"/>
  <c r="CB26" i="10"/>
  <c r="CD33" i="10"/>
  <c r="CB24" i="10"/>
  <c r="CA30" i="10"/>
  <c r="CC26" i="10"/>
  <c r="CF29" i="10"/>
  <c r="BR37" i="10"/>
  <c r="CD23" i="10"/>
  <c r="BV14" i="10"/>
  <c r="BW14" i="10" s="1"/>
  <c r="BZ14" i="10"/>
  <c r="CC32" i="10"/>
  <c r="CB18" i="10"/>
  <c r="CD18" i="10"/>
  <c r="CF28" i="10"/>
  <c r="BZ8" i="10"/>
  <c r="BV8" i="10"/>
  <c r="BW8" i="10" s="1"/>
  <c r="CA14" i="10"/>
  <c r="BV11" i="10"/>
  <c r="BW11" i="10" s="1"/>
  <c r="BZ11" i="10"/>
  <c r="CD6" i="10"/>
  <c r="CA35" i="10"/>
  <c r="AY37" i="10"/>
  <c r="BQ37" i="10"/>
  <c r="BZ32" i="10"/>
  <c r="BV32" i="10"/>
  <c r="BW32" i="10" s="1"/>
  <c r="BZ6" i="10"/>
  <c r="BV6" i="10"/>
  <c r="BW6" i="10" s="1"/>
  <c r="CF36" i="10"/>
  <c r="CF11" i="10"/>
  <c r="CB15" i="10"/>
  <c r="CF5" i="10"/>
  <c r="BP37" i="10"/>
  <c r="AV37" i="10"/>
  <c r="CA18" i="10"/>
  <c r="CA32" i="10"/>
  <c r="CH36" i="10"/>
  <c r="CF12" i="10"/>
  <c r="BV23" i="10"/>
  <c r="BW23" i="10" s="1"/>
  <c r="BZ23" i="10"/>
  <c r="CD22" i="10"/>
  <c r="CD29" i="10"/>
  <c r="BO37" i="10"/>
  <c r="CD7" i="10"/>
  <c r="CD20" i="10"/>
  <c r="CA33" i="10"/>
  <c r="AX37" i="10"/>
  <c r="CB6" i="10"/>
  <c r="CC9" i="10"/>
  <c r="CA23" i="10"/>
  <c r="CD5" i="10"/>
  <c r="AW37" i="10"/>
  <c r="CA11" i="10"/>
  <c r="CA16" i="10"/>
  <c r="CA5" i="10"/>
  <c r="AT37" i="10"/>
  <c r="CA36" i="10"/>
  <c r="BV9" i="10"/>
  <c r="BW9" i="10" s="1"/>
  <c r="BZ9" i="10"/>
  <c r="K21" i="8"/>
  <c r="K30" i="8"/>
  <c r="H38" i="8" s="1"/>
  <c r="G13" i="8"/>
  <c r="G12" i="8"/>
  <c r="G15" i="8"/>
  <c r="G11" i="8"/>
  <c r="H35" i="8" l="1"/>
  <c r="H34" i="8"/>
  <c r="H33" i="8"/>
  <c r="H37" i="8"/>
  <c r="H32" i="8"/>
  <c r="H31" i="8"/>
  <c r="H30" i="8"/>
  <c r="H36" i="8"/>
  <c r="H28" i="8"/>
  <c r="H27" i="8"/>
  <c r="H26" i="8"/>
  <c r="H24" i="8"/>
  <c r="H21" i="8"/>
  <c r="H25" i="8"/>
  <c r="H23" i="8"/>
  <c r="H22" i="8"/>
  <c r="H29" i="8"/>
  <c r="CI27" i="10"/>
  <c r="CI9" i="10"/>
  <c r="CI14" i="10"/>
  <c r="CI7" i="10"/>
  <c r="CF37" i="10"/>
  <c r="CI29" i="10"/>
  <c r="CI23" i="10"/>
  <c r="CI8" i="10"/>
  <c r="CI20" i="10"/>
  <c r="CI13" i="10"/>
  <c r="CI31" i="10"/>
  <c r="CD37" i="10"/>
  <c r="CI35" i="10"/>
  <c r="CI11" i="10"/>
  <c r="CI22" i="10"/>
  <c r="CI24" i="10"/>
  <c r="CH37" i="10"/>
  <c r="CI15" i="10"/>
  <c r="CI26" i="10"/>
  <c r="CI34" i="10"/>
  <c r="CI18" i="10"/>
  <c r="CI10" i="10"/>
  <c r="CI16" i="10"/>
  <c r="CI28" i="10"/>
  <c r="CI6" i="10"/>
  <c r="CI36" i="10"/>
  <c r="CI32" i="10"/>
  <c r="CI19" i="10"/>
  <c r="BX36" i="10"/>
  <c r="CI12" i="10"/>
  <c r="CA37" i="10"/>
  <c r="BX20" i="10"/>
  <c r="CI25" i="10"/>
  <c r="CI5" i="10"/>
  <c r="BZ37" i="10"/>
  <c r="CI17" i="10"/>
  <c r="BX28" i="10"/>
  <c r="CB37" i="10"/>
  <c r="BW5" i="10"/>
  <c r="BV37" i="10"/>
  <c r="AV38" i="10" s="1"/>
  <c r="CI30" i="10"/>
  <c r="CI33" i="10"/>
  <c r="CC37" i="10"/>
  <c r="CI21" i="10"/>
  <c r="J11" i="8"/>
  <c r="G14" i="8"/>
  <c r="K11" i="8" s="1"/>
  <c r="Y11" i="4"/>
  <c r="X11" i="4"/>
  <c r="W11" i="4"/>
  <c r="V11" i="4"/>
  <c r="U11" i="4"/>
  <c r="T11" i="4"/>
  <c r="S11" i="4"/>
  <c r="R11" i="4"/>
  <c r="Q11" i="4"/>
  <c r="Y10" i="4"/>
  <c r="X10" i="4"/>
  <c r="W10" i="4"/>
  <c r="V10" i="4"/>
  <c r="U10" i="4"/>
  <c r="T10" i="4"/>
  <c r="S10" i="4"/>
  <c r="R10" i="4"/>
  <c r="Q10" i="4"/>
  <c r="Y9" i="4"/>
  <c r="X9" i="4"/>
  <c r="W9" i="4"/>
  <c r="V9" i="4"/>
  <c r="U9" i="4"/>
  <c r="T9" i="4"/>
  <c r="S9" i="4"/>
  <c r="R9" i="4"/>
  <c r="Q9" i="4"/>
  <c r="Y8" i="4"/>
  <c r="X8" i="4"/>
  <c r="W8" i="4"/>
  <c r="V8" i="4"/>
  <c r="U8" i="4"/>
  <c r="T8" i="4"/>
  <c r="S8" i="4"/>
  <c r="R8" i="4"/>
  <c r="Q8" i="4"/>
  <c r="Y7" i="4"/>
  <c r="X7" i="4"/>
  <c r="W7" i="4"/>
  <c r="V7" i="4"/>
  <c r="U7" i="4"/>
  <c r="T7" i="4"/>
  <c r="S7" i="4"/>
  <c r="R7" i="4"/>
  <c r="Q7" i="4"/>
  <c r="Y6" i="4"/>
  <c r="X6" i="4"/>
  <c r="W6" i="4"/>
  <c r="V6" i="4"/>
  <c r="U6" i="4"/>
  <c r="T6" i="4"/>
  <c r="S6" i="4"/>
  <c r="R6" i="4"/>
  <c r="Q6" i="4"/>
  <c r="Y5" i="4"/>
  <c r="X5" i="4"/>
  <c r="W5" i="4"/>
  <c r="V5" i="4"/>
  <c r="U5" i="4"/>
  <c r="T5" i="4"/>
  <c r="S5" i="4"/>
  <c r="R5" i="4"/>
  <c r="Q5" i="4"/>
  <c r="Y4" i="4"/>
  <c r="X4" i="4"/>
  <c r="W4" i="4"/>
  <c r="V4" i="4"/>
  <c r="U4" i="4"/>
  <c r="T4" i="4"/>
  <c r="S4" i="4"/>
  <c r="R4" i="4"/>
  <c r="Q4" i="4"/>
  <c r="O19" i="4"/>
  <c r="O27" i="4" s="1"/>
  <c r="O35" i="4" s="1"/>
  <c r="N19" i="4"/>
  <c r="N27" i="4" s="1"/>
  <c r="N35" i="4" s="1"/>
  <c r="M19" i="4"/>
  <c r="M27" i="4" s="1"/>
  <c r="M35" i="4" s="1"/>
  <c r="L19" i="4"/>
  <c r="L27" i="4" s="1"/>
  <c r="L35" i="4" s="1"/>
  <c r="K19" i="4"/>
  <c r="K27" i="4" s="1"/>
  <c r="K35" i="4" s="1"/>
  <c r="J19" i="4"/>
  <c r="J27" i="4" s="1"/>
  <c r="J35" i="4" s="1"/>
  <c r="I19" i="4"/>
  <c r="I27" i="4" s="1"/>
  <c r="I35" i="4" s="1"/>
  <c r="H19" i="4"/>
  <c r="H27" i="4" s="1"/>
  <c r="H35" i="4" s="1"/>
  <c r="G19" i="4"/>
  <c r="G27" i="4" s="1"/>
  <c r="O18" i="4"/>
  <c r="O26" i="4" s="1"/>
  <c r="O34" i="4" s="1"/>
  <c r="N18" i="4"/>
  <c r="N26" i="4" s="1"/>
  <c r="N34" i="4" s="1"/>
  <c r="M18" i="4"/>
  <c r="M26" i="4" s="1"/>
  <c r="M34" i="4" s="1"/>
  <c r="L18" i="4"/>
  <c r="L26" i="4" s="1"/>
  <c r="L34" i="4" s="1"/>
  <c r="K18" i="4"/>
  <c r="K26" i="4" s="1"/>
  <c r="K34" i="4" s="1"/>
  <c r="J18" i="4"/>
  <c r="J26" i="4" s="1"/>
  <c r="J34" i="4" s="1"/>
  <c r="I18" i="4"/>
  <c r="I26" i="4" s="1"/>
  <c r="I34" i="4" s="1"/>
  <c r="H18" i="4"/>
  <c r="H26" i="4" s="1"/>
  <c r="H34" i="4" s="1"/>
  <c r="G18" i="4"/>
  <c r="G26" i="4" s="1"/>
  <c r="O17" i="4"/>
  <c r="O25" i="4" s="1"/>
  <c r="O33" i="4" s="1"/>
  <c r="N17" i="4"/>
  <c r="N25" i="4" s="1"/>
  <c r="N33" i="4" s="1"/>
  <c r="M17" i="4"/>
  <c r="M25" i="4" s="1"/>
  <c r="M33" i="4" s="1"/>
  <c r="L17" i="4"/>
  <c r="L25" i="4" s="1"/>
  <c r="L33" i="4" s="1"/>
  <c r="K17" i="4"/>
  <c r="K25" i="4" s="1"/>
  <c r="K33" i="4" s="1"/>
  <c r="J17" i="4"/>
  <c r="J25" i="4" s="1"/>
  <c r="J33" i="4" s="1"/>
  <c r="I17" i="4"/>
  <c r="I25" i="4" s="1"/>
  <c r="I33" i="4" s="1"/>
  <c r="H17" i="4"/>
  <c r="H25" i="4" s="1"/>
  <c r="H33" i="4" s="1"/>
  <c r="G17" i="4"/>
  <c r="G25" i="4" s="1"/>
  <c r="O16" i="4"/>
  <c r="O24" i="4" s="1"/>
  <c r="O32" i="4" s="1"/>
  <c r="N16" i="4"/>
  <c r="N24" i="4" s="1"/>
  <c r="N32" i="4" s="1"/>
  <c r="M16" i="4"/>
  <c r="M24" i="4" s="1"/>
  <c r="M32" i="4" s="1"/>
  <c r="L16" i="4"/>
  <c r="L24" i="4" s="1"/>
  <c r="L32" i="4" s="1"/>
  <c r="K16" i="4"/>
  <c r="K24" i="4" s="1"/>
  <c r="K32" i="4" s="1"/>
  <c r="J16" i="4"/>
  <c r="J24" i="4" s="1"/>
  <c r="J32" i="4" s="1"/>
  <c r="I16" i="4"/>
  <c r="I24" i="4" s="1"/>
  <c r="I32" i="4" s="1"/>
  <c r="H16" i="4"/>
  <c r="H24" i="4" s="1"/>
  <c r="H32" i="4" s="1"/>
  <c r="G16" i="4"/>
  <c r="G24" i="4" s="1"/>
  <c r="O15" i="4"/>
  <c r="O23" i="4" s="1"/>
  <c r="O31" i="4" s="1"/>
  <c r="N15" i="4"/>
  <c r="N23" i="4" s="1"/>
  <c r="N31" i="4" s="1"/>
  <c r="M15" i="4"/>
  <c r="M23" i="4" s="1"/>
  <c r="M31" i="4" s="1"/>
  <c r="L15" i="4"/>
  <c r="L23" i="4" s="1"/>
  <c r="L31" i="4" s="1"/>
  <c r="K15" i="4"/>
  <c r="K23" i="4" s="1"/>
  <c r="K31" i="4" s="1"/>
  <c r="J15" i="4"/>
  <c r="J23" i="4" s="1"/>
  <c r="J31" i="4" s="1"/>
  <c r="I15" i="4"/>
  <c r="I23" i="4" s="1"/>
  <c r="I31" i="4" s="1"/>
  <c r="H15" i="4"/>
  <c r="H23" i="4" s="1"/>
  <c r="H31" i="4" s="1"/>
  <c r="G15" i="4"/>
  <c r="G23" i="4" s="1"/>
  <c r="O14" i="4"/>
  <c r="O22" i="4" s="1"/>
  <c r="O30" i="4" s="1"/>
  <c r="N14" i="4"/>
  <c r="N22" i="4" s="1"/>
  <c r="N30" i="4" s="1"/>
  <c r="M14" i="4"/>
  <c r="M22" i="4" s="1"/>
  <c r="M30" i="4" s="1"/>
  <c r="L14" i="4"/>
  <c r="L22" i="4" s="1"/>
  <c r="L30" i="4" s="1"/>
  <c r="K14" i="4"/>
  <c r="K22" i="4" s="1"/>
  <c r="K30" i="4" s="1"/>
  <c r="J14" i="4"/>
  <c r="J22" i="4" s="1"/>
  <c r="J30" i="4" s="1"/>
  <c r="I14" i="4"/>
  <c r="I22" i="4" s="1"/>
  <c r="I30" i="4" s="1"/>
  <c r="H14" i="4"/>
  <c r="H22" i="4" s="1"/>
  <c r="H30" i="4" s="1"/>
  <c r="G14" i="4"/>
  <c r="G22" i="4" s="1"/>
  <c r="O13" i="4"/>
  <c r="O21" i="4" s="1"/>
  <c r="O29" i="4" s="1"/>
  <c r="N13" i="4"/>
  <c r="N21" i="4" s="1"/>
  <c r="N29" i="4" s="1"/>
  <c r="M13" i="4"/>
  <c r="M21" i="4" s="1"/>
  <c r="M29" i="4" s="1"/>
  <c r="L13" i="4"/>
  <c r="L21" i="4" s="1"/>
  <c r="L29" i="4" s="1"/>
  <c r="K13" i="4"/>
  <c r="K21" i="4" s="1"/>
  <c r="K29" i="4" s="1"/>
  <c r="J13" i="4"/>
  <c r="J21" i="4" s="1"/>
  <c r="J29" i="4" s="1"/>
  <c r="I13" i="4"/>
  <c r="I21" i="4" s="1"/>
  <c r="I29" i="4" s="1"/>
  <c r="H13" i="4"/>
  <c r="H21" i="4" s="1"/>
  <c r="H29" i="4" s="1"/>
  <c r="G13" i="4"/>
  <c r="G21" i="4" s="1"/>
  <c r="O12" i="4"/>
  <c r="O20" i="4" s="1"/>
  <c r="O28" i="4" s="1"/>
  <c r="N12" i="4"/>
  <c r="N20" i="4" s="1"/>
  <c r="N28" i="4" s="1"/>
  <c r="M12" i="4"/>
  <c r="M20" i="4" s="1"/>
  <c r="M28" i="4" s="1"/>
  <c r="L12" i="4"/>
  <c r="L20" i="4" s="1"/>
  <c r="L28" i="4" s="1"/>
  <c r="K12" i="4"/>
  <c r="K20" i="4" s="1"/>
  <c r="K28" i="4" s="1"/>
  <c r="J12" i="4"/>
  <c r="J20" i="4" s="1"/>
  <c r="J28" i="4" s="1"/>
  <c r="I12" i="4"/>
  <c r="I20" i="4" s="1"/>
  <c r="I28" i="4" s="1"/>
  <c r="H12" i="4"/>
  <c r="H20" i="4" s="1"/>
  <c r="H28" i="4" s="1"/>
  <c r="G12" i="4"/>
  <c r="G20" i="4" s="1"/>
  <c r="D27" i="4"/>
  <c r="D35" i="4" s="1"/>
  <c r="D26" i="4"/>
  <c r="D34" i="4" s="1"/>
  <c r="D25" i="4"/>
  <c r="D33" i="4" s="1"/>
  <c r="D24" i="4"/>
  <c r="D32" i="4" s="1"/>
  <c r="D23" i="4"/>
  <c r="D31" i="4" s="1"/>
  <c r="D22" i="4"/>
  <c r="D30" i="4" s="1"/>
  <c r="D21" i="4"/>
  <c r="D29" i="4" s="1"/>
  <c r="D20" i="4"/>
  <c r="D28" i="4" s="1"/>
  <c r="E27" i="4"/>
  <c r="E35" i="4" s="1"/>
  <c r="E18" i="4"/>
  <c r="E26" i="4" s="1"/>
  <c r="E34" i="4" s="1"/>
  <c r="E17" i="4"/>
  <c r="E25" i="4" s="1"/>
  <c r="E33" i="4" s="1"/>
  <c r="E16" i="4"/>
  <c r="E24" i="4" s="1"/>
  <c r="E32" i="4" s="1"/>
  <c r="E15" i="4"/>
  <c r="E23" i="4" s="1"/>
  <c r="E31" i="4" s="1"/>
  <c r="E22" i="4"/>
  <c r="E30" i="4" s="1"/>
  <c r="E13" i="4"/>
  <c r="E21" i="4" s="1"/>
  <c r="E29" i="4" s="1"/>
  <c r="E12" i="4"/>
  <c r="E20" i="4" s="1"/>
  <c r="E28" i="4" s="1"/>
  <c r="F19" i="4"/>
  <c r="F27" i="4" s="1"/>
  <c r="F35" i="4" s="1"/>
  <c r="F18" i="4"/>
  <c r="F26" i="4" s="1"/>
  <c r="F34" i="4" s="1"/>
  <c r="F17" i="4"/>
  <c r="F25" i="4" s="1"/>
  <c r="F33" i="4" s="1"/>
  <c r="F16" i="4"/>
  <c r="F24" i="4" s="1"/>
  <c r="F32" i="4" s="1"/>
  <c r="F15" i="4"/>
  <c r="F23" i="4" s="1"/>
  <c r="F31" i="4" s="1"/>
  <c r="F14" i="4"/>
  <c r="F22" i="4" s="1"/>
  <c r="F30" i="4" s="1"/>
  <c r="F13" i="4"/>
  <c r="F21" i="4" s="1"/>
  <c r="F29" i="4" s="1"/>
  <c r="F12" i="4"/>
  <c r="F20" i="4" s="1"/>
  <c r="F28" i="4" s="1"/>
  <c r="P11" i="4"/>
  <c r="P10" i="4"/>
  <c r="P9" i="4"/>
  <c r="P8" i="4"/>
  <c r="P7" i="4"/>
  <c r="P6" i="4"/>
  <c r="P5" i="4"/>
  <c r="P4" i="4"/>
  <c r="K31" i="8" l="1"/>
  <c r="K22" i="8"/>
  <c r="H17" i="8"/>
  <c r="H16" i="8"/>
  <c r="H15" i="8"/>
  <c r="H14" i="8"/>
  <c r="H13" i="8"/>
  <c r="H12" i="8"/>
  <c r="H20" i="8"/>
  <c r="H19" i="8"/>
  <c r="H18" i="8"/>
  <c r="H11" i="8"/>
  <c r="CI37" i="10"/>
  <c r="CA38" i="10" s="1"/>
  <c r="AT38" i="10"/>
  <c r="AR38" i="10"/>
  <c r="BC38" i="10"/>
  <c r="BO38" i="10"/>
  <c r="BL38" i="10"/>
  <c r="BK38" i="10"/>
  <c r="BJ38" i="10"/>
  <c r="BX12" i="10"/>
  <c r="BX37" i="10" s="1"/>
  <c r="BW37" i="10"/>
  <c r="BR38" i="10"/>
  <c r="BA38" i="10"/>
  <c r="BG38" i="10"/>
  <c r="AO38" i="10"/>
  <c r="BI38" i="10"/>
  <c r="BU38" i="10"/>
  <c r="BS38" i="10"/>
  <c r="AS38" i="10"/>
  <c r="BT38" i="10"/>
  <c r="AU38" i="10"/>
  <c r="AZ38" i="10"/>
  <c r="BB38" i="10"/>
  <c r="AX38" i="10"/>
  <c r="BE38" i="10"/>
  <c r="BP38" i="10"/>
  <c r="BD38" i="10"/>
  <c r="AW38" i="10"/>
  <c r="BF38" i="10"/>
  <c r="AQ38" i="10"/>
  <c r="BN38" i="10"/>
  <c r="AP38" i="10"/>
  <c r="BQ38" i="10"/>
  <c r="BH38" i="10"/>
  <c r="BM38" i="10"/>
  <c r="AY38" i="10"/>
  <c r="S35" i="4"/>
  <c r="V33" i="4"/>
  <c r="S29" i="4"/>
  <c r="X17" i="4"/>
  <c r="Q21" i="4"/>
  <c r="Y26" i="4"/>
  <c r="X34" i="4"/>
  <c r="V32" i="4"/>
  <c r="T28" i="4"/>
  <c r="U21" i="4"/>
  <c r="W29" i="4"/>
  <c r="X29" i="4"/>
  <c r="U14" i="4"/>
  <c r="S18" i="4"/>
  <c r="U30" i="4"/>
  <c r="V14" i="4"/>
  <c r="T18" i="4"/>
  <c r="S24" i="4"/>
  <c r="R31" i="4"/>
  <c r="Y14" i="4"/>
  <c r="V18" i="4"/>
  <c r="V24" i="4"/>
  <c r="U34" i="4"/>
  <c r="U32" i="4"/>
  <c r="S13" i="4"/>
  <c r="Q26" i="4"/>
  <c r="X33" i="4"/>
  <c r="V13" i="4"/>
  <c r="T16" i="4"/>
  <c r="T34" i="4"/>
  <c r="Y32" i="4"/>
  <c r="V34" i="4"/>
  <c r="Q14" i="4"/>
  <c r="W16" i="4"/>
  <c r="X19" i="4"/>
  <c r="U26" i="4"/>
  <c r="X12" i="4"/>
  <c r="Y15" i="4"/>
  <c r="R20" i="4"/>
  <c r="X23" i="4"/>
  <c r="R26" i="4"/>
  <c r="U28" i="4"/>
  <c r="S31" i="4"/>
  <c r="Y12" i="4"/>
  <c r="T13" i="4"/>
  <c r="W14" i="4"/>
  <c r="R15" i="4"/>
  <c r="Q16" i="4"/>
  <c r="U16" i="4"/>
  <c r="Y17" i="4"/>
  <c r="S20" i="4"/>
  <c r="V21" i="4"/>
  <c r="Y23" i="4"/>
  <c r="T24" i="4"/>
  <c r="V25" i="4"/>
  <c r="S26" i="4"/>
  <c r="V28" i="4"/>
  <c r="Y29" i="4"/>
  <c r="T31" i="4"/>
  <c r="W32" i="4"/>
  <c r="R12" i="4"/>
  <c r="Q13" i="4"/>
  <c r="U13" i="4"/>
  <c r="X14" i="4"/>
  <c r="S15" i="4"/>
  <c r="V16" i="4"/>
  <c r="Q18" i="4"/>
  <c r="U18" i="4"/>
  <c r="Y19" i="4"/>
  <c r="T20" i="4"/>
  <c r="W21" i="4"/>
  <c r="R23" i="4"/>
  <c r="Q24" i="4"/>
  <c r="U24" i="4"/>
  <c r="W25" i="4"/>
  <c r="T26" i="4"/>
  <c r="W28" i="4"/>
  <c r="R29" i="4"/>
  <c r="U31" i="4"/>
  <c r="X32" i="4"/>
  <c r="W34" i="4"/>
  <c r="S12" i="4"/>
  <c r="X28" i="4"/>
  <c r="T12" i="4"/>
  <c r="W13" i="4"/>
  <c r="R14" i="4"/>
  <c r="Q15" i="4"/>
  <c r="U15" i="4"/>
  <c r="X16" i="4"/>
  <c r="W18" i="4"/>
  <c r="V20" i="4"/>
  <c r="Y21" i="4"/>
  <c r="T23" i="4"/>
  <c r="W24" i="4"/>
  <c r="V26" i="4"/>
  <c r="Y28" i="4"/>
  <c r="T29" i="4"/>
  <c r="W31" i="4"/>
  <c r="R32" i="4"/>
  <c r="Y34" i="4"/>
  <c r="Q12" i="4"/>
  <c r="U12" i="4"/>
  <c r="X13" i="4"/>
  <c r="S14" i="4"/>
  <c r="V15" i="4"/>
  <c r="Y16" i="4"/>
  <c r="X18" i="4"/>
  <c r="W20" i="4"/>
  <c r="R21" i="4"/>
  <c r="Q23" i="4"/>
  <c r="U23" i="4"/>
  <c r="X24" i="4"/>
  <c r="W26" i="4"/>
  <c r="R28" i="4"/>
  <c r="U29" i="4"/>
  <c r="X31" i="4"/>
  <c r="S32" i="4"/>
  <c r="R34" i="4"/>
  <c r="T15" i="4"/>
  <c r="Q20" i="4"/>
  <c r="U20" i="4"/>
  <c r="X21" i="4"/>
  <c r="S23" i="4"/>
  <c r="V31" i="4"/>
  <c r="V12" i="4"/>
  <c r="Y13" i="4"/>
  <c r="T14" i="4"/>
  <c r="W15" i="4"/>
  <c r="R16" i="4"/>
  <c r="Y18" i="4"/>
  <c r="X20" i="4"/>
  <c r="S21" i="4"/>
  <c r="V23" i="4"/>
  <c r="Y24" i="4"/>
  <c r="X26" i="4"/>
  <c r="S28" i="4"/>
  <c r="V29" i="4"/>
  <c r="Y31" i="4"/>
  <c r="T32" i="4"/>
  <c r="W33" i="4"/>
  <c r="S34" i="4"/>
  <c r="W12" i="4"/>
  <c r="R13" i="4"/>
  <c r="X15" i="4"/>
  <c r="S16" i="4"/>
  <c r="R18" i="4"/>
  <c r="Y20" i="4"/>
  <c r="T21" i="4"/>
  <c r="W23" i="4"/>
  <c r="R24" i="4"/>
  <c r="R17" i="4"/>
  <c r="X25" i="4"/>
  <c r="Y33" i="4"/>
  <c r="W17" i="4"/>
  <c r="Q25" i="4"/>
  <c r="U25" i="4"/>
  <c r="R33" i="4"/>
  <c r="S17" i="4"/>
  <c r="Y25" i="4"/>
  <c r="S33" i="4"/>
  <c r="T17" i="4"/>
  <c r="R25" i="4"/>
  <c r="T33" i="4"/>
  <c r="Q17" i="4"/>
  <c r="U17" i="4"/>
  <c r="S25" i="4"/>
  <c r="U33" i="4"/>
  <c r="V17" i="4"/>
  <c r="T25" i="4"/>
  <c r="Z8" i="4"/>
  <c r="AA8" i="4" s="1"/>
  <c r="Z4" i="4"/>
  <c r="Z5" i="4"/>
  <c r="AA5" i="4" s="1"/>
  <c r="Z10" i="4"/>
  <c r="AA10" i="4" s="1"/>
  <c r="Z7" i="4"/>
  <c r="AA7" i="4" s="1"/>
  <c r="Z9" i="4"/>
  <c r="AA9" i="4" s="1"/>
  <c r="Z6" i="4"/>
  <c r="AA6" i="4" s="1"/>
  <c r="Z11" i="4"/>
  <c r="AA11" i="4" s="1"/>
  <c r="X27" i="4"/>
  <c r="Y22" i="4"/>
  <c r="S22" i="4"/>
  <c r="V30" i="4"/>
  <c r="R22" i="4"/>
  <c r="T22" i="4"/>
  <c r="W30" i="4"/>
  <c r="U22" i="4"/>
  <c r="X30" i="4"/>
  <c r="Q22" i="4"/>
  <c r="V22" i="4"/>
  <c r="Y30" i="4"/>
  <c r="W22" i="4"/>
  <c r="R30" i="4"/>
  <c r="X22" i="4"/>
  <c r="S30" i="4"/>
  <c r="T30" i="4"/>
  <c r="S27" i="4"/>
  <c r="T19" i="4"/>
  <c r="T35" i="4"/>
  <c r="U19" i="4"/>
  <c r="Q27" i="4"/>
  <c r="V19" i="4"/>
  <c r="V27" i="4"/>
  <c r="V35" i="4"/>
  <c r="T27" i="4"/>
  <c r="Q19" i="4"/>
  <c r="U27" i="4"/>
  <c r="U35" i="4"/>
  <c r="W19" i="4"/>
  <c r="W27" i="4"/>
  <c r="W35" i="4"/>
  <c r="X35" i="4"/>
  <c r="Y27" i="4"/>
  <c r="Y35" i="4"/>
  <c r="R19" i="4"/>
  <c r="R27" i="4"/>
  <c r="R35" i="4"/>
  <c r="S19" i="4"/>
  <c r="P15" i="4"/>
  <c r="P17" i="4"/>
  <c r="P14" i="4"/>
  <c r="P13" i="4"/>
  <c r="P12" i="4"/>
  <c r="P20" i="4"/>
  <c r="P27" i="4"/>
  <c r="G35" i="4"/>
  <c r="P35" i="4" s="1"/>
  <c r="P21" i="4"/>
  <c r="G29" i="4"/>
  <c r="P29" i="4" s="1"/>
  <c r="P22" i="4"/>
  <c r="G30" i="4"/>
  <c r="P30" i="4" s="1"/>
  <c r="G31" i="4"/>
  <c r="P31" i="4" s="1"/>
  <c r="P23" i="4"/>
  <c r="G34" i="4"/>
  <c r="P26" i="4"/>
  <c r="P25" i="4"/>
  <c r="G33" i="4"/>
  <c r="P33" i="4" s="1"/>
  <c r="G32" i="4"/>
  <c r="P32" i="4" s="1"/>
  <c r="P24" i="4"/>
  <c r="G28" i="4"/>
  <c r="P28" i="4" s="1"/>
  <c r="P16" i="4"/>
  <c r="P18" i="4"/>
  <c r="P19" i="4"/>
  <c r="K12" i="8" l="1"/>
  <c r="CE38" i="10"/>
  <c r="BZ38" i="10"/>
  <c r="CF38" i="10"/>
  <c r="CG38" i="10"/>
  <c r="CD38" i="10"/>
  <c r="CI38" i="10"/>
  <c r="CH38" i="10"/>
  <c r="CC38" i="10"/>
  <c r="CB38" i="10"/>
  <c r="BU39" i="10"/>
  <c r="Z21" i="4"/>
  <c r="AA21" i="4" s="1"/>
  <c r="Z20" i="4"/>
  <c r="AA20" i="4" s="1"/>
  <c r="Z24" i="4"/>
  <c r="AA24" i="4" s="1"/>
  <c r="Z14" i="4"/>
  <c r="AA14" i="4" s="1"/>
  <c r="Z13" i="4"/>
  <c r="AA13" i="4" s="1"/>
  <c r="V36" i="4"/>
  <c r="Z18" i="4"/>
  <c r="AA18" i="4" s="1"/>
  <c r="T36" i="4"/>
  <c r="Z15" i="4"/>
  <c r="AA15" i="4" s="1"/>
  <c r="Z26" i="4"/>
  <c r="AA26" i="4" s="1"/>
  <c r="Z23" i="4"/>
  <c r="AA23" i="4" s="1"/>
  <c r="U36" i="4"/>
  <c r="S36" i="4"/>
  <c r="X36" i="4"/>
  <c r="Z16" i="4"/>
  <c r="AA16" i="4" s="1"/>
  <c r="W36" i="4"/>
  <c r="Z12" i="4"/>
  <c r="AA12" i="4" s="1"/>
  <c r="Y36" i="4"/>
  <c r="R36" i="4"/>
  <c r="Q31" i="4"/>
  <c r="Z31" i="4" s="1"/>
  <c r="AA31" i="4" s="1"/>
  <c r="Q30" i="4"/>
  <c r="Z30" i="4" s="1"/>
  <c r="AA30" i="4" s="1"/>
  <c r="AA4" i="4"/>
  <c r="AB11" i="4" s="1"/>
  <c r="Q32" i="4"/>
  <c r="Z32" i="4" s="1"/>
  <c r="AA32" i="4" s="1"/>
  <c r="Q35" i="4"/>
  <c r="Z35" i="4" s="1"/>
  <c r="AA35" i="4" s="1"/>
  <c r="Q33" i="4"/>
  <c r="Z33" i="4" s="1"/>
  <c r="AA33" i="4" s="1"/>
  <c r="P34" i="4"/>
  <c r="Q34" i="4"/>
  <c r="Z34" i="4" s="1"/>
  <c r="AA34" i="4" s="1"/>
  <c r="Q29" i="4"/>
  <c r="Z29" i="4" s="1"/>
  <c r="AA29" i="4" s="1"/>
  <c r="Q28" i="4"/>
  <c r="Z28" i="4" s="1"/>
  <c r="AA28" i="4" s="1"/>
  <c r="Z25" i="4"/>
  <c r="AA25" i="4" s="1"/>
  <c r="Z17" i="4"/>
  <c r="AA17" i="4" s="1"/>
  <c r="Z22" i="4"/>
  <c r="AA22" i="4" s="1"/>
  <c r="Z27" i="4"/>
  <c r="AA27" i="4" s="1"/>
  <c r="Z19" i="4"/>
  <c r="AA19" i="4" s="1"/>
  <c r="Q36" i="4" l="1"/>
  <c r="Z36" i="4"/>
  <c r="AB27" i="4"/>
  <c r="AB35" i="4"/>
  <c r="AB19" i="4"/>
  <c r="AA36" i="4"/>
  <c r="U37" i="4" l="1"/>
  <c r="S37" i="4"/>
  <c r="R37" i="4"/>
  <c r="V37" i="4"/>
  <c r="X37" i="4"/>
  <c r="Y37" i="4"/>
  <c r="W37" i="4"/>
  <c r="T37" i="4"/>
  <c r="Q37" i="4"/>
  <c r="AB36" i="4"/>
  <c r="O2" i="4"/>
  <c r="N2" i="4"/>
  <c r="M2" i="4"/>
  <c r="L2" i="4"/>
  <c r="K2" i="4"/>
  <c r="J2" i="4"/>
  <c r="I2" i="4"/>
  <c r="H2" i="4"/>
  <c r="G2" i="4"/>
  <c r="C14" i="1"/>
  <c r="C13" i="1"/>
  <c r="C12" i="1"/>
  <c r="C11" i="1"/>
  <c r="C10" i="1"/>
  <c r="C9" i="1"/>
  <c r="C8" i="1"/>
  <c r="C7" i="1"/>
  <c r="C6" i="1"/>
  <c r="C5" i="1"/>
  <c r="C4" i="1"/>
  <c r="C3" i="1"/>
  <c r="C2" i="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R2" i="4" l="1"/>
  <c r="R3" i="4" s="1"/>
  <c r="H3" i="4"/>
  <c r="S2" i="4"/>
  <c r="S3" i="4" s="1"/>
  <c r="I3" i="4"/>
  <c r="U2" i="4"/>
  <c r="U3" i="4" s="1"/>
  <c r="K3" i="4"/>
  <c r="W2" i="4"/>
  <c r="W3" i="4" s="1"/>
  <c r="M3" i="4"/>
  <c r="X2" i="4"/>
  <c r="X3" i="4" s="1"/>
  <c r="N3" i="4"/>
  <c r="T2" i="4"/>
  <c r="T3" i="4" s="1"/>
  <c r="J3" i="4"/>
  <c r="V2" i="4"/>
  <c r="V3" i="4" s="1"/>
  <c r="L3" i="4"/>
  <c r="Q2" i="4"/>
  <c r="Q3" i="4" s="1"/>
  <c r="G3" i="4"/>
  <c r="Y2" i="4"/>
  <c r="Y3" i="4" s="1"/>
  <c r="O3" i="4"/>
</calcChain>
</file>

<file path=xl/sharedStrings.xml><?xml version="1.0" encoding="utf-8"?>
<sst xmlns="http://schemas.openxmlformats.org/spreadsheetml/2006/main" count="579" uniqueCount="212">
  <si>
    <t>Task No</t>
  </si>
  <si>
    <t>Task Description</t>
  </si>
  <si>
    <t>C.4. 1</t>
  </si>
  <si>
    <t>C.4.1.1</t>
  </si>
  <si>
    <t>C.4.1.2</t>
  </si>
  <si>
    <t>C.4.1.3</t>
  </si>
  <si>
    <t>C.4.1.5</t>
  </si>
  <si>
    <t>C.4.2</t>
  </si>
  <si>
    <t>C.4.3</t>
  </si>
  <si>
    <t>C.4.4</t>
  </si>
  <si>
    <t>C.4.5</t>
  </si>
  <si>
    <t>C.4.6</t>
  </si>
  <si>
    <t>C.4.7</t>
  </si>
  <si>
    <t>C.4.8</t>
  </si>
  <si>
    <t>C.4.9</t>
  </si>
  <si>
    <t>Provide Product Management Support</t>
  </si>
  <si>
    <t>Coordinate a Kick-Off Meeting</t>
  </si>
  <si>
    <t>Prepare a Weekly Status Report (WSR)</t>
  </si>
  <si>
    <t>Monthly Status Report (MSR)</t>
  </si>
  <si>
    <t>Transition-Out</t>
  </si>
  <si>
    <t>Integration of Virtual DaaS in Product Development Across All Product Lines</t>
  </si>
  <si>
    <t>Implementation and Integration of Virtual DaaS Replication Solution</t>
  </si>
  <si>
    <t>Communication and Requirement</t>
  </si>
  <si>
    <t>Implementation, Operation and Customer Services</t>
  </si>
  <si>
    <t>Documentation and Compliance</t>
  </si>
  <si>
    <t>Phased Adoption and Approach for DaaS &amp; Disaster Recovery (DR)</t>
  </si>
  <si>
    <t>Automated Testing</t>
  </si>
  <si>
    <t>Design, Implementation, Operation and Customer Services</t>
  </si>
  <si>
    <t>Deliverable No</t>
  </si>
  <si>
    <t>Description</t>
  </si>
  <si>
    <t>Kick-off meeting(s)</t>
  </si>
  <si>
    <t>Weekly Status Report</t>
  </si>
  <si>
    <t>Monthly Status Report</t>
  </si>
  <si>
    <t>Hourly reports, Actual A, Actual B, Invoices, Raw file etc.</t>
  </si>
  <si>
    <t>Meeting Agendas, Minutes, Action Items, monthly vendor meetings</t>
  </si>
  <si>
    <t>Transition Plan</t>
  </si>
  <si>
    <t>Automated Test Code and associated data</t>
  </si>
  <si>
    <t>Test Plans, Data, Script and Results</t>
  </si>
  <si>
    <t>Root Cause Analysis and Remediation Report</t>
  </si>
  <si>
    <t>Remediation Plan</t>
  </si>
  <si>
    <t>Virtual Data Provision Programmatically using Virtual Data System API</t>
  </si>
  <si>
    <t>End User Self-Service Web Portal</t>
  </si>
  <si>
    <t>ATO required documentations</t>
  </si>
  <si>
    <t>Agile ceremonies, NWOW, DevSecOps</t>
  </si>
  <si>
    <t>Technical Issue Report &amp; Logging</t>
  </si>
  <si>
    <t>Technical Issue Resolution</t>
  </si>
  <si>
    <t>Support and Maintain Virtual DaaS System, Self-Service Web Portal and Tools as Documented in Rally</t>
  </si>
  <si>
    <t>Customer Support on Virutal DaaS System</t>
  </si>
  <si>
    <t>Actifio GO Migration</t>
  </si>
  <si>
    <t>Functional API Scripts (Solution implementation Roadmap)</t>
  </si>
  <si>
    <t>Self-Service Web Portal (Solution implementation Roadmap)</t>
  </si>
  <si>
    <t>Fulfill Virtual DaaS Product Team Adoption Plan (Solution implementation Roadmap)</t>
  </si>
  <si>
    <t>Fulfill Virtual DaaS Product Team Adoption Plan (Solution implementation Roadmap (Duplicate))</t>
  </si>
  <si>
    <t>Implementation Plan on Cloud Integration of Virtual DaaS System (Solution implementation Roadmap)</t>
  </si>
  <si>
    <t>Continue to Fulfill Virtual DaaS Product Team Adoption Plan (Solution implementation Roadmap)</t>
  </si>
  <si>
    <t>Continued Fulfillment of Functional Self-Service Web Portal (Solution implementation Roadmap)</t>
  </si>
  <si>
    <t>Road Map and Release Plans (Solution implementation Roadmap)</t>
  </si>
  <si>
    <t>Functional Cloud Integration of Virtual DaaS System (Solution implementation Roadmap)</t>
  </si>
  <si>
    <t>Improved Functional Cloud Integration of Virtual DaaS System (Solution implementation Roadmap)</t>
  </si>
  <si>
    <t>Continued and Improved Fulfillment of Business Product Team Virtual DaaS Adoption Plan (Solution implementation Roadmap)</t>
  </si>
  <si>
    <t>Optimized Functional Cloud Integration of Virtual DaaS System (Solution implementation Roadmap)</t>
  </si>
  <si>
    <t>Continued and Optimized Fulfillment of Business Product Team Virtual DaaS Adoption Plan (Solution implementation Roadmap)</t>
  </si>
  <si>
    <t>Position</t>
  </si>
  <si>
    <t>Senior DBA</t>
  </si>
  <si>
    <t>Senior Software Developer, Applications and Systems Software</t>
  </si>
  <si>
    <t>SME Software Developer, Applications and Systems Software</t>
  </si>
  <si>
    <t>DBA</t>
  </si>
  <si>
    <t>Journeyman Software Developer, Applications and System Software</t>
  </si>
  <si>
    <t>Testing Engineer</t>
  </si>
  <si>
    <t>Senior Testing Engineer</t>
  </si>
  <si>
    <t>Key/Non-Key</t>
  </si>
  <si>
    <t>Key</t>
  </si>
  <si>
    <t>Key / Non-Key</t>
  </si>
  <si>
    <t>Non-Key</t>
  </si>
  <si>
    <t>Product Lines</t>
  </si>
  <si>
    <t>Patent</t>
  </si>
  <si>
    <t>Trademark</t>
  </si>
  <si>
    <t>Enterprise Business</t>
  </si>
  <si>
    <t>Enterprise Infrastructure</t>
  </si>
  <si>
    <t>Product</t>
  </si>
  <si>
    <t>Product Line</t>
  </si>
  <si>
    <t>Patent Center</t>
  </si>
  <si>
    <t>Patent Exam Center</t>
  </si>
  <si>
    <t>Patent Trial and Appeal Board (PTAB) Center</t>
  </si>
  <si>
    <t>Patet Administrative Center</t>
  </si>
  <si>
    <t>International Data Exchange</t>
  </si>
  <si>
    <t>Patent Business &amp; Content Management Services</t>
  </si>
  <si>
    <t>Patent Data and Analytics</t>
  </si>
  <si>
    <t>Patent Public API</t>
  </si>
  <si>
    <t>Trademark Center</t>
  </si>
  <si>
    <t>Trademark Exam Center</t>
  </si>
  <si>
    <t>Trademark Trial and Appeal Board (TTAB) Center</t>
  </si>
  <si>
    <t>Trademark Exam International</t>
  </si>
  <si>
    <t>Trademark Data and Analytics</t>
  </si>
  <si>
    <t>Trademark Content Management Services</t>
  </si>
  <si>
    <t>Multimedia</t>
  </si>
  <si>
    <t>Fee Management</t>
  </si>
  <si>
    <t>Financial Management</t>
  </si>
  <si>
    <t>Planning, Budgeting, and Governance</t>
  </si>
  <si>
    <t>People Management</t>
  </si>
  <si>
    <t>Property and Facility Management</t>
  </si>
  <si>
    <t>Legal Tools</t>
  </si>
  <si>
    <t>Data &amp; Analytics</t>
  </si>
  <si>
    <t>Dissemination and Assignments</t>
  </si>
  <si>
    <t>End User Services</t>
  </si>
  <si>
    <t>Platform Services</t>
  </si>
  <si>
    <t>Infra/Hosting Services</t>
  </si>
  <si>
    <t>Delivery Services</t>
  </si>
  <si>
    <t>Security and Security Compliance Delivery Services</t>
  </si>
  <si>
    <t>IT Managment Services</t>
  </si>
  <si>
    <t>Emerging and Innovation</t>
  </si>
  <si>
    <t>LU</t>
  </si>
  <si>
    <t>Project Manager (.25 FTE)</t>
  </si>
  <si>
    <t>Year 1</t>
  </si>
  <si>
    <t>Year 2</t>
  </si>
  <si>
    <t>Year 3</t>
  </si>
  <si>
    <t>Year 4</t>
  </si>
  <si>
    <t>Year</t>
  </si>
  <si>
    <t>Months</t>
  </si>
  <si>
    <t>FTEs</t>
  </si>
  <si>
    <t>Project Manager</t>
  </si>
  <si>
    <t>Rate</t>
  </si>
  <si>
    <t>Annual Increase</t>
  </si>
  <si>
    <t>Total Hours</t>
  </si>
  <si>
    <t>Annual Price</t>
  </si>
  <si>
    <t>Annual Total</t>
  </si>
  <si>
    <t>Parameters</t>
  </si>
  <si>
    <t>PM Tasks</t>
  </si>
  <si>
    <t>Kick-Off</t>
  </si>
  <si>
    <t>Weekly Status</t>
  </si>
  <si>
    <t>Monthly Status</t>
  </si>
  <si>
    <t>One_Time</t>
  </si>
  <si>
    <t>Weekly</t>
  </si>
  <si>
    <t>Monthly</t>
  </si>
  <si>
    <t>FTE %</t>
  </si>
  <si>
    <t>Task %</t>
  </si>
  <si>
    <t>Hours</t>
  </si>
  <si>
    <t>Total</t>
  </si>
  <si>
    <t>Billable Hours Per Year</t>
  </si>
  <si>
    <t>Weekday Hours Per Year</t>
  </si>
  <si>
    <t>Federal Holidays</t>
  </si>
  <si>
    <t>PTO Days</t>
  </si>
  <si>
    <t>Paid Time Off Benefit</t>
  </si>
  <si>
    <t>Workspace - PM Percentage Justification</t>
  </si>
  <si>
    <t>Integrate and implement the solution for USPTO products across all product lines.</t>
  </si>
  <si>
    <t>x</t>
  </si>
  <si>
    <t>Enable/promote Virtual DaaS solution usage at the enterprise level.</t>
  </si>
  <si>
    <t>Integrate and automate the solution into CICD pipeline.</t>
  </si>
  <si>
    <t>Build a self-service portal for software as a service.</t>
  </si>
  <si>
    <t>Provision right data at right time to enable testing early, often and faster across all product lines as needed.</t>
  </si>
  <si>
    <t>Integrate into Agile teams must work with other teams, and vendors, within and across product lines to successfully deliver integrated solutions that achieve USPTO’s goals.</t>
  </si>
  <si>
    <t>Maintain the Virtual DaaS which must deliver significant savings through storage reclamation and growth spend avoidance.</t>
  </si>
  <si>
    <t>Provision virtual workloads in minutes for Test/Dev, Labs/Training &amp; integrate with Orchestration / configuration mgmt. tools like Chef, Puppet &amp; Ansible.</t>
  </si>
  <si>
    <t>Enable the Virtual DaaS system use of multiple cloud providers as required.</t>
  </si>
  <si>
    <t>Manage data on-premise and in multiple cloud providers via a single solution as required.</t>
  </si>
  <si>
    <t>Make right data available and make data available for all aspects of development, testing and other cross-functional teams.</t>
  </si>
  <si>
    <t>Provide a Corrective Action Plan.</t>
  </si>
  <si>
    <t>Analyze critically current implementation of replication solution and list the challenges and steps for improvements.</t>
  </si>
  <si>
    <t>Implement the solution such as configuration &amp; troubleshooting for test data management</t>
  </si>
  <si>
    <t>Implement the solution for a different types of databases such as RDBMS, NoSQL, cloud DBs, and others as needed across USPTO product lines.</t>
  </si>
  <si>
    <t>Develop Technical documentation such as System Design Document (SDD), Operating Support Procedures (SOP) and any other type of documentation as required by Agile Delivery Office, Agile team, and OCIO standards.</t>
  </si>
  <si>
    <t>Manage issues in compliance with NWOW organizational structure.</t>
  </si>
  <si>
    <t>Create and analyze user stories and/or requirements as data replication service defined by an Agile team.</t>
  </si>
  <si>
    <t>Implement, maintain and enhance the capability of automated virtual data provisioning utilizing API (e.g. Actifio API) programmatically, with or without a self-service web portal or tools used in the CI/CD pipeline build process.</t>
  </si>
  <si>
    <t>Contribute in the scoping and planning of Virtual DaaS self-service portal for each product team.</t>
  </si>
  <si>
    <t>Support Virtual DaaS COTS product (Actifio) operation and maintenance activities</t>
  </si>
  <si>
    <t>Define the Data as a Service Strategy, High-Level Roadmap for solution components &amp; ROI/CBA.</t>
  </si>
  <si>
    <t>Identifying and interviewing core stakeholders involved in end-to-end processes.</t>
  </si>
  <si>
    <t>Reviewing the current process interactions, configuration of environments &amp; data, support team alignment, KPI &amp; artifacts to interdependencies across processes.</t>
  </si>
  <si>
    <t>Identifying the opportunities for improvements along with recommendations for Planning and Solution Design phase.</t>
  </si>
  <si>
    <t>The contractor shall conduct all aspects of testing.</t>
  </si>
  <si>
    <t>The contractor shall conduct research investigation to implement Virtual DaaS cloud migration and implementation in compliance with USPTO cloud implementation procedures and standards.  The contractor shall apply industry best practices to deliver value during daily work in implementation, operation and customer services.</t>
  </si>
  <si>
    <t>Overlap Anaysis for Tasks</t>
  </si>
  <si>
    <t xml:space="preserve">Serve as Government point of contact and manage Contractor personnel. </t>
  </si>
  <si>
    <t>Coordinate kick-off meeting.</t>
  </si>
  <si>
    <t>Weekly status  (meeting agenda, meeting, status report)</t>
  </si>
  <si>
    <t>Prepare monthly status report.</t>
  </si>
  <si>
    <t>Coordinate transition-out activities.</t>
  </si>
  <si>
    <t>Implement data replications services.</t>
  </si>
  <si>
    <t>●</t>
  </si>
  <si>
    <t>Task Area No</t>
  </si>
  <si>
    <t>Task Area Description</t>
  </si>
  <si>
    <t>Task Area</t>
  </si>
  <si>
    <t>Task Areas</t>
  </si>
  <si>
    <t>BA</t>
  </si>
  <si>
    <r>
      <rPr>
        <sz val="11"/>
        <color theme="1"/>
        <rFont val="Calibri"/>
        <family val="2"/>
      </rPr>
      <t>←</t>
    </r>
    <r>
      <rPr>
        <sz val="11"/>
        <color theme="1"/>
        <rFont val="Calibri"/>
        <family val="2"/>
        <scheme val="minor"/>
      </rPr>
      <t>Count</t>
    </r>
  </si>
  <si>
    <r>
      <rPr>
        <sz val="11"/>
        <color theme="1"/>
        <rFont val="Calibri"/>
        <family val="2"/>
      </rPr>
      <t>←</t>
    </r>
    <r>
      <rPr>
        <sz val="11"/>
        <color theme="1"/>
        <rFont val="Calibri"/>
        <family val="2"/>
        <scheme val="minor"/>
      </rPr>
      <t>Avg</t>
    </r>
  </si>
  <si>
    <t>C.4.1</t>
  </si>
  <si>
    <t>Hours Summary by Task Area</t>
  </si>
  <si>
    <t>PM</t>
  </si>
  <si>
    <t>Analysis</t>
  </si>
  <si>
    <t>Dev</t>
  </si>
  <si>
    <t>Reqs</t>
  </si>
  <si>
    <t>Integ</t>
  </si>
  <si>
    <t>Imp</t>
  </si>
  <si>
    <t>Doc</t>
  </si>
  <si>
    <t>Test</t>
  </si>
  <si>
    <t>Serve as Government point of contact and manage Contractor personnel</t>
  </si>
  <si>
    <t>Define the Data as a Service Strategy, High-Level Roadmap for solution components &amp; ROI/CBA</t>
  </si>
  <si>
    <t>Reviewing the current process interactions, configuration of environments &amp; data, support team alignment, KPI &amp; artifacts to interdependencies across processes</t>
  </si>
  <si>
    <t>Prorated</t>
  </si>
  <si>
    <t>Provide Product Management Support (Project Management)</t>
  </si>
  <si>
    <t>Integration of Virtual DaaS in Product Development Across All Product Lines (Integration)</t>
  </si>
  <si>
    <t>Implementation and Integration of Virtual DaaS Replication Solution (Replication Implementation)</t>
  </si>
  <si>
    <t>Communication and Requirement (Requirements)</t>
  </si>
  <si>
    <t>Implementation, Operation and Customer Services (Build / Operations)</t>
  </si>
  <si>
    <t>Documentation and Compliance (Documentation / Security)</t>
  </si>
  <si>
    <t>Phased Adoption and Approach for DaaS &amp; Disaster Recovery (DR) (Analysis)</t>
  </si>
  <si>
    <t>Automated Testing (Testing)</t>
  </si>
  <si>
    <t>Design, Implementation, Operation and Customer Services (Planning / Research)</t>
  </si>
  <si>
    <t>Planning</t>
  </si>
  <si>
    <t>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</si>
</sst>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20"/>
      <color theme="1"/>
      <name val="Calibri"/>
      <family val="2"/>
      <scheme val="minor"/>
    </font>
    <font>
      <sz val="12"/>
      <color theme="1"/>
      <name val="Calibri"/>
      <family val="2"/>
    </font>
    <font>
      <b/>
      <sz val="12"/>
      <color theme="1"/>
      <name val="Calibri"/>
      <family val="2"/>
      <scheme val="minor"/>
    </font>
    <font>
      <sz val="11"/>
      <color theme="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95">
    <xf numFmtId="0" fontId="0" fillId="0" borderId="0" xfId="0"/>
    <xf numFmtId="0" fontId="1" fillId="0" borderId="0" xfId="0" applyFont="1"/>
    <xf numFmtId="0" fontId="0" fillId="0" borderId="0" xfId="0" applyAlignment="1">
      <alignment horizontal="center"/>
    </xf>
    <xf numFmtId="0" fontId="0" fillId="0" borderId="1" xfId="0" applyBorder="1"/>
    <xf numFmtId="0" fontId="1" fillId="2" borderId="1" xfId="0" applyFont="1" applyFill="1"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right"/>
    </xf>
    <xf numFmtId="9" fontId="0" fillId="0" borderId="1" xfId="3" applyFont="1" applyBorder="1"/>
    <xf numFmtId="0" fontId="1" fillId="2" borderId="1" xfId="0" applyFont="1" applyFill="1" applyBorder="1" applyAlignment="1">
      <alignment textRotation="90" wrapText="1"/>
    </xf>
    <xf numFmtId="44" fontId="0" fillId="0" borderId="1" xfId="2" applyFont="1" applyBorder="1" applyAlignment="1">
      <alignment horizontal="center"/>
    </xf>
    <xf numFmtId="164" fontId="0" fillId="0" borderId="1" xfId="3" applyNumberFormat="1" applyFont="1" applyBorder="1"/>
    <xf numFmtId="10" fontId="0" fillId="0" borderId="1" xfId="3" applyNumberFormat="1" applyFont="1" applyBorder="1"/>
    <xf numFmtId="10" fontId="0" fillId="0" borderId="1" xfId="0" applyNumberFormat="1" applyBorder="1"/>
    <xf numFmtId="0" fontId="1" fillId="2" borderId="2" xfId="0" applyFont="1" applyFill="1" applyBorder="1" applyAlignment="1">
      <alignment textRotation="90" wrapText="1"/>
    </xf>
    <xf numFmtId="165" fontId="0" fillId="0" borderId="1" xfId="1" applyNumberFormat="1" applyFont="1" applyBorder="1"/>
    <xf numFmtId="44" fontId="0" fillId="0" borderId="1" xfId="0" applyNumberFormat="1" applyBorder="1"/>
    <xf numFmtId="0" fontId="1" fillId="2" borderId="2" xfId="0" applyFont="1" applyFill="1" applyBorder="1"/>
    <xf numFmtId="0" fontId="0" fillId="0" borderId="0" xfId="0" applyBorder="1"/>
    <xf numFmtId="44" fontId="0" fillId="0" borderId="0" xfId="0" applyNumberFormat="1" applyBorder="1"/>
    <xf numFmtId="165" fontId="0" fillId="0" borderId="4" xfId="0" applyNumberFormat="1" applyBorder="1"/>
    <xf numFmtId="165" fontId="0" fillId="0" borderId="3" xfId="0" applyNumberFormat="1" applyBorder="1"/>
    <xf numFmtId="44" fontId="1" fillId="0" borderId="1" xfId="0" applyNumberFormat="1" applyFont="1" applyBorder="1"/>
    <xf numFmtId="10" fontId="0" fillId="3" borderId="1" xfId="3" applyNumberFormat="1" applyFont="1" applyFill="1" applyBorder="1"/>
    <xf numFmtId="165" fontId="0" fillId="3" borderId="1" xfId="1" applyNumberFormat="1" applyFont="1" applyFill="1" applyBorder="1"/>
    <xf numFmtId="0" fontId="0" fillId="3" borderId="1" xfId="0" applyFill="1" applyBorder="1" applyAlignment="1">
      <alignment horizontal="center"/>
    </xf>
    <xf numFmtId="44" fontId="0" fillId="3" borderId="1" xfId="2" applyFont="1" applyFill="1" applyBorder="1" applyAlignment="1">
      <alignment horizontal="center"/>
    </xf>
    <xf numFmtId="1" fontId="0" fillId="0" borderId="1" xfId="0" applyNumberFormat="1" applyBorder="1"/>
    <xf numFmtId="164" fontId="0" fillId="0" borderId="0" xfId="0" applyNumberFormat="1"/>
    <xf numFmtId="0" fontId="0" fillId="0" borderId="1" xfId="0" applyFill="1" applyBorder="1" applyAlignment="1">
      <alignment horizontal="right"/>
    </xf>
    <xf numFmtId="43" fontId="0" fillId="0" borderId="1" xfId="0" applyNumberFormat="1" applyBorder="1"/>
    <xf numFmtId="0" fontId="0" fillId="0" borderId="1" xfId="0" applyFill="1" applyBorder="1"/>
    <xf numFmtId="165" fontId="0" fillId="0" borderId="1" xfId="1" applyNumberFormat="1" applyFont="1" applyFill="1" applyBorder="1"/>
    <xf numFmtId="164" fontId="0" fillId="0" borderId="1" xfId="3" applyNumberFormat="1" applyFont="1" applyFill="1" applyBorder="1"/>
    <xf numFmtId="0" fontId="0" fillId="0" borderId="3" xfId="0" applyBorder="1" applyAlignment="1">
      <alignment horizontal="center"/>
    </xf>
    <xf numFmtId="165" fontId="0" fillId="0" borderId="0" xfId="0" applyNumberFormat="1"/>
    <xf numFmtId="165" fontId="1" fillId="0" borderId="1" xfId="0" applyNumberFormat="1" applyFont="1" applyBorder="1"/>
    <xf numFmtId="0" fontId="0" fillId="3" borderId="1" xfId="0" applyFill="1" applyBorder="1"/>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center"/>
    </xf>
    <xf numFmtId="0" fontId="4" fillId="0" borderId="1" xfId="0" applyFont="1" applyBorder="1" applyAlignment="1">
      <alignment horizontal="center" vertical="center"/>
    </xf>
    <xf numFmtId="0" fontId="0" fillId="4" borderId="1" xfId="0" applyFill="1" applyBorder="1" applyAlignment="1">
      <alignment wrapText="1"/>
    </xf>
    <xf numFmtId="0" fontId="4" fillId="4" borderId="1" xfId="0" applyFont="1" applyFill="1" applyBorder="1" applyAlignment="1">
      <alignment horizontal="center" vertical="center"/>
    </xf>
    <xf numFmtId="0" fontId="1" fillId="5" borderId="1" xfId="0" applyFont="1" applyFill="1" applyBorder="1" applyAlignment="1">
      <alignment horizontal="center" textRotation="90" wrapText="1"/>
    </xf>
    <xf numFmtId="0" fontId="0" fillId="0" borderId="1" xfId="0" applyFill="1" applyBorder="1" applyAlignment="1">
      <alignment wrapText="1"/>
    </xf>
    <xf numFmtId="0" fontId="0" fillId="0" borderId="0" xfId="0" applyBorder="1" applyAlignment="1">
      <alignment horizontal="center"/>
    </xf>
    <xf numFmtId="0" fontId="1" fillId="4" borderId="1" xfId="0" applyFont="1" applyFill="1" applyBorder="1" applyAlignment="1">
      <alignment horizontal="center" textRotation="90"/>
    </xf>
    <xf numFmtId="0" fontId="1" fillId="4" borderId="1" xfId="0" applyFont="1" applyFill="1" applyBorder="1" applyAlignment="1">
      <alignment horizontal="center" textRotation="90" wrapText="1"/>
    </xf>
    <xf numFmtId="0" fontId="1" fillId="0" borderId="1" xfId="0" applyFont="1" applyBorder="1" applyAlignment="1">
      <alignment vertical="center"/>
    </xf>
    <xf numFmtId="0" fontId="3" fillId="0" borderId="7" xfId="0" applyFont="1"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xf>
    <xf numFmtId="0" fontId="0" fillId="0" borderId="0" xfId="0" applyAlignment="1">
      <alignment horizontal="center" wrapText="1"/>
    </xf>
    <xf numFmtId="0" fontId="1" fillId="2" borderId="4" xfId="0" applyFont="1" applyFill="1" applyBorder="1"/>
    <xf numFmtId="0" fontId="1" fillId="2" borderId="0" xfId="0" applyFont="1" applyFill="1" applyBorder="1"/>
    <xf numFmtId="0" fontId="1" fillId="2" borderId="1" xfId="0" applyFont="1" applyFill="1" applyBorder="1" applyAlignment="1">
      <alignment wrapText="1"/>
    </xf>
    <xf numFmtId="0" fontId="1" fillId="2" borderId="1" xfId="0" applyFont="1" applyFill="1" applyBorder="1" applyAlignment="1">
      <alignment horizontal="center" wrapText="1"/>
    </xf>
    <xf numFmtId="0" fontId="0" fillId="2" borderId="1" xfId="0" applyFont="1" applyFill="1" applyBorder="1" applyAlignment="1">
      <alignment horizontal="left" textRotation="90" wrapText="1"/>
    </xf>
    <xf numFmtId="0" fontId="0" fillId="2" borderId="0" xfId="0" applyFont="1" applyFill="1" applyBorder="1" applyAlignment="1">
      <alignment horizontal="left" textRotation="90" wrapText="1"/>
    </xf>
    <xf numFmtId="0" fontId="0" fillId="2" borderId="2" xfId="0" applyFont="1" applyFill="1" applyBorder="1" applyAlignment="1">
      <alignment horizontal="left" textRotation="90" wrapText="1"/>
    </xf>
    <xf numFmtId="164" fontId="1" fillId="0" borderId="1" xfId="3" applyNumberFormat="1" applyFont="1" applyBorder="1" applyAlignment="1">
      <alignment horizontal="center"/>
    </xf>
    <xf numFmtId="165" fontId="0" fillId="0" borderId="1" xfId="1" applyNumberFormat="1" applyFont="1" applyBorder="1" applyAlignment="1">
      <alignment horizontal="center"/>
    </xf>
    <xf numFmtId="10" fontId="0" fillId="0" borderId="1" xfId="3" applyNumberFormat="1" applyFont="1" applyBorder="1" applyAlignment="1">
      <alignment horizontal="center"/>
    </xf>
    <xf numFmtId="0" fontId="1" fillId="0" borderId="0" xfId="0" applyFont="1" applyBorder="1" applyAlignment="1">
      <alignment horizontal="right" wrapText="1"/>
    </xf>
    <xf numFmtId="0" fontId="1" fillId="0" borderId="0" xfId="0" applyFont="1" applyBorder="1" applyAlignment="1">
      <alignment horizontal="center" wrapText="1"/>
    </xf>
    <xf numFmtId="165" fontId="1" fillId="0" borderId="0" xfId="1" applyNumberFormat="1" applyFont="1" applyBorder="1" applyAlignment="1">
      <alignment horizontal="right"/>
    </xf>
    <xf numFmtId="164" fontId="0" fillId="0" borderId="0" xfId="3" applyNumberFormat="1" applyFont="1" applyBorder="1" applyAlignment="1">
      <alignment horizontal="right"/>
    </xf>
    <xf numFmtId="164" fontId="0" fillId="0" borderId="1" xfId="3" applyNumberFormat="1" applyFont="1" applyBorder="1" applyAlignment="1">
      <alignment horizontal="left"/>
    </xf>
    <xf numFmtId="0" fontId="0" fillId="0" borderId="1" xfId="0" applyBorder="1" applyAlignment="1">
      <alignment horizontal="left"/>
    </xf>
    <xf numFmtId="0" fontId="0" fillId="0" borderId="0" xfId="0" applyBorder="1" applyAlignment="1">
      <alignment horizontal="right"/>
    </xf>
    <xf numFmtId="165" fontId="0" fillId="0" borderId="3" xfId="1" applyNumberFormat="1" applyFont="1" applyBorder="1"/>
    <xf numFmtId="0" fontId="1" fillId="2" borderId="3" xfId="0" applyFont="1" applyFill="1" applyBorder="1" applyAlignment="1">
      <alignment horizontal="right"/>
    </xf>
    <xf numFmtId="0" fontId="0" fillId="0" borderId="0" xfId="0" applyAlignment="1">
      <alignment horizontal="right"/>
    </xf>
    <xf numFmtId="0" fontId="0" fillId="3" borderId="1" xfId="0" applyFill="1" applyBorder="1" applyAlignment="1">
      <alignment wrapText="1"/>
    </xf>
    <xf numFmtId="0" fontId="1" fillId="0" borderId="1" xfId="0" applyFont="1" applyBorder="1" applyAlignment="1">
      <alignment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5" fillId="0" borderId="3"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1" xfId="0" applyFill="1" applyBorder="1"/>
    <xf numFmtId="0" fontId="0" fillId="0" borderId="1" xfId="0" applyBorder="1" applyAlignment="1">
      <alignment horizontal="right"/>
    </xf>
    <xf numFmtId="0" fontId="0" fillId="7" borderId="1" xfId="0" applyFill="1" applyBorder="1"/>
    <xf numFmtId="0" fontId="0" fillId="7" borderId="1" xfId="0" applyFill="1" applyBorder="1" applyAlignment="1">
      <alignment horizontal="right"/>
    </xf>
    <xf numFmtId="165" fontId="0" fillId="7" borderId="1" xfId="0" applyNumberFormat="1" applyFill="1" applyBorder="1"/>
    <xf numFmtId="165" fontId="1" fillId="7" borderId="1" xfId="0" applyNumberFormat="1" applyFont="1" applyFill="1" applyBorder="1"/>
    <xf numFmtId="164" fontId="1" fillId="0" borderId="1" xfId="0" applyNumberFormat="1" applyFont="1" applyBorder="1"/>
    <xf numFmtId="10" fontId="1" fillId="0" borderId="1" xfId="0" applyNumberFormat="1" applyFont="1" applyBorder="1"/>
  </cellXfs>
  <cellStyles count="4">
    <cellStyle name="Comma" xfId="1" builtinId="3"/>
    <cellStyle name="Currency" xfId="2" builtinId="4"/>
    <cellStyle name="Normal" xfId="0" builtinId="0"/>
    <cellStyle name="Percent" xfId="3" builtinId="5"/>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Effort</a:t>
            </a:r>
            <a:r>
              <a:rPr lang="en-US" baseline="0"/>
              <a:t> by task area</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F10-4C0A-99BB-E3EE5FC6479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F10-4C0A-99BB-E3EE5FC6479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F10-4C0A-99BB-E3EE5FC6479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F10-4C0A-99BB-E3EE5FC6479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F10-4C0A-99BB-E3EE5FC6479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F10-4C0A-99BB-E3EE5FC6479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F10-4C0A-99BB-E3EE5FC6479F}"/>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F10-4C0A-99BB-E3EE5FC6479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F10-4C0A-99BB-E3EE5FC6479F}"/>
              </c:ext>
            </c:extLst>
          </c:dPt>
          <c:dLbls>
            <c:dLbl>
              <c:idx val="0"/>
              <c:layout>
                <c:manualLayout>
                  <c:x val="-3.6439286187612871E-2"/>
                  <c:y val="1.8761849187238087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6B5393A3-9615-451F-93D0-5F96AE667A4C}" type="CATEGORYNAME">
                      <a:rPr lang="en-US"/>
                      <a:pPr>
                        <a:defRPr/>
                      </a:pPr>
                      <a:t>[CATEGORY NAME]</a:t>
                    </a:fld>
                    <a:r>
                      <a:rPr lang="en-US"/>
                      <a:t> Project Management</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43209075839204303"/>
                      <c:h val="5.0767667199494798E-2"/>
                    </c:manualLayout>
                  </c15:layout>
                  <c15:dlblFieldTable/>
                  <c15:showDataLabelsRange val="0"/>
                </c:ext>
                <c:ext xmlns:c16="http://schemas.microsoft.com/office/drawing/2014/chart" uri="{C3380CC4-5D6E-409C-BE32-E72D297353CC}">
                  <c16:uniqueId val="{00000002-8F10-4C0A-99BB-E3EE5FC6479F}"/>
                </c:ext>
              </c:extLst>
            </c:dLbl>
            <c:dLbl>
              <c:idx val="1"/>
              <c:layout>
                <c:manualLayout>
                  <c:x val="-1.9087280930071143E-2"/>
                  <c:y val="9.3808630393996256E-3"/>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CA681CA4-B476-40BB-A1EF-B027033EF1C4}" type="CATEGORYNAME">
                      <a:rPr lang="en-US"/>
                      <a:pPr>
                        <a:defRPr/>
                      </a:pPr>
                      <a:t>[CATEGORY NAME]</a:t>
                    </a:fld>
                    <a:r>
                      <a:rPr lang="en-US"/>
                      <a:t> Integration</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9232467652069804"/>
                      <c:h val="4.1369170958893295E-2"/>
                    </c:manualLayout>
                  </c15:layout>
                  <c15:dlblFieldTable/>
                  <c15:showDataLabelsRange val="0"/>
                </c:ext>
                <c:ext xmlns:c16="http://schemas.microsoft.com/office/drawing/2014/chart" uri="{C3380CC4-5D6E-409C-BE32-E72D297353CC}">
                  <c16:uniqueId val="{00000003-8F10-4C0A-99BB-E3EE5FC6479F}"/>
                </c:ext>
              </c:extLst>
            </c:dLbl>
            <c:dLbl>
              <c:idx val="2"/>
              <c:layout>
                <c:manualLayout>
                  <c:x val="-1.5616797900262467E-2"/>
                  <c:y val="3.1269543464665416E-3"/>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1129F07E-21BE-486B-85AE-BAF714622B1C}" type="CATEGORYNAME">
                      <a:rPr lang="en-US"/>
                      <a:pPr>
                        <a:defRPr/>
                      </a:pPr>
                      <a:t>[CATEGORY NAME]</a:t>
                    </a:fld>
                    <a:r>
                      <a:rPr lang="en-US"/>
                      <a:t> Replication Implementation</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8591886061092958"/>
                      <c:h val="3.5037646560596436E-2"/>
                    </c:manualLayout>
                  </c15:layout>
                  <c15:dlblFieldTable/>
                  <c15:showDataLabelsRange val="0"/>
                </c:ext>
                <c:ext xmlns:c16="http://schemas.microsoft.com/office/drawing/2014/chart" uri="{C3380CC4-5D6E-409C-BE32-E72D297353CC}">
                  <c16:uniqueId val="{00000004-8F10-4C0A-99BB-E3EE5FC6479F}"/>
                </c:ext>
              </c:extLst>
            </c:dLbl>
            <c:dLbl>
              <c:idx val="3"/>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C5204FF-1070-41BD-A557-657DF4867373}" type="CATEGORYNAME">
                      <a:rPr lang="en-US"/>
                      <a:pPr>
                        <a:defRPr/>
                      </a:pPr>
                      <a:t>[CATEGORY NAME]</a:t>
                    </a:fld>
                    <a:r>
                      <a:rPr lang="en-US"/>
                      <a:t> Requirements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F10-4C0A-99BB-E3EE5FC6479F}"/>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87DFD62-2276-4894-BEF4-FB191356B2B3}" type="CATEGORYNAME">
                      <a:rPr lang="en-US"/>
                      <a:pPr>
                        <a:defRPr/>
                      </a:pPr>
                      <a:t>[CATEGORY NAME]</a:t>
                    </a:fld>
                    <a:r>
                      <a:rPr lang="en-US"/>
                      <a:t> Dev / Ops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8F10-4C0A-99BB-E3EE5FC6479F}"/>
                </c:ext>
              </c:extLst>
            </c:dLbl>
            <c:dLbl>
              <c:idx val="5"/>
              <c:layout>
                <c:manualLayout>
                  <c:x val="2.31578677593503E-2"/>
                  <c:y val="2.193870503029215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C40C8082-9F70-4BBB-968B-939B35B02CC7}" type="CATEGORYNAME">
                      <a:rPr lang="en-US"/>
                      <a:pPr>
                        <a:defRPr/>
                      </a:pPr>
                      <a:t>[CATEGORY NAME]</a:t>
                    </a:fld>
                    <a:r>
                      <a:rPr lang="en-US"/>
                      <a:t> Documentation / Compliance</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34572642807931603"/>
                      <c:h val="4.8192331221755175E-2"/>
                    </c:manualLayout>
                  </c15:layout>
                  <c15:dlblFieldTable/>
                  <c15:showDataLabelsRange val="0"/>
                </c:ext>
                <c:ext xmlns:c16="http://schemas.microsoft.com/office/drawing/2014/chart" uri="{C3380CC4-5D6E-409C-BE32-E72D297353CC}">
                  <c16:uniqueId val="{00000007-8F10-4C0A-99BB-E3EE5FC6479F}"/>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FA2B0965-94B0-4CF8-9A39-C0838A7215ED}" type="CATEGORYNAME">
                      <a:rPr lang="en-US"/>
                      <a:pPr>
                        <a:defRPr/>
                      </a:pPr>
                      <a:t>[CATEGORY NAME]</a:t>
                    </a:fld>
                    <a:r>
                      <a:rPr lang="en-US"/>
                      <a:t> Analysis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F10-4C0A-99BB-E3EE5FC6479F}"/>
                </c:ext>
              </c:extLst>
            </c:dLbl>
            <c:dLbl>
              <c:idx val="7"/>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259C01A-62FD-4D91-A378-209A47E33E07}" type="CATEGORYNAME">
                      <a:rPr lang="en-US"/>
                      <a:pPr>
                        <a:defRPr/>
                      </a:pPr>
                      <a:t>[CATEGORY NAME]</a:t>
                    </a:fld>
                    <a:r>
                      <a:rPr lang="en-US"/>
                      <a:t> Testing</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F10-4C0A-99BB-E3EE5FC6479F}"/>
                </c:ext>
              </c:extLst>
            </c:dLbl>
            <c:dLbl>
              <c:idx val="8"/>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97D7A73-D4C1-4CFE-83FB-3DA295CCB255}" type="CATEGORYNAME">
                      <a:rPr lang="en-US"/>
                      <a:pPr>
                        <a:defRPr/>
                      </a:pPr>
                      <a:t>[CATEGORY NAME]</a:t>
                    </a:fld>
                    <a:r>
                      <a:rPr lang="en-US"/>
                      <a:t> Planning</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F10-4C0A-99BB-E3EE5FC6479F}"/>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Staffing2!$BZ$4:$CH$4</c:f>
              <c:strCache>
                <c:ptCount val="9"/>
                <c:pt idx="0">
                  <c:v>C.4.1</c:v>
                </c:pt>
                <c:pt idx="1">
                  <c:v>C.4.2</c:v>
                </c:pt>
                <c:pt idx="2">
                  <c:v>C.4.3</c:v>
                </c:pt>
                <c:pt idx="3">
                  <c:v>C.4.4</c:v>
                </c:pt>
                <c:pt idx="4">
                  <c:v>C.4.5</c:v>
                </c:pt>
                <c:pt idx="5">
                  <c:v>C.4.6</c:v>
                </c:pt>
                <c:pt idx="6">
                  <c:v>C.4.7</c:v>
                </c:pt>
                <c:pt idx="7">
                  <c:v>C.4.8</c:v>
                </c:pt>
                <c:pt idx="8">
                  <c:v>C.4.9</c:v>
                </c:pt>
              </c:strCache>
            </c:strRef>
          </c:cat>
          <c:val>
            <c:numRef>
              <c:f>Staffing2!$BZ$37:$CH$37</c:f>
              <c:numCache>
                <c:formatCode>_(* #,##0_);_(* \(#,##0\);_(* "-"??_);_(@_)</c:formatCode>
                <c:ptCount val="9"/>
                <c:pt idx="0">
                  <c:v>3233.5149999999999</c:v>
                </c:pt>
                <c:pt idx="1">
                  <c:v>14436.061300000001</c:v>
                </c:pt>
                <c:pt idx="2">
                  <c:v>2504.8706999999999</c:v>
                </c:pt>
                <c:pt idx="3">
                  <c:v>731.90660000000003</c:v>
                </c:pt>
                <c:pt idx="4">
                  <c:v>10021.209899999998</c:v>
                </c:pt>
                <c:pt idx="5">
                  <c:v>1109.5658000000003</c:v>
                </c:pt>
                <c:pt idx="6">
                  <c:v>1473.4081999999999</c:v>
                </c:pt>
                <c:pt idx="7">
                  <c:v>15204.620799999997</c:v>
                </c:pt>
                <c:pt idx="8">
                  <c:v>1178.0741000000005</c:v>
                </c:pt>
              </c:numCache>
            </c:numRef>
          </c:val>
          <c:extLst>
            <c:ext xmlns:c16="http://schemas.microsoft.com/office/drawing/2014/chart" uri="{C3380CC4-5D6E-409C-BE32-E72D297353CC}">
              <c16:uniqueId val="{00000000-8F10-4C0A-99BB-E3EE5FC6479F}"/>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72</xdr:col>
      <xdr:colOff>329565</xdr:colOff>
      <xdr:row>48</xdr:row>
      <xdr:rowOff>114300</xdr:rowOff>
    </xdr:from>
    <xdr:to>
      <xdr:col>81</xdr:col>
      <xdr:colOff>504825</xdr:colOff>
      <xdr:row>71</xdr:row>
      <xdr:rowOff>5715</xdr:rowOff>
    </xdr:to>
    <xdr:graphicFrame macro="">
      <xdr:nvGraphicFramePr>
        <xdr:cNvPr id="3" name="Chart 2">
          <a:extLst>
            <a:ext uri="{FF2B5EF4-FFF2-40B4-BE49-F238E27FC236}">
              <a16:creationId xmlns:a16="http://schemas.microsoft.com/office/drawing/2014/main" id="{B84B0882-6AB4-46BC-8D03-6FB5AF510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D9406-CEDA-4F10-BB24-C5F8BC0D3E53}">
  <dimension ref="A2:CI47"/>
  <sheetViews>
    <sheetView tabSelected="1" workbookViewId="0">
      <pane xSplit="2" ySplit="4" topLeftCell="BS29" activePane="bottomRight" state="frozen"/>
      <selection pane="topRight" activeCell="C1" sqref="C1"/>
      <selection pane="bottomLeft" activeCell="A5" sqref="A5"/>
      <selection pane="bottomRight" activeCell="CG50" sqref="CG50"/>
    </sheetView>
  </sheetViews>
  <sheetFormatPr defaultRowHeight="14.4" x14ac:dyDescent="0.3"/>
  <cols>
    <col min="1" max="1" width="8.88671875" style="2"/>
    <col min="2" max="2" width="57.77734375" customWidth="1"/>
    <col min="3" max="3" width="13" customWidth="1"/>
    <col min="4" max="6" width="9.33203125" style="2" customWidth="1"/>
    <col min="7" max="35" width="6.77734375" customWidth="1"/>
    <col min="36" max="36" width="10.21875" customWidth="1"/>
    <col min="37" max="37" width="10.5546875" customWidth="1"/>
    <col min="38" max="38" width="8.44140625" customWidth="1"/>
    <col min="39" max="39" width="8.5546875" customWidth="1"/>
    <col min="40" max="40" width="11.5546875" customWidth="1"/>
    <col min="74" max="74" width="10.5546875" customWidth="1"/>
    <col min="75" max="75" width="15" customWidth="1"/>
    <col min="76" max="76" width="15.33203125" customWidth="1"/>
    <col min="77" max="77" width="11" customWidth="1"/>
    <col min="84" max="84" width="11.21875" customWidth="1"/>
  </cols>
  <sheetData>
    <row r="2" spans="1:87" ht="180.6" customHeight="1" x14ac:dyDescent="0.3">
      <c r="A2" s="6" t="s">
        <v>117</v>
      </c>
      <c r="B2" s="4" t="s">
        <v>62</v>
      </c>
      <c r="C2" s="4" t="s">
        <v>70</v>
      </c>
      <c r="D2" s="6" t="s">
        <v>118</v>
      </c>
      <c r="E2" s="6" t="s">
        <v>119</v>
      </c>
      <c r="F2" s="6" t="s">
        <v>121</v>
      </c>
      <c r="G2" s="58" t="str">
        <f>TaskAnalysis!B4</f>
        <v xml:space="preserve">Serve as Government point of contact and manage Contractor personnel. </v>
      </c>
      <c r="H2" s="58" t="str">
        <f>TaskAnalysis!B5</f>
        <v>Coordinate kick-off meeting.</v>
      </c>
      <c r="I2" s="58" t="str">
        <f>TaskAnalysis!B6</f>
        <v>Weekly status  (meeting agenda, meeting, status report)</v>
      </c>
      <c r="J2" s="58" t="str">
        <f>TaskAnalysis!B7</f>
        <v>Prepare monthly status report.</v>
      </c>
      <c r="K2" s="58" t="str">
        <f>TaskAnalysis!B8</f>
        <v>Coordinate transition-out activities.</v>
      </c>
      <c r="L2" s="58" t="str">
        <f>TaskAnalysis!B9</f>
        <v>Integrate and implement the solution for USPTO products across all product lines.</v>
      </c>
      <c r="M2" s="58" t="str">
        <f>TaskAnalysis!B10</f>
        <v>Enable/promote Virtual DaaS solution usage at the enterprise level.</v>
      </c>
      <c r="N2" s="58" t="str">
        <f>TaskAnalysis!B11</f>
        <v>Integrate and automate the solution into CICD pipeline.</v>
      </c>
      <c r="O2" s="58" t="str">
        <f>TaskAnalysis!B12</f>
        <v>Build a self-service portal for software as a service.</v>
      </c>
      <c r="P2" s="58" t="str">
        <f>TaskAnalysis!B13</f>
        <v>Provision right data at right time to enable testing early, often and faster across all product lines as needed.</v>
      </c>
      <c r="Q2" s="58" t="str">
        <f>TaskAnalysis!B14</f>
        <v>Integrate into Agile teams must work with other teams, and vendors, within and across product lines to successfully deliver integrated solutions that achieve USPTO’s goals.</v>
      </c>
      <c r="R2" s="58" t="str">
        <f>TaskAnalysis!B15</f>
        <v>Maintain the Virtual DaaS which must deliver significant savings through storage reclamation and growth spend avoidance.</v>
      </c>
      <c r="S2" s="58" t="str">
        <f>TaskAnalysis!B16</f>
        <v>Provision virtual workloads in minutes for Test/Dev, Labs/Training &amp; integrate with Orchestration / configuration mgmt. tools like Chef, Puppet &amp; Ansible.</v>
      </c>
      <c r="T2" s="58" t="str">
        <f>TaskAnalysis!B17</f>
        <v>Enable the Virtual DaaS system use of multiple cloud providers as required.</v>
      </c>
      <c r="U2" s="58" t="str">
        <f>TaskAnalysis!B18</f>
        <v>Manage data on-premise and in multiple cloud providers via a single solution as required.</v>
      </c>
      <c r="V2" s="58" t="str">
        <f>TaskAnalysis!B19</f>
        <v>Make right data available and make data available for all aspects of development, testing and other cross-functional teams.</v>
      </c>
      <c r="W2" s="58" t="str">
        <f>TaskAnalysis!B20</f>
        <v>Provide a Corrective Action Plan.</v>
      </c>
      <c r="X2" s="58" t="str">
        <f>TaskAnalysis!B21</f>
        <v>Create and analyze user stories and/or requirements as data replication service defined by an Agile team.</v>
      </c>
      <c r="Y2" s="58" t="str">
        <f>TaskAnalysis!B22</f>
        <v>Implement data replications services.</v>
      </c>
      <c r="Z2" s="58" t="str">
        <f>TaskAnalysis!B23</f>
        <v>Analyze critically current implementation of replication solution and list the challenges and steps for improvements.</v>
      </c>
      <c r="AA2" s="59" t="str">
        <f>TaskAnalysis!B24</f>
        <v>Implement the solution such as configuration &amp; troubleshooting for test data management</v>
      </c>
      <c r="AB2" s="59" t="str">
        <f>TaskAnalysis!B25</f>
        <v>Implement the solution for a different types of databases such as RDBMS, NoSQL, cloud DBs, and others as needed across USPTO product lines.</v>
      </c>
      <c r="AC2" s="59" t="str">
        <f>TaskAnalysis!B26</f>
        <v>Develop Technical documentation such as System Design Document (SDD), Operating Support Procedures (SOP) and any other type of documentation as required by Agile Delivery Office, Agile team, and OCIO standards.</v>
      </c>
      <c r="AD2" s="59" t="str">
        <f>TaskAnalysis!B27</f>
        <v>Manage issues in compliance with NWOW organizational structure.</v>
      </c>
      <c r="AE2" s="59" t="str">
        <f>TaskAnalysis!B28</f>
        <v>Implement, maintain and enhance the capability of automated virtual data provisioning utilizing API (e.g. Actifio API) programmatically, with or without a self-service web portal or tools used in the CI/CD pipeline build process.</v>
      </c>
      <c r="AF2" s="59" t="str">
        <f>TaskAnalysis!B29</f>
        <v>Contribute in the scoping and planning of Virtual DaaS self-service portal for each product team.</v>
      </c>
      <c r="AG2" s="59" t="str">
        <f>TaskAnalysis!B30</f>
        <v>Support Virtual DaaS COTS product (Actifio) operation and maintenance activities</v>
      </c>
      <c r="AH2" s="59" t="str">
        <f>TaskAnalysis!B31</f>
        <v>Define the Data as a Service Strategy, High-Level Roadmap for solution components &amp; ROI/CBA.</v>
      </c>
      <c r="AI2" s="59" t="str">
        <f>TaskAnalysis!B32</f>
        <v>Identifying and interviewing core stakeholders involved in end-to-end processes.</v>
      </c>
      <c r="AJ2" s="59" t="str">
        <f>TaskAnalysis!B33</f>
        <v>Reviewing the current process interactions, configuration of environments &amp; data, support team alignment, KPI &amp; artifacts to interdependencies across processes.</v>
      </c>
      <c r="AK2" s="59" t="str">
        <f>TaskAnalysis!B34</f>
        <v>Identifying the opportunities for improvements along with recommendations for Planning and Solution Design phase.</v>
      </c>
      <c r="AL2" s="59" t="str">
        <f>TaskAnalysis!B35</f>
        <v>The contractor shall conduct all aspects of testing.</v>
      </c>
      <c r="AM2" s="59" t="str">
        <f>TaskAnalysis!B36</f>
        <v>The contractor shall conduct research investigation to implement Virtual DaaS cloud migration and implementation in compliance with USPTO cloud implementation procedures and standards.  The contractor shall apply industry best practices to deliver value during daily work in implementation, operation and customer services.</v>
      </c>
      <c r="AO2" s="60" t="str">
        <f>G2</f>
        <v xml:space="preserve">Serve as Government point of contact and manage Contractor personnel. </v>
      </c>
      <c r="AP2" s="60" t="str">
        <f t="shared" ref="AP2:BU2" si="0">H2</f>
        <v>Coordinate kick-off meeting.</v>
      </c>
      <c r="AQ2" s="60" t="str">
        <f t="shared" si="0"/>
        <v>Weekly status  (meeting agenda, meeting, status report)</v>
      </c>
      <c r="AR2" s="60" t="str">
        <f t="shared" si="0"/>
        <v>Prepare monthly status report.</v>
      </c>
      <c r="AS2" s="60" t="str">
        <f t="shared" si="0"/>
        <v>Coordinate transition-out activities.</v>
      </c>
      <c r="AT2" s="60" t="str">
        <f t="shared" si="0"/>
        <v>Integrate and implement the solution for USPTO products across all product lines.</v>
      </c>
      <c r="AU2" s="60" t="str">
        <f t="shared" si="0"/>
        <v>Enable/promote Virtual DaaS solution usage at the enterprise level.</v>
      </c>
      <c r="AV2" s="60" t="str">
        <f t="shared" si="0"/>
        <v>Integrate and automate the solution into CICD pipeline.</v>
      </c>
      <c r="AW2" s="60" t="str">
        <f t="shared" si="0"/>
        <v>Build a self-service portal for software as a service.</v>
      </c>
      <c r="AX2" s="60" t="str">
        <f t="shared" si="0"/>
        <v>Provision right data at right time to enable testing early, often and faster across all product lines as needed.</v>
      </c>
      <c r="AY2" s="60" t="str">
        <f t="shared" si="0"/>
        <v>Integrate into Agile teams must work with other teams, and vendors, within and across product lines to successfully deliver integrated solutions that achieve USPTO’s goals.</v>
      </c>
      <c r="AZ2" s="60" t="str">
        <f t="shared" si="0"/>
        <v>Maintain the Virtual DaaS which must deliver significant savings through storage reclamation and growth spend avoidance.</v>
      </c>
      <c r="BA2" s="60" t="str">
        <f t="shared" si="0"/>
        <v>Provision virtual workloads in minutes for Test/Dev, Labs/Training &amp; integrate with Orchestration / configuration mgmt. tools like Chef, Puppet &amp; Ansible.</v>
      </c>
      <c r="BB2" s="60" t="str">
        <f t="shared" si="0"/>
        <v>Enable the Virtual DaaS system use of multiple cloud providers as required.</v>
      </c>
      <c r="BC2" s="60" t="str">
        <f t="shared" si="0"/>
        <v>Manage data on-premise and in multiple cloud providers via a single solution as required.</v>
      </c>
      <c r="BD2" s="60" t="str">
        <f t="shared" si="0"/>
        <v>Make right data available and make data available for all aspects of development, testing and other cross-functional teams.</v>
      </c>
      <c r="BE2" s="60" t="str">
        <f t="shared" si="0"/>
        <v>Provide a Corrective Action Plan.</v>
      </c>
      <c r="BF2" s="60" t="str">
        <f t="shared" si="0"/>
        <v>Create and analyze user stories and/or requirements as data replication service defined by an Agile team.</v>
      </c>
      <c r="BG2" s="60" t="str">
        <f t="shared" si="0"/>
        <v>Implement data replications services.</v>
      </c>
      <c r="BH2" s="60" t="str">
        <f t="shared" si="0"/>
        <v>Analyze critically current implementation of replication solution and list the challenges and steps for improvements.</v>
      </c>
      <c r="BI2" s="60" t="str">
        <f t="shared" si="0"/>
        <v>Implement the solution such as configuration &amp; troubleshooting for test data management</v>
      </c>
      <c r="BJ2" s="60" t="str">
        <f t="shared" si="0"/>
        <v>Implement the solution for a different types of databases such as RDBMS, NoSQL, cloud DBs, and others as needed across USPTO product lines.</v>
      </c>
      <c r="BK2" s="60" t="str">
        <f t="shared" si="0"/>
        <v>Develop Technical documentation such as System Design Document (SDD), Operating Support Procedures (SOP) and any other type of documentation as required by Agile Delivery Office, Agile team, and OCIO standards.</v>
      </c>
      <c r="BL2" s="60" t="str">
        <f t="shared" si="0"/>
        <v>Manage issues in compliance with NWOW organizational structure.</v>
      </c>
      <c r="BM2" s="60" t="str">
        <f t="shared" si="0"/>
        <v>Implement, maintain and enhance the capability of automated virtual data provisioning utilizing API (e.g. Actifio API) programmatically, with or without a self-service web portal or tools used in the CI/CD pipeline build process.</v>
      </c>
      <c r="BN2" s="60" t="str">
        <f t="shared" si="0"/>
        <v>Contribute in the scoping and planning of Virtual DaaS self-service portal for each product team.</v>
      </c>
      <c r="BO2" s="60" t="str">
        <f t="shared" si="0"/>
        <v>Support Virtual DaaS COTS product (Actifio) operation and maintenance activities</v>
      </c>
      <c r="BP2" s="60" t="str">
        <f t="shared" si="0"/>
        <v>Define the Data as a Service Strategy, High-Level Roadmap for solution components &amp; ROI/CBA.</v>
      </c>
      <c r="BQ2" s="60" t="str">
        <f t="shared" si="0"/>
        <v>Identifying and interviewing core stakeholders involved in end-to-end processes.</v>
      </c>
      <c r="BR2" s="60" t="str">
        <f t="shared" si="0"/>
        <v>Reviewing the current process interactions, configuration of environments &amp; data, support team alignment, KPI &amp; artifacts to interdependencies across processes.</v>
      </c>
      <c r="BS2" s="60" t="str">
        <f t="shared" si="0"/>
        <v>Identifying the opportunities for improvements along with recommendations for Planning and Solution Design phase.</v>
      </c>
      <c r="BT2" s="60" t="str">
        <f t="shared" si="0"/>
        <v>The contractor shall conduct all aspects of testing.</v>
      </c>
      <c r="BU2" s="60" t="str">
        <f t="shared" si="0"/>
        <v>The contractor shall conduct research investigation to implement Virtual DaaS cloud migration and implementation in compliance with USPTO cloud implementation procedures and standards.  The contractor shall apply industry best practices to deliver value during daily work in implementation, operation and customer services.</v>
      </c>
      <c r="BV2" s="4" t="s">
        <v>123</v>
      </c>
      <c r="BW2" s="4" t="s">
        <v>124</v>
      </c>
      <c r="BX2" s="17" t="s">
        <v>125</v>
      </c>
    </row>
    <row r="3" spans="1:87" ht="13.8" customHeight="1" x14ac:dyDescent="0.3">
      <c r="A3" s="6"/>
      <c r="B3" s="4"/>
      <c r="C3" s="4"/>
      <c r="D3" s="6"/>
      <c r="E3" s="6"/>
      <c r="F3" s="6"/>
      <c r="G3" s="57">
        <v>1</v>
      </c>
      <c r="H3" s="57">
        <f>G3+1</f>
        <v>2</v>
      </c>
      <c r="I3" s="57">
        <f t="shared" ref="I3:AM3" si="1">H3+1</f>
        <v>3</v>
      </c>
      <c r="J3" s="57">
        <f t="shared" si="1"/>
        <v>4</v>
      </c>
      <c r="K3" s="57">
        <f t="shared" si="1"/>
        <v>5</v>
      </c>
      <c r="L3" s="57">
        <f t="shared" si="1"/>
        <v>6</v>
      </c>
      <c r="M3" s="57">
        <f t="shared" si="1"/>
        <v>7</v>
      </c>
      <c r="N3" s="57">
        <f t="shared" si="1"/>
        <v>8</v>
      </c>
      <c r="O3" s="57">
        <f t="shared" si="1"/>
        <v>9</v>
      </c>
      <c r="P3" s="57">
        <f t="shared" si="1"/>
        <v>10</v>
      </c>
      <c r="Q3" s="57">
        <f t="shared" si="1"/>
        <v>11</v>
      </c>
      <c r="R3" s="57">
        <f t="shared" si="1"/>
        <v>12</v>
      </c>
      <c r="S3" s="57">
        <f t="shared" si="1"/>
        <v>13</v>
      </c>
      <c r="T3" s="57">
        <f t="shared" si="1"/>
        <v>14</v>
      </c>
      <c r="U3" s="57">
        <f t="shared" si="1"/>
        <v>15</v>
      </c>
      <c r="V3" s="57">
        <f t="shared" si="1"/>
        <v>16</v>
      </c>
      <c r="W3" s="57">
        <f t="shared" si="1"/>
        <v>17</v>
      </c>
      <c r="X3" s="57">
        <f t="shared" si="1"/>
        <v>18</v>
      </c>
      <c r="Y3" s="57">
        <f t="shared" si="1"/>
        <v>19</v>
      </c>
      <c r="Z3" s="57">
        <f t="shared" si="1"/>
        <v>20</v>
      </c>
      <c r="AA3" s="57">
        <f t="shared" si="1"/>
        <v>21</v>
      </c>
      <c r="AB3" s="57">
        <f t="shared" si="1"/>
        <v>22</v>
      </c>
      <c r="AC3" s="57">
        <f t="shared" si="1"/>
        <v>23</v>
      </c>
      <c r="AD3" s="57">
        <f t="shared" si="1"/>
        <v>24</v>
      </c>
      <c r="AE3" s="57">
        <f t="shared" si="1"/>
        <v>25</v>
      </c>
      <c r="AF3" s="57">
        <f t="shared" si="1"/>
        <v>26</v>
      </c>
      <c r="AG3" s="57">
        <f t="shared" si="1"/>
        <v>27</v>
      </c>
      <c r="AH3" s="57">
        <f t="shared" si="1"/>
        <v>28</v>
      </c>
      <c r="AI3" s="57">
        <f t="shared" si="1"/>
        <v>29</v>
      </c>
      <c r="AJ3" s="57">
        <f t="shared" si="1"/>
        <v>30</v>
      </c>
      <c r="AK3" s="57">
        <f t="shared" si="1"/>
        <v>31</v>
      </c>
      <c r="AL3" s="57">
        <f t="shared" si="1"/>
        <v>32</v>
      </c>
      <c r="AM3" s="57">
        <f t="shared" si="1"/>
        <v>33</v>
      </c>
      <c r="AO3" s="57">
        <v>1</v>
      </c>
      <c r="AP3" s="57">
        <v>2</v>
      </c>
      <c r="AQ3" s="57">
        <v>3</v>
      </c>
      <c r="AR3" s="57">
        <v>4</v>
      </c>
      <c r="AS3" s="57">
        <v>5</v>
      </c>
      <c r="AT3" s="57">
        <v>6</v>
      </c>
      <c r="AU3" s="57">
        <v>7</v>
      </c>
      <c r="AV3" s="57">
        <v>8</v>
      </c>
      <c r="AW3" s="57">
        <v>9</v>
      </c>
      <c r="AX3" s="57">
        <v>10</v>
      </c>
      <c r="AY3" s="57">
        <v>11</v>
      </c>
      <c r="AZ3" s="57">
        <v>12</v>
      </c>
      <c r="BA3" s="57">
        <v>13</v>
      </c>
      <c r="BB3" s="57">
        <v>14</v>
      </c>
      <c r="BC3" s="57">
        <v>15</v>
      </c>
      <c r="BD3" s="57">
        <v>16</v>
      </c>
      <c r="BE3" s="57">
        <v>17</v>
      </c>
      <c r="BF3" s="57">
        <v>18</v>
      </c>
      <c r="BG3" s="57">
        <v>19</v>
      </c>
      <c r="BH3" s="57">
        <v>20</v>
      </c>
      <c r="BI3" s="57">
        <v>21</v>
      </c>
      <c r="BJ3" s="57">
        <v>22</v>
      </c>
      <c r="BK3" s="57">
        <v>23</v>
      </c>
      <c r="BL3" s="57">
        <v>24</v>
      </c>
      <c r="BM3" s="57">
        <v>25</v>
      </c>
      <c r="BN3" s="57">
        <v>26</v>
      </c>
      <c r="BO3" s="57">
        <v>27</v>
      </c>
      <c r="BP3" s="57">
        <v>28</v>
      </c>
      <c r="BQ3" s="57">
        <v>29</v>
      </c>
      <c r="BR3" s="57">
        <v>30</v>
      </c>
      <c r="BS3" s="57">
        <v>31</v>
      </c>
      <c r="BT3" s="57">
        <v>32</v>
      </c>
      <c r="BU3" s="57">
        <v>33</v>
      </c>
      <c r="BV3" s="54"/>
      <c r="BW3" s="4"/>
      <c r="BX3" s="55"/>
      <c r="BZ3" s="76" t="s">
        <v>188</v>
      </c>
      <c r="CA3" s="77"/>
      <c r="CB3" s="77"/>
      <c r="CC3" s="77"/>
      <c r="CD3" s="77"/>
      <c r="CE3" s="77"/>
      <c r="CF3" s="77"/>
      <c r="CG3" s="77"/>
      <c r="CH3" s="77"/>
      <c r="CI3" s="78"/>
    </row>
    <row r="4" spans="1:87" ht="13.8" customHeight="1" x14ac:dyDescent="0.3">
      <c r="A4" s="6"/>
      <c r="B4" s="4"/>
      <c r="C4" s="4"/>
      <c r="D4" s="6"/>
      <c r="E4" s="6"/>
      <c r="F4" s="6"/>
      <c r="G4" s="57" t="s">
        <v>187</v>
      </c>
      <c r="H4" s="57" t="s">
        <v>187</v>
      </c>
      <c r="I4" s="57" t="s">
        <v>187</v>
      </c>
      <c r="J4" s="57" t="s">
        <v>187</v>
      </c>
      <c r="K4" s="57" t="s">
        <v>187</v>
      </c>
      <c r="L4" s="57" t="s">
        <v>7</v>
      </c>
      <c r="M4" s="57" t="s">
        <v>7</v>
      </c>
      <c r="N4" s="57" t="s">
        <v>7</v>
      </c>
      <c r="O4" s="57" t="s">
        <v>10</v>
      </c>
      <c r="P4" s="57" t="s">
        <v>7</v>
      </c>
      <c r="Q4" s="57" t="s">
        <v>7</v>
      </c>
      <c r="R4" s="57" t="s">
        <v>7</v>
      </c>
      <c r="S4" s="57" t="s">
        <v>7</v>
      </c>
      <c r="T4" s="57" t="s">
        <v>7</v>
      </c>
      <c r="U4" s="57" t="s">
        <v>7</v>
      </c>
      <c r="V4" s="57" t="s">
        <v>7</v>
      </c>
      <c r="W4" s="57" t="s">
        <v>7</v>
      </c>
      <c r="X4" s="57" t="s">
        <v>9</v>
      </c>
      <c r="Y4" s="57" t="s">
        <v>8</v>
      </c>
      <c r="Z4" s="57" t="s">
        <v>8</v>
      </c>
      <c r="AA4" s="57" t="s">
        <v>8</v>
      </c>
      <c r="AB4" s="57" t="s">
        <v>8</v>
      </c>
      <c r="AC4" s="57" t="s">
        <v>11</v>
      </c>
      <c r="AD4" s="57" t="s">
        <v>9</v>
      </c>
      <c r="AE4" s="57" t="s">
        <v>10</v>
      </c>
      <c r="AF4" s="57" t="s">
        <v>14</v>
      </c>
      <c r="AG4" s="57" t="s">
        <v>10</v>
      </c>
      <c r="AH4" s="57" t="s">
        <v>12</v>
      </c>
      <c r="AI4" s="57" t="s">
        <v>12</v>
      </c>
      <c r="AJ4" s="57" t="s">
        <v>12</v>
      </c>
      <c r="AK4" s="57" t="s">
        <v>12</v>
      </c>
      <c r="AL4" s="57" t="s">
        <v>13</v>
      </c>
      <c r="AM4" s="57" t="s">
        <v>14</v>
      </c>
      <c r="AO4" s="57" t="s">
        <v>187</v>
      </c>
      <c r="AP4" s="57" t="s">
        <v>187</v>
      </c>
      <c r="AQ4" s="57" t="s">
        <v>187</v>
      </c>
      <c r="AR4" s="57" t="s">
        <v>187</v>
      </c>
      <c r="AS4" s="57" t="s">
        <v>187</v>
      </c>
      <c r="AT4" s="57" t="s">
        <v>7</v>
      </c>
      <c r="AU4" s="57" t="s">
        <v>7</v>
      </c>
      <c r="AV4" s="57" t="s">
        <v>7</v>
      </c>
      <c r="AW4" s="57" t="s">
        <v>10</v>
      </c>
      <c r="AX4" s="57" t="s">
        <v>7</v>
      </c>
      <c r="AY4" s="57" t="s">
        <v>7</v>
      </c>
      <c r="AZ4" s="57" t="s">
        <v>7</v>
      </c>
      <c r="BA4" s="57" t="s">
        <v>7</v>
      </c>
      <c r="BB4" s="57" t="s">
        <v>7</v>
      </c>
      <c r="BC4" s="57" t="s">
        <v>7</v>
      </c>
      <c r="BD4" s="57" t="s">
        <v>7</v>
      </c>
      <c r="BE4" s="57" t="s">
        <v>7</v>
      </c>
      <c r="BF4" s="57" t="s">
        <v>9</v>
      </c>
      <c r="BG4" s="57" t="s">
        <v>8</v>
      </c>
      <c r="BH4" s="57" t="s">
        <v>8</v>
      </c>
      <c r="BI4" s="57" t="s">
        <v>8</v>
      </c>
      <c r="BJ4" s="57" t="s">
        <v>8</v>
      </c>
      <c r="BK4" s="57" t="s">
        <v>11</v>
      </c>
      <c r="BL4" s="57" t="s">
        <v>9</v>
      </c>
      <c r="BM4" s="57" t="s">
        <v>10</v>
      </c>
      <c r="BN4" s="57" t="s">
        <v>14</v>
      </c>
      <c r="BO4" s="57" t="s">
        <v>10</v>
      </c>
      <c r="BP4" s="57" t="s">
        <v>12</v>
      </c>
      <c r="BQ4" s="57" t="s">
        <v>12</v>
      </c>
      <c r="BR4" s="57" t="s">
        <v>12</v>
      </c>
      <c r="BS4" s="57" t="s">
        <v>12</v>
      </c>
      <c r="BT4" s="57" t="s">
        <v>13</v>
      </c>
      <c r="BU4" s="57" t="s">
        <v>14</v>
      </c>
      <c r="BV4" s="54"/>
      <c r="BW4" s="4"/>
      <c r="BX4" s="55"/>
      <c r="BZ4" s="7" t="s">
        <v>187</v>
      </c>
      <c r="CA4" s="7" t="s">
        <v>7</v>
      </c>
      <c r="CB4" s="7" t="s">
        <v>8</v>
      </c>
      <c r="CC4" s="7" t="s">
        <v>9</v>
      </c>
      <c r="CD4" s="7" t="s">
        <v>10</v>
      </c>
      <c r="CE4" s="7" t="s">
        <v>11</v>
      </c>
      <c r="CF4" s="7" t="s">
        <v>12</v>
      </c>
      <c r="CG4" s="7" t="s">
        <v>13</v>
      </c>
      <c r="CH4" s="72" t="s">
        <v>14</v>
      </c>
      <c r="CI4" s="7" t="s">
        <v>137</v>
      </c>
    </row>
    <row r="5" spans="1:87" x14ac:dyDescent="0.3">
      <c r="A5" s="5">
        <v>1</v>
      </c>
      <c r="B5" s="3" t="s">
        <v>63</v>
      </c>
      <c r="C5" s="3" t="s">
        <v>71</v>
      </c>
      <c r="D5" s="25">
        <v>12</v>
      </c>
      <c r="E5" s="25">
        <v>1</v>
      </c>
      <c r="F5" s="26">
        <v>110.74</v>
      </c>
      <c r="G5" s="23">
        <f t="shared" ref="G5:AM5" si="2">VLOOKUP(G$3,RoleLU,13,FALSE)</f>
        <v>0</v>
      </c>
      <c r="H5" s="23">
        <f t="shared" si="2"/>
        <v>0</v>
      </c>
      <c r="I5" s="23">
        <f t="shared" si="2"/>
        <v>0</v>
      </c>
      <c r="J5" s="23">
        <f t="shared" si="2"/>
        <v>0</v>
      </c>
      <c r="K5" s="23">
        <f t="shared" si="2"/>
        <v>0</v>
      </c>
      <c r="L5" s="23">
        <f t="shared" si="2"/>
        <v>0.01</v>
      </c>
      <c r="M5" s="23">
        <f t="shared" si="2"/>
        <v>0.01</v>
      </c>
      <c r="N5" s="23">
        <f t="shared" si="2"/>
        <v>0.01</v>
      </c>
      <c r="O5" s="23">
        <f t="shared" si="2"/>
        <v>0.05</v>
      </c>
      <c r="P5" s="23">
        <f t="shared" si="2"/>
        <v>0.01</v>
      </c>
      <c r="Q5" s="23">
        <f t="shared" si="2"/>
        <v>0.5</v>
      </c>
      <c r="R5" s="23">
        <f t="shared" si="2"/>
        <v>0.01</v>
      </c>
      <c r="S5" s="23">
        <f t="shared" si="2"/>
        <v>0.01</v>
      </c>
      <c r="T5" s="23">
        <f t="shared" si="2"/>
        <v>0.02</v>
      </c>
      <c r="U5" s="23">
        <f t="shared" si="2"/>
        <v>0.01</v>
      </c>
      <c r="V5" s="23">
        <f t="shared" si="2"/>
        <v>0.01</v>
      </c>
      <c r="W5" s="23">
        <f t="shared" si="2"/>
        <v>0.01</v>
      </c>
      <c r="X5" s="23">
        <f t="shared" si="2"/>
        <v>0.01</v>
      </c>
      <c r="Y5" s="23">
        <f t="shared" si="2"/>
        <v>0.03</v>
      </c>
      <c r="Z5" s="23">
        <f t="shared" si="2"/>
        <v>0.01</v>
      </c>
      <c r="AA5" s="23">
        <f t="shared" si="2"/>
        <v>0.03</v>
      </c>
      <c r="AB5" s="23">
        <f t="shared" si="2"/>
        <v>0.03</v>
      </c>
      <c r="AC5" s="23">
        <f t="shared" si="2"/>
        <v>0.05</v>
      </c>
      <c r="AD5" s="23">
        <f t="shared" si="2"/>
        <v>0.01</v>
      </c>
      <c r="AE5" s="23">
        <f t="shared" si="2"/>
        <v>0.03</v>
      </c>
      <c r="AF5" s="23">
        <f t="shared" si="2"/>
        <v>0.05</v>
      </c>
      <c r="AG5" s="23">
        <f t="shared" si="2"/>
        <v>0.02</v>
      </c>
      <c r="AH5" s="23">
        <f t="shared" si="2"/>
        <v>0.01</v>
      </c>
      <c r="AI5" s="23">
        <f t="shared" si="2"/>
        <v>0.01</v>
      </c>
      <c r="AJ5" s="23">
        <f t="shared" si="2"/>
        <v>0.01</v>
      </c>
      <c r="AK5" s="23">
        <f t="shared" si="2"/>
        <v>0.01</v>
      </c>
      <c r="AL5" s="23">
        <f t="shared" si="2"/>
        <v>0.02</v>
      </c>
      <c r="AM5" s="23">
        <f t="shared" si="2"/>
        <v>0.01</v>
      </c>
      <c r="AN5" s="13">
        <f>SUM(G5:AM5)</f>
        <v>1.0000000000000002</v>
      </c>
      <c r="AO5" s="15">
        <f t="shared" ref="AO5:AO36" si="3">$D5*((HoursPerYear)/12)*$E5*G5</f>
        <v>0</v>
      </c>
      <c r="AP5" s="15">
        <f t="shared" ref="AP5:AP36" si="4">$D5*((HoursPerYear)/12)*$E5*H5</f>
        <v>0</v>
      </c>
      <c r="AQ5" s="15">
        <f t="shared" ref="AQ5:AQ36" si="5">$D5*((HoursPerYear)/12)*$E5*I5</f>
        <v>0</v>
      </c>
      <c r="AR5" s="15">
        <f t="shared" ref="AR5:AR36" si="6">$D5*((HoursPerYear)/12)*$E5*J5</f>
        <v>0</v>
      </c>
      <c r="AS5" s="15">
        <f t="shared" ref="AS5:AS36" si="7">$D5*((HoursPerYear)/12)*$E5*K5</f>
        <v>0</v>
      </c>
      <c r="AT5" s="15">
        <f t="shared" ref="AT5:AT36" si="8">$D5*((HoursPerYear)/12)*$E5*L5</f>
        <v>19.190000000000001</v>
      </c>
      <c r="AU5" s="15">
        <f t="shared" ref="AU5:AU36" si="9">$D5*((HoursPerYear)/12)*$E5*M5</f>
        <v>19.190000000000001</v>
      </c>
      <c r="AV5" s="15">
        <f t="shared" ref="AV5:AV36" si="10">$D5*((HoursPerYear)/12)*$E5*N5</f>
        <v>19.190000000000001</v>
      </c>
      <c r="AW5" s="15">
        <f t="shared" ref="AW5:AW36" si="11">$D5*((HoursPerYear)/12)*$E5*O5</f>
        <v>95.95</v>
      </c>
      <c r="AX5" s="15">
        <f t="shared" ref="AX5:AX36" si="12">$D5*((HoursPerYear)/12)*$E5*P5</f>
        <v>19.190000000000001</v>
      </c>
      <c r="AY5" s="15">
        <f t="shared" ref="AY5:AY36" si="13">$D5*((HoursPerYear)/12)*$E5*Q5</f>
        <v>959.5</v>
      </c>
      <c r="AZ5" s="15">
        <f t="shared" ref="AZ5:AZ36" si="14">$D5*((HoursPerYear)/12)*$E5*R5</f>
        <v>19.190000000000001</v>
      </c>
      <c r="BA5" s="15">
        <f t="shared" ref="BA5:BA36" si="15">$D5*((HoursPerYear)/12)*$E5*S5</f>
        <v>19.190000000000001</v>
      </c>
      <c r="BB5" s="15">
        <f t="shared" ref="BB5:BB36" si="16">$D5*((HoursPerYear)/12)*$E5*T5</f>
        <v>38.380000000000003</v>
      </c>
      <c r="BC5" s="15">
        <f t="shared" ref="BC5:BC36" si="17">$D5*((HoursPerYear)/12)*$E5*U5</f>
        <v>19.190000000000001</v>
      </c>
      <c r="BD5" s="15">
        <f t="shared" ref="BD5:BD36" si="18">$D5*((HoursPerYear)/12)*$E5*V5</f>
        <v>19.190000000000001</v>
      </c>
      <c r="BE5" s="15">
        <f t="shared" ref="BE5:BE36" si="19">$D5*((HoursPerYear)/12)*$E5*W5</f>
        <v>19.190000000000001</v>
      </c>
      <c r="BF5" s="15">
        <f t="shared" ref="BF5:BF36" si="20">$D5*((HoursPerYear)/12)*$E5*X5</f>
        <v>19.190000000000001</v>
      </c>
      <c r="BG5" s="15">
        <f t="shared" ref="BG5:BG36" si="21">$D5*((HoursPerYear)/12)*$E5*Y5</f>
        <v>57.57</v>
      </c>
      <c r="BH5" s="15">
        <f t="shared" ref="BH5:BH36" si="22">$D5*((HoursPerYear)/12)*$E5*Z5</f>
        <v>19.190000000000001</v>
      </c>
      <c r="BI5" s="15">
        <f t="shared" ref="BI5:BI36" si="23">$D5*((HoursPerYear)/12)*$E5*AA5</f>
        <v>57.57</v>
      </c>
      <c r="BJ5" s="15">
        <f t="shared" ref="BJ5:BJ36" si="24">$D5*((HoursPerYear)/12)*$E5*AB5</f>
        <v>57.57</v>
      </c>
      <c r="BK5" s="15">
        <f t="shared" ref="BK5:BK36" si="25">$D5*((HoursPerYear)/12)*$E5*AC5</f>
        <v>95.95</v>
      </c>
      <c r="BL5" s="15">
        <f t="shared" ref="BL5:BL36" si="26">$D5*((HoursPerYear)/12)*$E5*AD5</f>
        <v>19.190000000000001</v>
      </c>
      <c r="BM5" s="15">
        <f t="shared" ref="BM5:BM36" si="27">$D5*((HoursPerYear)/12)*$E5*AE5</f>
        <v>57.57</v>
      </c>
      <c r="BN5" s="15">
        <f t="shared" ref="BN5:BN36" si="28">$D5*((HoursPerYear)/12)*$E5*AF5</f>
        <v>95.95</v>
      </c>
      <c r="BO5" s="15">
        <f t="shared" ref="BO5:BO36" si="29">$D5*((HoursPerYear)/12)*$E5*AG5</f>
        <v>38.380000000000003</v>
      </c>
      <c r="BP5" s="15">
        <f t="shared" ref="BP5:BP36" si="30">$D5*((HoursPerYear)/12)*$E5*AH5</f>
        <v>19.190000000000001</v>
      </c>
      <c r="BQ5" s="15">
        <f t="shared" ref="BQ5:BQ36" si="31">$D5*((HoursPerYear)/12)*$E5*AI5</f>
        <v>19.190000000000001</v>
      </c>
      <c r="BR5" s="15">
        <f t="shared" ref="BR5:BR36" si="32">$D5*((HoursPerYear)/12)*$E5*AJ5</f>
        <v>19.190000000000001</v>
      </c>
      <c r="BS5" s="15">
        <f t="shared" ref="BS5:BS36" si="33">$D5*((HoursPerYear)/12)*$E5*AK5</f>
        <v>19.190000000000001</v>
      </c>
      <c r="BT5" s="15">
        <f t="shared" ref="BT5:BT36" si="34">$D5*((HoursPerYear)/12)*$E5*AL5</f>
        <v>38.380000000000003</v>
      </c>
      <c r="BU5" s="15">
        <f t="shared" ref="BU5:BU36" si="35">$D5*((HoursPerYear)/12)*$E5*AM5</f>
        <v>19.190000000000001</v>
      </c>
      <c r="BV5" s="20">
        <f t="shared" ref="BV5:BV36" si="36">SUM(AO5:BU5)</f>
        <v>1919.0000000000009</v>
      </c>
      <c r="BW5" s="16">
        <f t="shared" ref="BW5:BW36" si="37">F5*BV5</f>
        <v>212510.06000000008</v>
      </c>
      <c r="BX5" s="18"/>
      <c r="BZ5" s="15">
        <f>SUMIF($AO$4:$BU$4,"="&amp;BZ$4,$AO5:$BU5)</f>
        <v>0</v>
      </c>
      <c r="CA5" s="15">
        <f t="shared" ref="BZ5:CH20" si="38">SUMIF($AO$4:$BU$4,"="&amp;CA$4,$AO5:$BU5)</f>
        <v>1170.5900000000004</v>
      </c>
      <c r="CB5" s="15">
        <f t="shared" si="38"/>
        <v>191.9</v>
      </c>
      <c r="CC5" s="15">
        <f t="shared" si="38"/>
        <v>38.380000000000003</v>
      </c>
      <c r="CD5" s="15">
        <f t="shared" si="38"/>
        <v>191.9</v>
      </c>
      <c r="CE5" s="15">
        <f t="shared" si="38"/>
        <v>95.95</v>
      </c>
      <c r="CF5" s="15">
        <f t="shared" si="38"/>
        <v>76.760000000000005</v>
      </c>
      <c r="CG5" s="15">
        <f t="shared" si="38"/>
        <v>38.380000000000003</v>
      </c>
      <c r="CH5" s="71">
        <f t="shared" si="38"/>
        <v>115.14</v>
      </c>
      <c r="CI5" s="36">
        <f>SUM(BZ5:CH5)</f>
        <v>1919.0000000000009</v>
      </c>
    </row>
    <row r="6" spans="1:87" x14ac:dyDescent="0.3">
      <c r="A6" s="5">
        <v>1</v>
      </c>
      <c r="B6" s="3" t="s">
        <v>64</v>
      </c>
      <c r="C6" s="3" t="s">
        <v>71</v>
      </c>
      <c r="D6" s="25">
        <v>12</v>
      </c>
      <c r="E6" s="25">
        <v>1</v>
      </c>
      <c r="F6" s="26">
        <v>129.47999999999999</v>
      </c>
      <c r="G6" s="23">
        <f t="shared" ref="G6:AM6" si="39">VLOOKUP(G$3,RoleLU,14,FALSE)</f>
        <v>0</v>
      </c>
      <c r="H6" s="23">
        <f t="shared" si="39"/>
        <v>0</v>
      </c>
      <c r="I6" s="23">
        <f t="shared" si="39"/>
        <v>0</v>
      </c>
      <c r="J6" s="23">
        <f t="shared" si="39"/>
        <v>0</v>
      </c>
      <c r="K6" s="23">
        <f t="shared" si="39"/>
        <v>0</v>
      </c>
      <c r="L6" s="23">
        <f t="shared" si="39"/>
        <v>0.05</v>
      </c>
      <c r="M6" s="23">
        <f t="shared" si="39"/>
        <v>0</v>
      </c>
      <c r="N6" s="23">
        <f t="shared" si="39"/>
        <v>0</v>
      </c>
      <c r="O6" s="23">
        <f t="shared" si="39"/>
        <v>0.5</v>
      </c>
      <c r="P6" s="23">
        <f t="shared" si="39"/>
        <v>0</v>
      </c>
      <c r="Q6" s="23">
        <f t="shared" si="39"/>
        <v>0.26</v>
      </c>
      <c r="R6" s="23">
        <f t="shared" si="39"/>
        <v>0</v>
      </c>
      <c r="S6" s="23">
        <f t="shared" si="39"/>
        <v>0</v>
      </c>
      <c r="T6" s="23">
        <f t="shared" si="39"/>
        <v>0</v>
      </c>
      <c r="U6" s="23">
        <f t="shared" si="39"/>
        <v>0</v>
      </c>
      <c r="V6" s="23">
        <f t="shared" si="39"/>
        <v>0</v>
      </c>
      <c r="W6" s="23">
        <f t="shared" si="39"/>
        <v>0</v>
      </c>
      <c r="X6" s="23">
        <f t="shared" si="39"/>
        <v>0.02</v>
      </c>
      <c r="Y6" s="23">
        <f t="shared" si="39"/>
        <v>0.02</v>
      </c>
      <c r="Z6" s="23">
        <f t="shared" si="39"/>
        <v>0.01</v>
      </c>
      <c r="AA6" s="23">
        <f t="shared" si="39"/>
        <v>0.01</v>
      </c>
      <c r="AB6" s="23">
        <f t="shared" si="39"/>
        <v>0.01</v>
      </c>
      <c r="AC6" s="23">
        <f t="shared" si="39"/>
        <v>0.02</v>
      </c>
      <c r="AD6" s="23">
        <f t="shared" si="39"/>
        <v>0</v>
      </c>
      <c r="AE6" s="23">
        <f t="shared" si="39"/>
        <v>0.05</v>
      </c>
      <c r="AF6" s="23">
        <f t="shared" si="39"/>
        <v>0.01</v>
      </c>
      <c r="AG6" s="23">
        <f t="shared" si="39"/>
        <v>0.01</v>
      </c>
      <c r="AH6" s="23">
        <f t="shared" si="39"/>
        <v>0</v>
      </c>
      <c r="AI6" s="23">
        <f t="shared" si="39"/>
        <v>0</v>
      </c>
      <c r="AJ6" s="23">
        <f t="shared" si="39"/>
        <v>0</v>
      </c>
      <c r="AK6" s="23">
        <f t="shared" si="39"/>
        <v>0</v>
      </c>
      <c r="AL6" s="23">
        <f t="shared" si="39"/>
        <v>0.03</v>
      </c>
      <c r="AM6" s="23">
        <f t="shared" si="39"/>
        <v>0</v>
      </c>
      <c r="AN6" s="13">
        <f t="shared" ref="AN6:AN36" si="40">SUM(G6:AM6)</f>
        <v>1.0000000000000002</v>
      </c>
      <c r="AO6" s="15">
        <f t="shared" si="3"/>
        <v>0</v>
      </c>
      <c r="AP6" s="15">
        <f t="shared" si="4"/>
        <v>0</v>
      </c>
      <c r="AQ6" s="15">
        <f t="shared" si="5"/>
        <v>0</v>
      </c>
      <c r="AR6" s="15">
        <f t="shared" si="6"/>
        <v>0</v>
      </c>
      <c r="AS6" s="15">
        <f t="shared" si="7"/>
        <v>0</v>
      </c>
      <c r="AT6" s="15">
        <f t="shared" si="8"/>
        <v>95.95</v>
      </c>
      <c r="AU6" s="15">
        <f t="shared" si="9"/>
        <v>0</v>
      </c>
      <c r="AV6" s="15">
        <f t="shared" si="10"/>
        <v>0</v>
      </c>
      <c r="AW6" s="15">
        <f t="shared" si="11"/>
        <v>959.5</v>
      </c>
      <c r="AX6" s="15">
        <f t="shared" si="12"/>
        <v>0</v>
      </c>
      <c r="AY6" s="15">
        <f t="shared" si="13"/>
        <v>498.94</v>
      </c>
      <c r="AZ6" s="15">
        <f t="shared" si="14"/>
        <v>0</v>
      </c>
      <c r="BA6" s="15">
        <f t="shared" si="15"/>
        <v>0</v>
      </c>
      <c r="BB6" s="15">
        <f t="shared" si="16"/>
        <v>0</v>
      </c>
      <c r="BC6" s="15">
        <f t="shared" si="17"/>
        <v>0</v>
      </c>
      <c r="BD6" s="15">
        <f t="shared" si="18"/>
        <v>0</v>
      </c>
      <c r="BE6" s="15">
        <f t="shared" si="19"/>
        <v>0</v>
      </c>
      <c r="BF6" s="15">
        <f t="shared" si="20"/>
        <v>38.380000000000003</v>
      </c>
      <c r="BG6" s="15">
        <f t="shared" si="21"/>
        <v>38.380000000000003</v>
      </c>
      <c r="BH6" s="15">
        <f t="shared" si="22"/>
        <v>19.190000000000001</v>
      </c>
      <c r="BI6" s="15">
        <f t="shared" si="23"/>
        <v>19.190000000000001</v>
      </c>
      <c r="BJ6" s="15">
        <f t="shared" si="24"/>
        <v>19.190000000000001</v>
      </c>
      <c r="BK6" s="15">
        <f t="shared" si="25"/>
        <v>38.380000000000003</v>
      </c>
      <c r="BL6" s="15">
        <f t="shared" si="26"/>
        <v>0</v>
      </c>
      <c r="BM6" s="15">
        <f t="shared" si="27"/>
        <v>95.95</v>
      </c>
      <c r="BN6" s="15">
        <f t="shared" si="28"/>
        <v>19.190000000000001</v>
      </c>
      <c r="BO6" s="15">
        <f t="shared" si="29"/>
        <v>19.190000000000001</v>
      </c>
      <c r="BP6" s="15">
        <f t="shared" si="30"/>
        <v>0</v>
      </c>
      <c r="BQ6" s="15">
        <f t="shared" si="31"/>
        <v>0</v>
      </c>
      <c r="BR6" s="15">
        <f t="shared" si="32"/>
        <v>0</v>
      </c>
      <c r="BS6" s="15">
        <f t="shared" si="33"/>
        <v>0</v>
      </c>
      <c r="BT6" s="15">
        <f t="shared" si="34"/>
        <v>57.57</v>
      </c>
      <c r="BU6" s="15">
        <f t="shared" si="35"/>
        <v>0</v>
      </c>
      <c r="BV6" s="21">
        <f t="shared" si="36"/>
        <v>1919.0000000000007</v>
      </c>
      <c r="BW6" s="16">
        <f t="shared" si="37"/>
        <v>248472.12000000008</v>
      </c>
      <c r="BX6" s="18"/>
      <c r="BZ6" s="15">
        <f t="shared" ref="BZ6:CH36" si="41">SUMIF($AO$4:$BU$4,"="&amp;BZ$4,$AO6:$BU6)</f>
        <v>0</v>
      </c>
      <c r="CA6" s="15">
        <f t="shared" si="38"/>
        <v>594.89</v>
      </c>
      <c r="CB6" s="15">
        <f t="shared" si="38"/>
        <v>95.95</v>
      </c>
      <c r="CC6" s="15">
        <f t="shared" si="38"/>
        <v>38.380000000000003</v>
      </c>
      <c r="CD6" s="15">
        <f t="shared" si="38"/>
        <v>1074.6400000000001</v>
      </c>
      <c r="CE6" s="15">
        <f t="shared" si="38"/>
        <v>38.380000000000003</v>
      </c>
      <c r="CF6" s="15">
        <f t="shared" si="38"/>
        <v>0</v>
      </c>
      <c r="CG6" s="15">
        <f t="shared" si="38"/>
        <v>57.57</v>
      </c>
      <c r="CH6" s="71">
        <f t="shared" si="38"/>
        <v>19.190000000000001</v>
      </c>
      <c r="CI6" s="36">
        <f t="shared" ref="CI6:CI36" si="42">SUM(BZ6:CH6)</f>
        <v>1919.0000000000002</v>
      </c>
    </row>
    <row r="7" spans="1:87" x14ac:dyDescent="0.3">
      <c r="A7" s="5">
        <v>1</v>
      </c>
      <c r="B7" s="3" t="s">
        <v>65</v>
      </c>
      <c r="C7" s="3" t="s">
        <v>71</v>
      </c>
      <c r="D7" s="25">
        <v>12</v>
      </c>
      <c r="E7" s="25">
        <v>1</v>
      </c>
      <c r="F7" s="26">
        <v>158.44</v>
      </c>
      <c r="G7" s="23">
        <f t="shared" ref="G7:AM7" si="43">VLOOKUP(G$3,RoleLU,15,FALSE)</f>
        <v>0</v>
      </c>
      <c r="H7" s="23">
        <f t="shared" si="43"/>
        <v>0</v>
      </c>
      <c r="I7" s="23">
        <f t="shared" si="43"/>
        <v>0</v>
      </c>
      <c r="J7" s="23">
        <f t="shared" si="43"/>
        <v>0</v>
      </c>
      <c r="K7" s="23">
        <f t="shared" si="43"/>
        <v>0</v>
      </c>
      <c r="L7" s="23">
        <f t="shared" si="43"/>
        <v>3.5700000000000003E-2</v>
      </c>
      <c r="M7" s="23">
        <f t="shared" si="43"/>
        <v>3.5700000000000003E-2</v>
      </c>
      <c r="N7" s="23">
        <f t="shared" si="43"/>
        <v>3.5700000000000003E-2</v>
      </c>
      <c r="O7" s="23">
        <f t="shared" si="43"/>
        <v>3.5700000000000003E-2</v>
      </c>
      <c r="P7" s="23">
        <f t="shared" si="43"/>
        <v>3.5700000000000003E-2</v>
      </c>
      <c r="Q7" s="23">
        <f t="shared" si="43"/>
        <v>3.5700000000000003E-2</v>
      </c>
      <c r="R7" s="23">
        <f t="shared" si="43"/>
        <v>3.5700000000000003E-2</v>
      </c>
      <c r="S7" s="23">
        <f t="shared" si="43"/>
        <v>3.5700000000000003E-2</v>
      </c>
      <c r="T7" s="23">
        <f t="shared" si="43"/>
        <v>3.5700000000000003E-2</v>
      </c>
      <c r="U7" s="23">
        <f t="shared" si="43"/>
        <v>3.5700000000000003E-2</v>
      </c>
      <c r="V7" s="23">
        <f t="shared" si="43"/>
        <v>3.5700000000000003E-2</v>
      </c>
      <c r="W7" s="23">
        <f t="shared" si="43"/>
        <v>3.5700000000000003E-2</v>
      </c>
      <c r="X7" s="23">
        <f t="shared" si="43"/>
        <v>3.5700000000000003E-2</v>
      </c>
      <c r="Y7" s="23">
        <f t="shared" si="43"/>
        <v>3.5700000000000003E-2</v>
      </c>
      <c r="Z7" s="23">
        <f t="shared" si="43"/>
        <v>3.5700000000000003E-2</v>
      </c>
      <c r="AA7" s="23">
        <f t="shared" si="43"/>
        <v>3.5700000000000003E-2</v>
      </c>
      <c r="AB7" s="23">
        <f t="shared" si="43"/>
        <v>3.5700000000000003E-2</v>
      </c>
      <c r="AC7" s="23">
        <f t="shared" si="43"/>
        <v>3.5700000000000003E-2</v>
      </c>
      <c r="AD7" s="23">
        <f t="shared" si="43"/>
        <v>3.5700000000000003E-2</v>
      </c>
      <c r="AE7" s="23">
        <f t="shared" si="43"/>
        <v>3.5700000000000003E-2</v>
      </c>
      <c r="AF7" s="23">
        <f t="shared" si="43"/>
        <v>3.5700000000000003E-2</v>
      </c>
      <c r="AG7" s="23">
        <f t="shared" si="43"/>
        <v>3.5700000000000003E-2</v>
      </c>
      <c r="AH7" s="23">
        <f t="shared" si="43"/>
        <v>3.5700000000000003E-2</v>
      </c>
      <c r="AI7" s="23">
        <f t="shared" si="43"/>
        <v>3.5700000000000003E-2</v>
      </c>
      <c r="AJ7" s="23">
        <f t="shared" si="43"/>
        <v>3.5700000000000003E-2</v>
      </c>
      <c r="AK7" s="23">
        <f t="shared" si="43"/>
        <v>3.5700000000000003E-2</v>
      </c>
      <c r="AL7" s="23">
        <f t="shared" si="43"/>
        <v>3.5700000000000003E-2</v>
      </c>
      <c r="AM7" s="23">
        <f t="shared" si="43"/>
        <v>3.5700000000000003E-2</v>
      </c>
      <c r="AN7" s="13">
        <f t="shared" si="40"/>
        <v>0.99959999999999949</v>
      </c>
      <c r="AO7" s="15">
        <f t="shared" si="3"/>
        <v>0</v>
      </c>
      <c r="AP7" s="15">
        <f t="shared" si="4"/>
        <v>0</v>
      </c>
      <c r="AQ7" s="15">
        <f t="shared" si="5"/>
        <v>0</v>
      </c>
      <c r="AR7" s="15">
        <f t="shared" si="6"/>
        <v>0</v>
      </c>
      <c r="AS7" s="15">
        <f t="shared" si="7"/>
        <v>0</v>
      </c>
      <c r="AT7" s="15">
        <f t="shared" si="8"/>
        <v>68.508300000000006</v>
      </c>
      <c r="AU7" s="15">
        <f t="shared" si="9"/>
        <v>68.508300000000006</v>
      </c>
      <c r="AV7" s="15">
        <f t="shared" si="10"/>
        <v>68.508300000000006</v>
      </c>
      <c r="AW7" s="15">
        <f t="shared" si="11"/>
        <v>68.508300000000006</v>
      </c>
      <c r="AX7" s="15">
        <f t="shared" si="12"/>
        <v>68.508300000000006</v>
      </c>
      <c r="AY7" s="15">
        <f t="shared" si="13"/>
        <v>68.508300000000006</v>
      </c>
      <c r="AZ7" s="15">
        <f t="shared" si="14"/>
        <v>68.508300000000006</v>
      </c>
      <c r="BA7" s="15">
        <f t="shared" si="15"/>
        <v>68.508300000000006</v>
      </c>
      <c r="BB7" s="15">
        <f t="shared" si="16"/>
        <v>68.508300000000006</v>
      </c>
      <c r="BC7" s="15">
        <f t="shared" si="17"/>
        <v>68.508300000000006</v>
      </c>
      <c r="BD7" s="15">
        <f t="shared" si="18"/>
        <v>68.508300000000006</v>
      </c>
      <c r="BE7" s="15">
        <f t="shared" si="19"/>
        <v>68.508300000000006</v>
      </c>
      <c r="BF7" s="15">
        <f t="shared" si="20"/>
        <v>68.508300000000006</v>
      </c>
      <c r="BG7" s="15">
        <f t="shared" si="21"/>
        <v>68.508300000000006</v>
      </c>
      <c r="BH7" s="15">
        <f t="shared" si="22"/>
        <v>68.508300000000006</v>
      </c>
      <c r="BI7" s="15">
        <f t="shared" si="23"/>
        <v>68.508300000000006</v>
      </c>
      <c r="BJ7" s="15">
        <f t="shared" si="24"/>
        <v>68.508300000000006</v>
      </c>
      <c r="BK7" s="15">
        <f t="shared" si="25"/>
        <v>68.508300000000006</v>
      </c>
      <c r="BL7" s="15">
        <f t="shared" si="26"/>
        <v>68.508300000000006</v>
      </c>
      <c r="BM7" s="15">
        <f t="shared" si="27"/>
        <v>68.508300000000006</v>
      </c>
      <c r="BN7" s="15">
        <f t="shared" si="28"/>
        <v>68.508300000000006</v>
      </c>
      <c r="BO7" s="15">
        <f t="shared" si="29"/>
        <v>68.508300000000006</v>
      </c>
      <c r="BP7" s="15">
        <f t="shared" si="30"/>
        <v>68.508300000000006</v>
      </c>
      <c r="BQ7" s="15">
        <f t="shared" si="31"/>
        <v>68.508300000000006</v>
      </c>
      <c r="BR7" s="15">
        <f t="shared" si="32"/>
        <v>68.508300000000006</v>
      </c>
      <c r="BS7" s="15">
        <f t="shared" si="33"/>
        <v>68.508300000000006</v>
      </c>
      <c r="BT7" s="15">
        <f t="shared" si="34"/>
        <v>68.508300000000006</v>
      </c>
      <c r="BU7" s="15">
        <f t="shared" si="35"/>
        <v>68.508300000000006</v>
      </c>
      <c r="BV7" s="21">
        <f t="shared" si="36"/>
        <v>1918.2323999999994</v>
      </c>
      <c r="BW7" s="16">
        <f t="shared" si="37"/>
        <v>303924.7414559999</v>
      </c>
      <c r="BX7" s="18"/>
      <c r="BZ7" s="15">
        <f t="shared" si="41"/>
        <v>0</v>
      </c>
      <c r="CA7" s="15">
        <f t="shared" si="38"/>
        <v>753.59129999999993</v>
      </c>
      <c r="CB7" s="15">
        <f t="shared" si="38"/>
        <v>274.03320000000002</v>
      </c>
      <c r="CC7" s="15">
        <f t="shared" si="38"/>
        <v>137.01660000000001</v>
      </c>
      <c r="CD7" s="15">
        <f t="shared" si="38"/>
        <v>205.5249</v>
      </c>
      <c r="CE7" s="15">
        <f t="shared" si="38"/>
        <v>68.508300000000006</v>
      </c>
      <c r="CF7" s="15">
        <f t="shared" si="38"/>
        <v>274.03320000000002</v>
      </c>
      <c r="CG7" s="15">
        <f t="shared" si="38"/>
        <v>68.508300000000006</v>
      </c>
      <c r="CH7" s="71">
        <f t="shared" si="38"/>
        <v>137.01660000000001</v>
      </c>
      <c r="CI7" s="36">
        <f t="shared" si="42"/>
        <v>1918.2323999999996</v>
      </c>
    </row>
    <row r="8" spans="1:87" x14ac:dyDescent="0.3">
      <c r="A8" s="5">
        <v>1</v>
      </c>
      <c r="B8" s="3" t="s">
        <v>66</v>
      </c>
      <c r="C8" s="3" t="s">
        <v>73</v>
      </c>
      <c r="D8" s="25">
        <v>9</v>
      </c>
      <c r="E8" s="25">
        <v>1</v>
      </c>
      <c r="F8" s="26">
        <v>91.57</v>
      </c>
      <c r="G8" s="23">
        <f t="shared" ref="G8:AM8" si="44">VLOOKUP(G$3,RoleLU,16,FALSE)</f>
        <v>0</v>
      </c>
      <c r="H8" s="23">
        <f t="shared" si="44"/>
        <v>0</v>
      </c>
      <c r="I8" s="23">
        <f t="shared" si="44"/>
        <v>0</v>
      </c>
      <c r="J8" s="23">
        <f t="shared" si="44"/>
        <v>0</v>
      </c>
      <c r="K8" s="23">
        <f t="shared" si="44"/>
        <v>0</v>
      </c>
      <c r="L8" s="23">
        <f t="shared" si="44"/>
        <v>0.01</v>
      </c>
      <c r="M8" s="23">
        <f t="shared" si="44"/>
        <v>0.01</v>
      </c>
      <c r="N8" s="23">
        <f t="shared" si="44"/>
        <v>0.01</v>
      </c>
      <c r="O8" s="23">
        <f t="shared" si="44"/>
        <v>0.05</v>
      </c>
      <c r="P8" s="23">
        <f t="shared" si="44"/>
        <v>0.01</v>
      </c>
      <c r="Q8" s="23">
        <f t="shared" si="44"/>
        <v>0.5</v>
      </c>
      <c r="R8" s="23">
        <f t="shared" si="44"/>
        <v>0.01</v>
      </c>
      <c r="S8" s="23">
        <f t="shared" si="44"/>
        <v>0.01</v>
      </c>
      <c r="T8" s="23">
        <f t="shared" si="44"/>
        <v>0.02</v>
      </c>
      <c r="U8" s="23">
        <f t="shared" si="44"/>
        <v>0.01</v>
      </c>
      <c r="V8" s="23">
        <f t="shared" si="44"/>
        <v>0.01</v>
      </c>
      <c r="W8" s="23">
        <f t="shared" si="44"/>
        <v>0.01</v>
      </c>
      <c r="X8" s="23">
        <f t="shared" si="44"/>
        <v>0.01</v>
      </c>
      <c r="Y8" s="23">
        <f t="shared" si="44"/>
        <v>0.03</v>
      </c>
      <c r="Z8" s="23">
        <f t="shared" si="44"/>
        <v>0.01</v>
      </c>
      <c r="AA8" s="23">
        <f t="shared" si="44"/>
        <v>0.03</v>
      </c>
      <c r="AB8" s="23">
        <f t="shared" si="44"/>
        <v>0.03</v>
      </c>
      <c r="AC8" s="23">
        <f t="shared" si="44"/>
        <v>0.05</v>
      </c>
      <c r="AD8" s="23">
        <f t="shared" si="44"/>
        <v>0.01</v>
      </c>
      <c r="AE8" s="23">
        <f t="shared" si="44"/>
        <v>0.03</v>
      </c>
      <c r="AF8" s="23">
        <f t="shared" si="44"/>
        <v>0.05</v>
      </c>
      <c r="AG8" s="23">
        <f t="shared" si="44"/>
        <v>0.02</v>
      </c>
      <c r="AH8" s="23">
        <f t="shared" si="44"/>
        <v>0.01</v>
      </c>
      <c r="AI8" s="23">
        <f t="shared" si="44"/>
        <v>0.01</v>
      </c>
      <c r="AJ8" s="23">
        <f t="shared" si="44"/>
        <v>0.01</v>
      </c>
      <c r="AK8" s="23">
        <f t="shared" si="44"/>
        <v>0.01</v>
      </c>
      <c r="AL8" s="23">
        <f t="shared" si="44"/>
        <v>0.02</v>
      </c>
      <c r="AM8" s="23">
        <f t="shared" si="44"/>
        <v>0.01</v>
      </c>
      <c r="AN8" s="13">
        <f t="shared" si="40"/>
        <v>1.0000000000000002</v>
      </c>
      <c r="AO8" s="15">
        <f t="shared" si="3"/>
        <v>0</v>
      </c>
      <c r="AP8" s="15">
        <f t="shared" si="4"/>
        <v>0</v>
      </c>
      <c r="AQ8" s="15">
        <f t="shared" si="5"/>
        <v>0</v>
      </c>
      <c r="AR8" s="15">
        <f t="shared" si="6"/>
        <v>0</v>
      </c>
      <c r="AS8" s="15">
        <f t="shared" si="7"/>
        <v>0</v>
      </c>
      <c r="AT8" s="15">
        <f t="shared" si="8"/>
        <v>14.3925</v>
      </c>
      <c r="AU8" s="15">
        <f t="shared" si="9"/>
        <v>14.3925</v>
      </c>
      <c r="AV8" s="15">
        <f t="shared" si="10"/>
        <v>14.3925</v>
      </c>
      <c r="AW8" s="15">
        <f t="shared" si="11"/>
        <v>71.962500000000006</v>
      </c>
      <c r="AX8" s="15">
        <f t="shared" si="12"/>
        <v>14.3925</v>
      </c>
      <c r="AY8" s="15">
        <f t="shared" si="13"/>
        <v>719.625</v>
      </c>
      <c r="AZ8" s="15">
        <f t="shared" si="14"/>
        <v>14.3925</v>
      </c>
      <c r="BA8" s="15">
        <f t="shared" si="15"/>
        <v>14.3925</v>
      </c>
      <c r="BB8" s="15">
        <f t="shared" si="16"/>
        <v>28.785</v>
      </c>
      <c r="BC8" s="15">
        <f t="shared" si="17"/>
        <v>14.3925</v>
      </c>
      <c r="BD8" s="15">
        <f t="shared" si="18"/>
        <v>14.3925</v>
      </c>
      <c r="BE8" s="15">
        <f t="shared" si="19"/>
        <v>14.3925</v>
      </c>
      <c r="BF8" s="15">
        <f t="shared" si="20"/>
        <v>14.3925</v>
      </c>
      <c r="BG8" s="15">
        <f t="shared" si="21"/>
        <v>43.177499999999995</v>
      </c>
      <c r="BH8" s="15">
        <f t="shared" si="22"/>
        <v>14.3925</v>
      </c>
      <c r="BI8" s="15">
        <f t="shared" si="23"/>
        <v>43.177499999999995</v>
      </c>
      <c r="BJ8" s="15">
        <f t="shared" si="24"/>
        <v>43.177499999999995</v>
      </c>
      <c r="BK8" s="15">
        <f t="shared" si="25"/>
        <v>71.962500000000006</v>
      </c>
      <c r="BL8" s="15">
        <f t="shared" si="26"/>
        <v>14.3925</v>
      </c>
      <c r="BM8" s="15">
        <f t="shared" si="27"/>
        <v>43.177499999999995</v>
      </c>
      <c r="BN8" s="15">
        <f t="shared" si="28"/>
        <v>71.962500000000006</v>
      </c>
      <c r="BO8" s="15">
        <f t="shared" si="29"/>
        <v>28.785</v>
      </c>
      <c r="BP8" s="15">
        <f t="shared" si="30"/>
        <v>14.3925</v>
      </c>
      <c r="BQ8" s="15">
        <f t="shared" si="31"/>
        <v>14.3925</v>
      </c>
      <c r="BR8" s="15">
        <f t="shared" si="32"/>
        <v>14.3925</v>
      </c>
      <c r="BS8" s="15">
        <f t="shared" si="33"/>
        <v>14.3925</v>
      </c>
      <c r="BT8" s="15">
        <f t="shared" si="34"/>
        <v>28.785</v>
      </c>
      <c r="BU8" s="15">
        <f t="shared" si="35"/>
        <v>14.3925</v>
      </c>
      <c r="BV8" s="21">
        <f t="shared" si="36"/>
        <v>1439.2500000000002</v>
      </c>
      <c r="BW8" s="16">
        <f t="shared" si="37"/>
        <v>131792.1225</v>
      </c>
      <c r="BX8" s="18"/>
      <c r="BZ8" s="15">
        <f t="shared" si="41"/>
        <v>0</v>
      </c>
      <c r="CA8" s="15">
        <f t="shared" si="38"/>
        <v>877.94250000000022</v>
      </c>
      <c r="CB8" s="15">
        <f t="shared" si="38"/>
        <v>143.92499999999998</v>
      </c>
      <c r="CC8" s="15">
        <f t="shared" si="38"/>
        <v>28.785</v>
      </c>
      <c r="CD8" s="15">
        <f t="shared" si="38"/>
        <v>143.92500000000001</v>
      </c>
      <c r="CE8" s="15">
        <f t="shared" si="38"/>
        <v>71.962500000000006</v>
      </c>
      <c r="CF8" s="15">
        <f t="shared" si="38"/>
        <v>57.57</v>
      </c>
      <c r="CG8" s="15">
        <f t="shared" si="38"/>
        <v>28.785</v>
      </c>
      <c r="CH8" s="71">
        <f t="shared" si="38"/>
        <v>86.355000000000004</v>
      </c>
      <c r="CI8" s="36">
        <f t="shared" si="42"/>
        <v>1439.2500000000002</v>
      </c>
    </row>
    <row r="9" spans="1:87" x14ac:dyDescent="0.3">
      <c r="A9" s="5">
        <v>1</v>
      </c>
      <c r="B9" s="3" t="s">
        <v>67</v>
      </c>
      <c r="C9" s="3" t="s">
        <v>73</v>
      </c>
      <c r="D9" s="25">
        <v>9</v>
      </c>
      <c r="E9" s="25">
        <v>1</v>
      </c>
      <c r="F9" s="26">
        <v>107.33</v>
      </c>
      <c r="G9" s="23">
        <f t="shared" ref="G9:AM9" si="45">VLOOKUP(G$3,RoleLU,17,FALSE)</f>
        <v>0</v>
      </c>
      <c r="H9" s="23">
        <f t="shared" si="45"/>
        <v>0</v>
      </c>
      <c r="I9" s="23">
        <f t="shared" si="45"/>
        <v>0</v>
      </c>
      <c r="J9" s="23">
        <f t="shared" si="45"/>
        <v>0</v>
      </c>
      <c r="K9" s="23">
        <f t="shared" si="45"/>
        <v>0</v>
      </c>
      <c r="L9" s="23">
        <f t="shared" si="45"/>
        <v>0.05</v>
      </c>
      <c r="M9" s="23">
        <f t="shared" si="45"/>
        <v>0</v>
      </c>
      <c r="N9" s="23">
        <f t="shared" si="45"/>
        <v>0</v>
      </c>
      <c r="O9" s="23">
        <f t="shared" si="45"/>
        <v>0.5</v>
      </c>
      <c r="P9" s="23">
        <f t="shared" si="45"/>
        <v>0</v>
      </c>
      <c r="Q9" s="23">
        <f t="shared" si="45"/>
        <v>0.26</v>
      </c>
      <c r="R9" s="23">
        <f t="shared" si="45"/>
        <v>0</v>
      </c>
      <c r="S9" s="23">
        <f t="shared" si="45"/>
        <v>0</v>
      </c>
      <c r="T9" s="23">
        <f t="shared" si="45"/>
        <v>0</v>
      </c>
      <c r="U9" s="23">
        <f t="shared" si="45"/>
        <v>0</v>
      </c>
      <c r="V9" s="23">
        <f t="shared" si="45"/>
        <v>0</v>
      </c>
      <c r="W9" s="23">
        <f t="shared" si="45"/>
        <v>0</v>
      </c>
      <c r="X9" s="23">
        <f t="shared" si="45"/>
        <v>0.02</v>
      </c>
      <c r="Y9" s="23">
        <f t="shared" si="45"/>
        <v>0.02</v>
      </c>
      <c r="Z9" s="23">
        <f t="shared" si="45"/>
        <v>0.01</v>
      </c>
      <c r="AA9" s="23">
        <f t="shared" si="45"/>
        <v>0.01</v>
      </c>
      <c r="AB9" s="23">
        <f t="shared" si="45"/>
        <v>0.01</v>
      </c>
      <c r="AC9" s="23">
        <f t="shared" si="45"/>
        <v>0.02</v>
      </c>
      <c r="AD9" s="23">
        <f t="shared" si="45"/>
        <v>0</v>
      </c>
      <c r="AE9" s="23">
        <f t="shared" si="45"/>
        <v>0.05</v>
      </c>
      <c r="AF9" s="23">
        <f t="shared" si="45"/>
        <v>0.01</v>
      </c>
      <c r="AG9" s="23">
        <f t="shared" si="45"/>
        <v>0.01</v>
      </c>
      <c r="AH9" s="23">
        <f t="shared" si="45"/>
        <v>0</v>
      </c>
      <c r="AI9" s="23">
        <f t="shared" si="45"/>
        <v>0</v>
      </c>
      <c r="AJ9" s="23">
        <f t="shared" si="45"/>
        <v>0</v>
      </c>
      <c r="AK9" s="23">
        <f t="shared" si="45"/>
        <v>0</v>
      </c>
      <c r="AL9" s="23">
        <f t="shared" si="45"/>
        <v>0.03</v>
      </c>
      <c r="AM9" s="23">
        <f t="shared" si="45"/>
        <v>0</v>
      </c>
      <c r="AN9" s="13">
        <f t="shared" si="40"/>
        <v>1.0000000000000002</v>
      </c>
      <c r="AO9" s="15">
        <f t="shared" si="3"/>
        <v>0</v>
      </c>
      <c r="AP9" s="15">
        <f t="shared" si="4"/>
        <v>0</v>
      </c>
      <c r="AQ9" s="15">
        <f t="shared" si="5"/>
        <v>0</v>
      </c>
      <c r="AR9" s="15">
        <f t="shared" si="6"/>
        <v>0</v>
      </c>
      <c r="AS9" s="15">
        <f t="shared" si="7"/>
        <v>0</v>
      </c>
      <c r="AT9" s="15">
        <f t="shared" si="8"/>
        <v>71.962500000000006</v>
      </c>
      <c r="AU9" s="15">
        <f t="shared" si="9"/>
        <v>0</v>
      </c>
      <c r="AV9" s="15">
        <f t="shared" si="10"/>
        <v>0</v>
      </c>
      <c r="AW9" s="15">
        <f t="shared" si="11"/>
        <v>719.625</v>
      </c>
      <c r="AX9" s="15">
        <f t="shared" si="12"/>
        <v>0</v>
      </c>
      <c r="AY9" s="15">
        <f t="shared" si="13"/>
        <v>374.20500000000004</v>
      </c>
      <c r="AZ9" s="15">
        <f t="shared" si="14"/>
        <v>0</v>
      </c>
      <c r="BA9" s="15">
        <f t="shared" si="15"/>
        <v>0</v>
      </c>
      <c r="BB9" s="15">
        <f t="shared" si="16"/>
        <v>0</v>
      </c>
      <c r="BC9" s="15">
        <f t="shared" si="17"/>
        <v>0</v>
      </c>
      <c r="BD9" s="15">
        <f t="shared" si="18"/>
        <v>0</v>
      </c>
      <c r="BE9" s="15">
        <f t="shared" si="19"/>
        <v>0</v>
      </c>
      <c r="BF9" s="15">
        <f t="shared" si="20"/>
        <v>28.785</v>
      </c>
      <c r="BG9" s="15">
        <f t="shared" si="21"/>
        <v>28.785</v>
      </c>
      <c r="BH9" s="15">
        <f t="shared" si="22"/>
        <v>14.3925</v>
      </c>
      <c r="BI9" s="15">
        <f t="shared" si="23"/>
        <v>14.3925</v>
      </c>
      <c r="BJ9" s="15">
        <f t="shared" si="24"/>
        <v>14.3925</v>
      </c>
      <c r="BK9" s="15">
        <f t="shared" si="25"/>
        <v>28.785</v>
      </c>
      <c r="BL9" s="15">
        <f t="shared" si="26"/>
        <v>0</v>
      </c>
      <c r="BM9" s="15">
        <f t="shared" si="27"/>
        <v>71.962500000000006</v>
      </c>
      <c r="BN9" s="15">
        <f t="shared" si="28"/>
        <v>14.3925</v>
      </c>
      <c r="BO9" s="15">
        <f t="shared" si="29"/>
        <v>14.3925</v>
      </c>
      <c r="BP9" s="15">
        <f t="shared" si="30"/>
        <v>0</v>
      </c>
      <c r="BQ9" s="15">
        <f t="shared" si="31"/>
        <v>0</v>
      </c>
      <c r="BR9" s="15">
        <f t="shared" si="32"/>
        <v>0</v>
      </c>
      <c r="BS9" s="15">
        <f t="shared" si="33"/>
        <v>0</v>
      </c>
      <c r="BT9" s="15">
        <f t="shared" si="34"/>
        <v>43.177499999999995</v>
      </c>
      <c r="BU9" s="15">
        <f t="shared" si="35"/>
        <v>0</v>
      </c>
      <c r="BV9" s="21">
        <f t="shared" si="36"/>
        <v>1439.25</v>
      </c>
      <c r="BW9" s="16">
        <f t="shared" si="37"/>
        <v>154474.70249999998</v>
      </c>
      <c r="BX9" s="18"/>
      <c r="BZ9" s="15">
        <f t="shared" si="41"/>
        <v>0</v>
      </c>
      <c r="CA9" s="15">
        <f t="shared" si="38"/>
        <v>446.16750000000002</v>
      </c>
      <c r="CB9" s="15">
        <f t="shared" si="38"/>
        <v>71.962500000000006</v>
      </c>
      <c r="CC9" s="15">
        <f t="shared" si="38"/>
        <v>28.785</v>
      </c>
      <c r="CD9" s="15">
        <f t="shared" si="38"/>
        <v>805.98</v>
      </c>
      <c r="CE9" s="15">
        <f t="shared" si="38"/>
        <v>28.785</v>
      </c>
      <c r="CF9" s="15">
        <f t="shared" si="38"/>
        <v>0</v>
      </c>
      <c r="CG9" s="15">
        <f t="shared" si="38"/>
        <v>43.177499999999995</v>
      </c>
      <c r="CH9" s="71">
        <f t="shared" si="38"/>
        <v>14.3925</v>
      </c>
      <c r="CI9" s="36">
        <f t="shared" si="42"/>
        <v>1439.25</v>
      </c>
    </row>
    <row r="10" spans="1:87" x14ac:dyDescent="0.3">
      <c r="A10" s="5">
        <v>1</v>
      </c>
      <c r="B10" s="3" t="s">
        <v>68</v>
      </c>
      <c r="C10" s="3" t="s">
        <v>73</v>
      </c>
      <c r="D10" s="25">
        <v>9</v>
      </c>
      <c r="E10" s="25">
        <v>1</v>
      </c>
      <c r="F10" s="26">
        <v>76.37</v>
      </c>
      <c r="G10" s="23">
        <f t="shared" ref="G10:AM10" si="46">VLOOKUP(G$3,RoleLU,18,FALSE)</f>
        <v>0</v>
      </c>
      <c r="H10" s="23">
        <f t="shared" si="46"/>
        <v>0</v>
      </c>
      <c r="I10" s="23">
        <f t="shared" si="46"/>
        <v>0</v>
      </c>
      <c r="J10" s="23">
        <f t="shared" si="46"/>
        <v>0</v>
      </c>
      <c r="K10" s="23">
        <f t="shared" si="46"/>
        <v>0</v>
      </c>
      <c r="L10" s="23">
        <f t="shared" si="46"/>
        <v>0</v>
      </c>
      <c r="M10" s="23">
        <f t="shared" si="46"/>
        <v>0</v>
      </c>
      <c r="N10" s="23">
        <f t="shared" si="46"/>
        <v>0</v>
      </c>
      <c r="O10" s="23">
        <f t="shared" si="46"/>
        <v>0</v>
      </c>
      <c r="P10" s="23">
        <f t="shared" si="46"/>
        <v>0</v>
      </c>
      <c r="Q10" s="23">
        <f t="shared" si="46"/>
        <v>0</v>
      </c>
      <c r="R10" s="23">
        <f t="shared" si="46"/>
        <v>0</v>
      </c>
      <c r="S10" s="23">
        <f t="shared" si="46"/>
        <v>0</v>
      </c>
      <c r="T10" s="23">
        <f t="shared" si="46"/>
        <v>0</v>
      </c>
      <c r="U10" s="23">
        <f t="shared" si="46"/>
        <v>0</v>
      </c>
      <c r="V10" s="23">
        <f t="shared" si="46"/>
        <v>0</v>
      </c>
      <c r="W10" s="23">
        <f t="shared" si="46"/>
        <v>0</v>
      </c>
      <c r="X10" s="23">
        <f t="shared" si="46"/>
        <v>0</v>
      </c>
      <c r="Y10" s="23">
        <f t="shared" si="46"/>
        <v>0</v>
      </c>
      <c r="Z10" s="23">
        <f t="shared" si="46"/>
        <v>0</v>
      </c>
      <c r="AA10" s="23">
        <f t="shared" si="46"/>
        <v>0</v>
      </c>
      <c r="AB10" s="23">
        <f t="shared" si="46"/>
        <v>0</v>
      </c>
      <c r="AC10" s="23">
        <f t="shared" si="46"/>
        <v>0</v>
      </c>
      <c r="AD10" s="23">
        <f t="shared" si="46"/>
        <v>0</v>
      </c>
      <c r="AE10" s="23">
        <f t="shared" si="46"/>
        <v>0</v>
      </c>
      <c r="AF10" s="23">
        <f t="shared" si="46"/>
        <v>0</v>
      </c>
      <c r="AG10" s="23">
        <f t="shared" si="46"/>
        <v>0</v>
      </c>
      <c r="AH10" s="23">
        <f t="shared" si="46"/>
        <v>0</v>
      </c>
      <c r="AI10" s="23">
        <f t="shared" si="46"/>
        <v>0</v>
      </c>
      <c r="AJ10" s="23">
        <f t="shared" si="46"/>
        <v>0</v>
      </c>
      <c r="AK10" s="23">
        <f t="shared" si="46"/>
        <v>0</v>
      </c>
      <c r="AL10" s="23">
        <f t="shared" si="46"/>
        <v>1</v>
      </c>
      <c r="AM10" s="23">
        <f t="shared" si="46"/>
        <v>0</v>
      </c>
      <c r="AN10" s="13">
        <f t="shared" si="40"/>
        <v>1</v>
      </c>
      <c r="AO10" s="15">
        <f t="shared" si="3"/>
        <v>0</v>
      </c>
      <c r="AP10" s="15">
        <f t="shared" si="4"/>
        <v>0</v>
      </c>
      <c r="AQ10" s="15">
        <f t="shared" si="5"/>
        <v>0</v>
      </c>
      <c r="AR10" s="15">
        <f t="shared" si="6"/>
        <v>0</v>
      </c>
      <c r="AS10" s="15">
        <f t="shared" si="7"/>
        <v>0</v>
      </c>
      <c r="AT10" s="15">
        <f t="shared" si="8"/>
        <v>0</v>
      </c>
      <c r="AU10" s="15">
        <f t="shared" si="9"/>
        <v>0</v>
      </c>
      <c r="AV10" s="15">
        <f t="shared" si="10"/>
        <v>0</v>
      </c>
      <c r="AW10" s="15">
        <f t="shared" si="11"/>
        <v>0</v>
      </c>
      <c r="AX10" s="15">
        <f t="shared" si="12"/>
        <v>0</v>
      </c>
      <c r="AY10" s="15">
        <f t="shared" si="13"/>
        <v>0</v>
      </c>
      <c r="AZ10" s="15">
        <f t="shared" si="14"/>
        <v>0</v>
      </c>
      <c r="BA10" s="15">
        <f t="shared" si="15"/>
        <v>0</v>
      </c>
      <c r="BB10" s="15">
        <f t="shared" si="16"/>
        <v>0</v>
      </c>
      <c r="BC10" s="15">
        <f t="shared" si="17"/>
        <v>0</v>
      </c>
      <c r="BD10" s="15">
        <f t="shared" si="18"/>
        <v>0</v>
      </c>
      <c r="BE10" s="15">
        <f t="shared" si="19"/>
        <v>0</v>
      </c>
      <c r="BF10" s="15">
        <f t="shared" si="20"/>
        <v>0</v>
      </c>
      <c r="BG10" s="15">
        <f t="shared" si="21"/>
        <v>0</v>
      </c>
      <c r="BH10" s="15">
        <f t="shared" si="22"/>
        <v>0</v>
      </c>
      <c r="BI10" s="15">
        <f t="shared" si="23"/>
        <v>0</v>
      </c>
      <c r="BJ10" s="15">
        <f t="shared" si="24"/>
        <v>0</v>
      </c>
      <c r="BK10" s="15">
        <f t="shared" si="25"/>
        <v>0</v>
      </c>
      <c r="BL10" s="15">
        <f t="shared" si="26"/>
        <v>0</v>
      </c>
      <c r="BM10" s="15">
        <f t="shared" si="27"/>
        <v>0</v>
      </c>
      <c r="BN10" s="15">
        <f t="shared" si="28"/>
        <v>0</v>
      </c>
      <c r="BO10" s="15">
        <f t="shared" si="29"/>
        <v>0</v>
      </c>
      <c r="BP10" s="15">
        <f t="shared" si="30"/>
        <v>0</v>
      </c>
      <c r="BQ10" s="15">
        <f t="shared" si="31"/>
        <v>0</v>
      </c>
      <c r="BR10" s="15">
        <f t="shared" si="32"/>
        <v>0</v>
      </c>
      <c r="BS10" s="15">
        <f t="shared" si="33"/>
        <v>0</v>
      </c>
      <c r="BT10" s="15">
        <f t="shared" si="34"/>
        <v>1439.25</v>
      </c>
      <c r="BU10" s="15">
        <f t="shared" si="35"/>
        <v>0</v>
      </c>
      <c r="BV10" s="21">
        <f t="shared" si="36"/>
        <v>1439.25</v>
      </c>
      <c r="BW10" s="16">
        <f t="shared" si="37"/>
        <v>109915.52250000001</v>
      </c>
      <c r="BX10" s="18"/>
      <c r="BZ10" s="15">
        <f t="shared" si="41"/>
        <v>0</v>
      </c>
      <c r="CA10" s="15">
        <f t="shared" si="38"/>
        <v>0</v>
      </c>
      <c r="CB10" s="15">
        <f t="shared" si="38"/>
        <v>0</v>
      </c>
      <c r="CC10" s="15">
        <f t="shared" si="38"/>
        <v>0</v>
      </c>
      <c r="CD10" s="15">
        <f t="shared" si="38"/>
        <v>0</v>
      </c>
      <c r="CE10" s="15">
        <f t="shared" si="38"/>
        <v>0</v>
      </c>
      <c r="CF10" s="15">
        <f t="shared" si="38"/>
        <v>0</v>
      </c>
      <c r="CG10" s="15">
        <f t="shared" si="38"/>
        <v>1439.25</v>
      </c>
      <c r="CH10" s="71">
        <f t="shared" si="38"/>
        <v>0</v>
      </c>
      <c r="CI10" s="36">
        <f t="shared" si="42"/>
        <v>1439.25</v>
      </c>
    </row>
    <row r="11" spans="1:87" x14ac:dyDescent="0.3">
      <c r="A11" s="5">
        <v>1</v>
      </c>
      <c r="B11" s="3" t="s">
        <v>69</v>
      </c>
      <c r="C11" s="3" t="s">
        <v>73</v>
      </c>
      <c r="D11" s="25">
        <v>9</v>
      </c>
      <c r="E11" s="25">
        <v>1</v>
      </c>
      <c r="F11" s="26">
        <v>111.3</v>
      </c>
      <c r="G11" s="23">
        <f t="shared" ref="G11:AM11" si="47">VLOOKUP(G$3,RoleLU,19,FALSE)</f>
        <v>0</v>
      </c>
      <c r="H11" s="23">
        <f t="shared" si="47"/>
        <v>0</v>
      </c>
      <c r="I11" s="23">
        <f t="shared" si="47"/>
        <v>0</v>
      </c>
      <c r="J11" s="23">
        <f t="shared" si="47"/>
        <v>0</v>
      </c>
      <c r="K11" s="23">
        <f t="shared" si="47"/>
        <v>0</v>
      </c>
      <c r="L11" s="23">
        <f t="shared" si="47"/>
        <v>0</v>
      </c>
      <c r="M11" s="23">
        <f t="shared" si="47"/>
        <v>0</v>
      </c>
      <c r="N11" s="23">
        <f t="shared" si="47"/>
        <v>0</v>
      </c>
      <c r="O11" s="23">
        <f t="shared" si="47"/>
        <v>0</v>
      </c>
      <c r="P11" s="23">
        <f t="shared" si="47"/>
        <v>0</v>
      </c>
      <c r="Q11" s="23">
        <f t="shared" si="47"/>
        <v>0</v>
      </c>
      <c r="R11" s="23">
        <f t="shared" si="47"/>
        <v>0</v>
      </c>
      <c r="S11" s="23">
        <f t="shared" si="47"/>
        <v>0</v>
      </c>
      <c r="T11" s="23">
        <f t="shared" si="47"/>
        <v>0</v>
      </c>
      <c r="U11" s="23">
        <f t="shared" si="47"/>
        <v>0</v>
      </c>
      <c r="V11" s="23">
        <f t="shared" si="47"/>
        <v>0</v>
      </c>
      <c r="W11" s="23">
        <f t="shared" si="47"/>
        <v>0</v>
      </c>
      <c r="X11" s="23">
        <f t="shared" si="47"/>
        <v>0</v>
      </c>
      <c r="Y11" s="23">
        <f t="shared" si="47"/>
        <v>0</v>
      </c>
      <c r="Z11" s="23">
        <f t="shared" si="47"/>
        <v>0</v>
      </c>
      <c r="AA11" s="23">
        <f t="shared" si="47"/>
        <v>0</v>
      </c>
      <c r="AB11" s="23">
        <f t="shared" si="47"/>
        <v>0</v>
      </c>
      <c r="AC11" s="23">
        <f t="shared" si="47"/>
        <v>0</v>
      </c>
      <c r="AD11" s="23">
        <f t="shared" si="47"/>
        <v>0</v>
      </c>
      <c r="AE11" s="23">
        <f t="shared" si="47"/>
        <v>0</v>
      </c>
      <c r="AF11" s="23">
        <f t="shared" si="47"/>
        <v>0</v>
      </c>
      <c r="AG11" s="23">
        <f t="shared" si="47"/>
        <v>0</v>
      </c>
      <c r="AH11" s="23">
        <f t="shared" si="47"/>
        <v>0</v>
      </c>
      <c r="AI11" s="23">
        <f t="shared" si="47"/>
        <v>0</v>
      </c>
      <c r="AJ11" s="23">
        <f t="shared" si="47"/>
        <v>0</v>
      </c>
      <c r="AK11" s="23">
        <f t="shared" si="47"/>
        <v>0</v>
      </c>
      <c r="AL11" s="23">
        <f t="shared" si="47"/>
        <v>1</v>
      </c>
      <c r="AM11" s="23">
        <f t="shared" si="47"/>
        <v>0</v>
      </c>
      <c r="AN11" s="13">
        <f t="shared" si="40"/>
        <v>1</v>
      </c>
      <c r="AO11" s="15">
        <f t="shared" si="3"/>
        <v>0</v>
      </c>
      <c r="AP11" s="15">
        <f t="shared" si="4"/>
        <v>0</v>
      </c>
      <c r="AQ11" s="15">
        <f t="shared" si="5"/>
        <v>0</v>
      </c>
      <c r="AR11" s="15">
        <f t="shared" si="6"/>
        <v>0</v>
      </c>
      <c r="AS11" s="15">
        <f t="shared" si="7"/>
        <v>0</v>
      </c>
      <c r="AT11" s="15">
        <f t="shared" si="8"/>
        <v>0</v>
      </c>
      <c r="AU11" s="15">
        <f t="shared" si="9"/>
        <v>0</v>
      </c>
      <c r="AV11" s="15">
        <f t="shared" si="10"/>
        <v>0</v>
      </c>
      <c r="AW11" s="15">
        <f t="shared" si="11"/>
        <v>0</v>
      </c>
      <c r="AX11" s="15">
        <f t="shared" si="12"/>
        <v>0</v>
      </c>
      <c r="AY11" s="15">
        <f t="shared" si="13"/>
        <v>0</v>
      </c>
      <c r="AZ11" s="15">
        <f t="shared" si="14"/>
        <v>0</v>
      </c>
      <c r="BA11" s="15">
        <f t="shared" si="15"/>
        <v>0</v>
      </c>
      <c r="BB11" s="15">
        <f t="shared" si="16"/>
        <v>0</v>
      </c>
      <c r="BC11" s="15">
        <f t="shared" si="17"/>
        <v>0</v>
      </c>
      <c r="BD11" s="15">
        <f t="shared" si="18"/>
        <v>0</v>
      </c>
      <c r="BE11" s="15">
        <f t="shared" si="19"/>
        <v>0</v>
      </c>
      <c r="BF11" s="15">
        <f t="shared" si="20"/>
        <v>0</v>
      </c>
      <c r="BG11" s="15">
        <f t="shared" si="21"/>
        <v>0</v>
      </c>
      <c r="BH11" s="15">
        <f t="shared" si="22"/>
        <v>0</v>
      </c>
      <c r="BI11" s="15">
        <f t="shared" si="23"/>
        <v>0</v>
      </c>
      <c r="BJ11" s="15">
        <f t="shared" si="24"/>
        <v>0</v>
      </c>
      <c r="BK11" s="15">
        <f t="shared" si="25"/>
        <v>0</v>
      </c>
      <c r="BL11" s="15">
        <f t="shared" si="26"/>
        <v>0</v>
      </c>
      <c r="BM11" s="15">
        <f t="shared" si="27"/>
        <v>0</v>
      </c>
      <c r="BN11" s="15">
        <f t="shared" si="28"/>
        <v>0</v>
      </c>
      <c r="BO11" s="15">
        <f t="shared" si="29"/>
        <v>0</v>
      </c>
      <c r="BP11" s="15">
        <f t="shared" si="30"/>
        <v>0</v>
      </c>
      <c r="BQ11" s="15">
        <f t="shared" si="31"/>
        <v>0</v>
      </c>
      <c r="BR11" s="15">
        <f t="shared" si="32"/>
        <v>0</v>
      </c>
      <c r="BS11" s="15">
        <f t="shared" si="33"/>
        <v>0</v>
      </c>
      <c r="BT11" s="15">
        <f t="shared" si="34"/>
        <v>1439.25</v>
      </c>
      <c r="BU11" s="15">
        <f t="shared" si="35"/>
        <v>0</v>
      </c>
      <c r="BV11" s="21">
        <f t="shared" si="36"/>
        <v>1439.25</v>
      </c>
      <c r="BW11" s="16">
        <f t="shared" si="37"/>
        <v>160188.52499999999</v>
      </c>
      <c r="BX11" s="19"/>
      <c r="BZ11" s="15">
        <f t="shared" si="41"/>
        <v>0</v>
      </c>
      <c r="CA11" s="15">
        <f t="shared" si="38"/>
        <v>0</v>
      </c>
      <c r="CB11" s="15">
        <f t="shared" si="38"/>
        <v>0</v>
      </c>
      <c r="CC11" s="15">
        <f t="shared" si="38"/>
        <v>0</v>
      </c>
      <c r="CD11" s="15">
        <f t="shared" si="38"/>
        <v>0</v>
      </c>
      <c r="CE11" s="15">
        <f t="shared" si="38"/>
        <v>0</v>
      </c>
      <c r="CF11" s="15">
        <f t="shared" si="38"/>
        <v>0</v>
      </c>
      <c r="CG11" s="15">
        <f t="shared" si="38"/>
        <v>1439.25</v>
      </c>
      <c r="CH11" s="71">
        <f t="shared" si="38"/>
        <v>0</v>
      </c>
      <c r="CI11" s="36">
        <f t="shared" si="42"/>
        <v>1439.25</v>
      </c>
    </row>
    <row r="12" spans="1:87" x14ac:dyDescent="0.3">
      <c r="A12" s="5">
        <v>1</v>
      </c>
      <c r="B12" s="87" t="s">
        <v>120</v>
      </c>
      <c r="C12" s="3" t="s">
        <v>73</v>
      </c>
      <c r="D12" s="25">
        <v>12</v>
      </c>
      <c r="E12" s="25">
        <v>0.5</v>
      </c>
      <c r="F12" s="26">
        <v>100.52</v>
      </c>
      <c r="G12" s="23">
        <f t="shared" ref="G12:AM12" si="48">VLOOKUP(G$3,RoleLU,20,FALSE)</f>
        <v>0.224</v>
      </c>
      <c r="H12" s="23">
        <f t="shared" si="48"/>
        <v>8.5999999999999993E-2</v>
      </c>
      <c r="I12" s="23">
        <f t="shared" si="48"/>
        <v>0.33700000000000002</v>
      </c>
      <c r="J12" s="23">
        <f t="shared" si="48"/>
        <v>0.10299999999999999</v>
      </c>
      <c r="K12" s="23">
        <f t="shared" si="48"/>
        <v>9.5000000000000001E-2</v>
      </c>
      <c r="L12" s="23">
        <f t="shared" si="48"/>
        <v>0</v>
      </c>
      <c r="M12" s="23">
        <f t="shared" si="48"/>
        <v>0</v>
      </c>
      <c r="N12" s="23">
        <f t="shared" si="48"/>
        <v>0</v>
      </c>
      <c r="O12" s="23">
        <f t="shared" si="48"/>
        <v>0</v>
      </c>
      <c r="P12" s="23">
        <f t="shared" si="48"/>
        <v>0</v>
      </c>
      <c r="Q12" s="23">
        <f t="shared" si="48"/>
        <v>0</v>
      </c>
      <c r="R12" s="23">
        <f t="shared" si="48"/>
        <v>0</v>
      </c>
      <c r="S12" s="23">
        <f t="shared" si="48"/>
        <v>0</v>
      </c>
      <c r="T12" s="23">
        <f t="shared" si="48"/>
        <v>0</v>
      </c>
      <c r="U12" s="23">
        <f t="shared" si="48"/>
        <v>0</v>
      </c>
      <c r="V12" s="23">
        <f t="shared" si="48"/>
        <v>0</v>
      </c>
      <c r="W12" s="23">
        <f t="shared" si="48"/>
        <v>0</v>
      </c>
      <c r="X12" s="23">
        <f t="shared" si="48"/>
        <v>0</v>
      </c>
      <c r="Y12" s="23">
        <f t="shared" si="48"/>
        <v>0</v>
      </c>
      <c r="Z12" s="23">
        <f t="shared" si="48"/>
        <v>0</v>
      </c>
      <c r="AA12" s="23">
        <f t="shared" si="48"/>
        <v>0</v>
      </c>
      <c r="AB12" s="23">
        <f t="shared" si="48"/>
        <v>0</v>
      </c>
      <c r="AC12" s="23">
        <f t="shared" si="48"/>
        <v>0</v>
      </c>
      <c r="AD12" s="23">
        <f t="shared" si="48"/>
        <v>0</v>
      </c>
      <c r="AE12" s="23">
        <f t="shared" si="48"/>
        <v>0</v>
      </c>
      <c r="AF12" s="23">
        <f t="shared" si="48"/>
        <v>0</v>
      </c>
      <c r="AG12" s="23">
        <f t="shared" si="48"/>
        <v>0</v>
      </c>
      <c r="AH12" s="23">
        <f t="shared" si="48"/>
        <v>4.2999999999999997E-2</v>
      </c>
      <c r="AI12" s="23">
        <f t="shared" si="48"/>
        <v>0</v>
      </c>
      <c r="AJ12" s="23">
        <f t="shared" si="48"/>
        <v>0</v>
      </c>
      <c r="AK12" s="23">
        <f t="shared" si="48"/>
        <v>0.112</v>
      </c>
      <c r="AL12" s="23">
        <f t="shared" si="48"/>
        <v>0</v>
      </c>
      <c r="AM12" s="23">
        <f t="shared" si="48"/>
        <v>0</v>
      </c>
      <c r="AN12" s="13">
        <f t="shared" si="40"/>
        <v>1</v>
      </c>
      <c r="AO12" s="15">
        <f t="shared" si="3"/>
        <v>214.928</v>
      </c>
      <c r="AP12" s="15">
        <f t="shared" si="4"/>
        <v>82.516999999999996</v>
      </c>
      <c r="AQ12" s="15">
        <f t="shared" si="5"/>
        <v>323.35150000000004</v>
      </c>
      <c r="AR12" s="15">
        <f t="shared" si="6"/>
        <v>98.828499999999991</v>
      </c>
      <c r="AS12" s="15">
        <f t="shared" si="7"/>
        <v>91.152500000000003</v>
      </c>
      <c r="AT12" s="15">
        <f t="shared" si="8"/>
        <v>0</v>
      </c>
      <c r="AU12" s="15">
        <f t="shared" si="9"/>
        <v>0</v>
      </c>
      <c r="AV12" s="15">
        <f t="shared" si="10"/>
        <v>0</v>
      </c>
      <c r="AW12" s="15">
        <f t="shared" si="11"/>
        <v>0</v>
      </c>
      <c r="AX12" s="15">
        <f t="shared" si="12"/>
        <v>0</v>
      </c>
      <c r="AY12" s="15">
        <f t="shared" si="13"/>
        <v>0</v>
      </c>
      <c r="AZ12" s="15">
        <f t="shared" si="14"/>
        <v>0</v>
      </c>
      <c r="BA12" s="15">
        <f t="shared" si="15"/>
        <v>0</v>
      </c>
      <c r="BB12" s="15">
        <f t="shared" si="16"/>
        <v>0</v>
      </c>
      <c r="BC12" s="15">
        <f t="shared" si="17"/>
        <v>0</v>
      </c>
      <c r="BD12" s="15">
        <f t="shared" si="18"/>
        <v>0</v>
      </c>
      <c r="BE12" s="15">
        <f t="shared" si="19"/>
        <v>0</v>
      </c>
      <c r="BF12" s="15">
        <f t="shared" si="20"/>
        <v>0</v>
      </c>
      <c r="BG12" s="15">
        <f t="shared" si="21"/>
        <v>0</v>
      </c>
      <c r="BH12" s="15">
        <f t="shared" si="22"/>
        <v>0</v>
      </c>
      <c r="BI12" s="15">
        <f t="shared" si="23"/>
        <v>0</v>
      </c>
      <c r="BJ12" s="15">
        <f t="shared" si="24"/>
        <v>0</v>
      </c>
      <c r="BK12" s="15">
        <f t="shared" si="25"/>
        <v>0</v>
      </c>
      <c r="BL12" s="15">
        <f t="shared" si="26"/>
        <v>0</v>
      </c>
      <c r="BM12" s="15">
        <f t="shared" si="27"/>
        <v>0</v>
      </c>
      <c r="BN12" s="15">
        <f t="shared" si="28"/>
        <v>0</v>
      </c>
      <c r="BO12" s="15">
        <f t="shared" si="29"/>
        <v>0</v>
      </c>
      <c r="BP12" s="15">
        <f t="shared" si="30"/>
        <v>41.258499999999998</v>
      </c>
      <c r="BQ12" s="15">
        <f t="shared" si="31"/>
        <v>0</v>
      </c>
      <c r="BR12" s="15">
        <f t="shared" si="32"/>
        <v>0</v>
      </c>
      <c r="BS12" s="15">
        <f t="shared" si="33"/>
        <v>107.464</v>
      </c>
      <c r="BT12" s="15">
        <f t="shared" si="34"/>
        <v>0</v>
      </c>
      <c r="BU12" s="15">
        <f t="shared" si="35"/>
        <v>0</v>
      </c>
      <c r="BV12" s="21">
        <f t="shared" si="36"/>
        <v>959.5</v>
      </c>
      <c r="BW12" s="16">
        <f t="shared" si="37"/>
        <v>96448.94</v>
      </c>
      <c r="BX12" s="16">
        <f>SUM(BW5:BW12)</f>
        <v>1417726.7339559998</v>
      </c>
      <c r="BZ12" s="15">
        <f t="shared" si="38"/>
        <v>810.77750000000003</v>
      </c>
      <c r="CA12" s="15">
        <f t="shared" si="38"/>
        <v>0</v>
      </c>
      <c r="CB12" s="15">
        <f t="shared" si="38"/>
        <v>0</v>
      </c>
      <c r="CC12" s="15">
        <f t="shared" si="38"/>
        <v>0</v>
      </c>
      <c r="CD12" s="15">
        <f t="shared" si="38"/>
        <v>0</v>
      </c>
      <c r="CE12" s="15">
        <f t="shared" si="38"/>
        <v>0</v>
      </c>
      <c r="CF12" s="15">
        <f t="shared" si="38"/>
        <v>148.7225</v>
      </c>
      <c r="CG12" s="15">
        <f t="shared" si="38"/>
        <v>0</v>
      </c>
      <c r="CH12" s="71">
        <f t="shared" si="38"/>
        <v>0</v>
      </c>
      <c r="CI12" s="36">
        <f t="shared" si="42"/>
        <v>959.5</v>
      </c>
    </row>
    <row r="13" spans="1:87" x14ac:dyDescent="0.3">
      <c r="A13" s="5">
        <v>2</v>
      </c>
      <c r="B13" s="3" t="s">
        <v>63</v>
      </c>
      <c r="C13" s="3" t="s">
        <v>71</v>
      </c>
      <c r="D13" s="25">
        <v>12</v>
      </c>
      <c r="E13" s="5">
        <f>E5</f>
        <v>1</v>
      </c>
      <c r="F13" s="10">
        <f>F5*(1+AnnualIncrease)</f>
        <v>112.95479999999999</v>
      </c>
      <c r="G13" s="12">
        <f>G5</f>
        <v>0</v>
      </c>
      <c r="H13" s="12">
        <f t="shared" ref="H13:AM19" si="49">H5</f>
        <v>0</v>
      </c>
      <c r="I13" s="12">
        <f t="shared" si="49"/>
        <v>0</v>
      </c>
      <c r="J13" s="12">
        <f t="shared" si="49"/>
        <v>0</v>
      </c>
      <c r="K13" s="12">
        <f t="shared" si="49"/>
        <v>0</v>
      </c>
      <c r="L13" s="12">
        <f t="shared" si="49"/>
        <v>0.01</v>
      </c>
      <c r="M13" s="12">
        <f t="shared" si="49"/>
        <v>0.01</v>
      </c>
      <c r="N13" s="12">
        <f t="shared" si="49"/>
        <v>0.01</v>
      </c>
      <c r="O13" s="12">
        <f t="shared" si="49"/>
        <v>0.05</v>
      </c>
      <c r="P13" s="12">
        <f t="shared" si="49"/>
        <v>0.01</v>
      </c>
      <c r="Q13" s="12">
        <f t="shared" si="49"/>
        <v>0.5</v>
      </c>
      <c r="R13" s="12">
        <f t="shared" si="49"/>
        <v>0.01</v>
      </c>
      <c r="S13" s="12">
        <f t="shared" si="49"/>
        <v>0.01</v>
      </c>
      <c r="T13" s="12">
        <f t="shared" si="49"/>
        <v>0.02</v>
      </c>
      <c r="U13" s="12">
        <f t="shared" si="49"/>
        <v>0.01</v>
      </c>
      <c r="V13" s="12">
        <f t="shared" si="49"/>
        <v>0.01</v>
      </c>
      <c r="W13" s="12">
        <f t="shared" si="49"/>
        <v>0.01</v>
      </c>
      <c r="X13" s="12">
        <f t="shared" si="49"/>
        <v>0.01</v>
      </c>
      <c r="Y13" s="12">
        <f t="shared" si="49"/>
        <v>0.03</v>
      </c>
      <c r="Z13" s="12">
        <f t="shared" si="49"/>
        <v>0.01</v>
      </c>
      <c r="AA13" s="12">
        <f t="shared" si="49"/>
        <v>0.03</v>
      </c>
      <c r="AB13" s="12">
        <f t="shared" si="49"/>
        <v>0.03</v>
      </c>
      <c r="AC13" s="12">
        <f t="shared" si="49"/>
        <v>0.05</v>
      </c>
      <c r="AD13" s="12">
        <f t="shared" si="49"/>
        <v>0.01</v>
      </c>
      <c r="AE13" s="12">
        <f t="shared" si="49"/>
        <v>0.03</v>
      </c>
      <c r="AF13" s="12">
        <f t="shared" si="49"/>
        <v>0.05</v>
      </c>
      <c r="AG13" s="12">
        <f t="shared" si="49"/>
        <v>0.02</v>
      </c>
      <c r="AH13" s="12">
        <f t="shared" si="49"/>
        <v>0.01</v>
      </c>
      <c r="AI13" s="12">
        <f t="shared" si="49"/>
        <v>0.01</v>
      </c>
      <c r="AJ13" s="12">
        <f t="shared" si="49"/>
        <v>0.01</v>
      </c>
      <c r="AK13" s="12">
        <f t="shared" si="49"/>
        <v>0.01</v>
      </c>
      <c r="AL13" s="12">
        <f t="shared" si="49"/>
        <v>0.02</v>
      </c>
      <c r="AM13" s="12">
        <f t="shared" si="49"/>
        <v>0.01</v>
      </c>
      <c r="AN13" s="13">
        <f t="shared" si="40"/>
        <v>1.0000000000000002</v>
      </c>
      <c r="AO13" s="15">
        <f t="shared" si="3"/>
        <v>0</v>
      </c>
      <c r="AP13" s="15">
        <f t="shared" si="4"/>
        <v>0</v>
      </c>
      <c r="AQ13" s="15">
        <f t="shared" si="5"/>
        <v>0</v>
      </c>
      <c r="AR13" s="15">
        <f t="shared" si="6"/>
        <v>0</v>
      </c>
      <c r="AS13" s="15">
        <f t="shared" si="7"/>
        <v>0</v>
      </c>
      <c r="AT13" s="15">
        <f t="shared" si="8"/>
        <v>19.190000000000001</v>
      </c>
      <c r="AU13" s="15">
        <f t="shared" si="9"/>
        <v>19.190000000000001</v>
      </c>
      <c r="AV13" s="15">
        <f t="shared" si="10"/>
        <v>19.190000000000001</v>
      </c>
      <c r="AW13" s="15">
        <f t="shared" si="11"/>
        <v>95.95</v>
      </c>
      <c r="AX13" s="15">
        <f t="shared" si="12"/>
        <v>19.190000000000001</v>
      </c>
      <c r="AY13" s="15">
        <f t="shared" si="13"/>
        <v>959.5</v>
      </c>
      <c r="AZ13" s="15">
        <f t="shared" si="14"/>
        <v>19.190000000000001</v>
      </c>
      <c r="BA13" s="15">
        <f t="shared" si="15"/>
        <v>19.190000000000001</v>
      </c>
      <c r="BB13" s="15">
        <f t="shared" si="16"/>
        <v>38.380000000000003</v>
      </c>
      <c r="BC13" s="15">
        <f t="shared" si="17"/>
        <v>19.190000000000001</v>
      </c>
      <c r="BD13" s="15">
        <f t="shared" si="18"/>
        <v>19.190000000000001</v>
      </c>
      <c r="BE13" s="15">
        <f t="shared" si="19"/>
        <v>19.190000000000001</v>
      </c>
      <c r="BF13" s="15">
        <f t="shared" si="20"/>
        <v>19.190000000000001</v>
      </c>
      <c r="BG13" s="15">
        <f t="shared" si="21"/>
        <v>57.57</v>
      </c>
      <c r="BH13" s="15">
        <f t="shared" si="22"/>
        <v>19.190000000000001</v>
      </c>
      <c r="BI13" s="15">
        <f t="shared" si="23"/>
        <v>57.57</v>
      </c>
      <c r="BJ13" s="15">
        <f t="shared" si="24"/>
        <v>57.57</v>
      </c>
      <c r="BK13" s="15">
        <f t="shared" si="25"/>
        <v>95.95</v>
      </c>
      <c r="BL13" s="15">
        <f t="shared" si="26"/>
        <v>19.190000000000001</v>
      </c>
      <c r="BM13" s="15">
        <f t="shared" si="27"/>
        <v>57.57</v>
      </c>
      <c r="BN13" s="15">
        <f t="shared" si="28"/>
        <v>95.95</v>
      </c>
      <c r="BO13" s="15">
        <f t="shared" si="29"/>
        <v>38.380000000000003</v>
      </c>
      <c r="BP13" s="15">
        <f t="shared" si="30"/>
        <v>19.190000000000001</v>
      </c>
      <c r="BQ13" s="15">
        <f t="shared" si="31"/>
        <v>19.190000000000001</v>
      </c>
      <c r="BR13" s="15">
        <f t="shared" si="32"/>
        <v>19.190000000000001</v>
      </c>
      <c r="BS13" s="15">
        <f t="shared" si="33"/>
        <v>19.190000000000001</v>
      </c>
      <c r="BT13" s="15">
        <f t="shared" si="34"/>
        <v>38.380000000000003</v>
      </c>
      <c r="BU13" s="15">
        <f t="shared" si="35"/>
        <v>19.190000000000001</v>
      </c>
      <c r="BV13" s="21">
        <f t="shared" si="36"/>
        <v>1919.0000000000009</v>
      </c>
      <c r="BW13" s="16">
        <f t="shared" si="37"/>
        <v>216760.2612000001</v>
      </c>
      <c r="BX13" s="18"/>
      <c r="BZ13" s="15">
        <f t="shared" si="41"/>
        <v>0</v>
      </c>
      <c r="CA13" s="15">
        <f t="shared" si="38"/>
        <v>1170.5900000000004</v>
      </c>
      <c r="CB13" s="15">
        <f t="shared" si="38"/>
        <v>191.9</v>
      </c>
      <c r="CC13" s="15">
        <f t="shared" si="38"/>
        <v>38.380000000000003</v>
      </c>
      <c r="CD13" s="15">
        <f t="shared" si="38"/>
        <v>191.9</v>
      </c>
      <c r="CE13" s="15">
        <f t="shared" si="38"/>
        <v>95.95</v>
      </c>
      <c r="CF13" s="15">
        <f t="shared" si="38"/>
        <v>76.760000000000005</v>
      </c>
      <c r="CG13" s="15">
        <f t="shared" si="38"/>
        <v>38.380000000000003</v>
      </c>
      <c r="CH13" s="71">
        <f t="shared" si="38"/>
        <v>115.14</v>
      </c>
      <c r="CI13" s="36">
        <f t="shared" si="42"/>
        <v>1919.0000000000009</v>
      </c>
    </row>
    <row r="14" spans="1:87" x14ac:dyDescent="0.3">
      <c r="A14" s="5">
        <v>2</v>
      </c>
      <c r="B14" s="3" t="s">
        <v>64</v>
      </c>
      <c r="C14" s="3" t="s">
        <v>71</v>
      </c>
      <c r="D14" s="25">
        <v>12</v>
      </c>
      <c r="E14" s="5">
        <f>E6</f>
        <v>1</v>
      </c>
      <c r="F14" s="10">
        <f>F6*(1+AnnualIncrease)</f>
        <v>132.06959999999998</v>
      </c>
      <c r="G14" s="12">
        <f t="shared" ref="G14:V19" si="50">G6</f>
        <v>0</v>
      </c>
      <c r="H14" s="12">
        <f t="shared" si="50"/>
        <v>0</v>
      </c>
      <c r="I14" s="12">
        <f t="shared" si="50"/>
        <v>0</v>
      </c>
      <c r="J14" s="12">
        <f t="shared" si="50"/>
        <v>0</v>
      </c>
      <c r="K14" s="12">
        <f t="shared" si="50"/>
        <v>0</v>
      </c>
      <c r="L14" s="12">
        <f t="shared" si="50"/>
        <v>0.05</v>
      </c>
      <c r="M14" s="12">
        <f t="shared" si="50"/>
        <v>0</v>
      </c>
      <c r="N14" s="12">
        <f t="shared" si="50"/>
        <v>0</v>
      </c>
      <c r="O14" s="12">
        <f t="shared" si="50"/>
        <v>0.5</v>
      </c>
      <c r="P14" s="12">
        <f t="shared" si="50"/>
        <v>0</v>
      </c>
      <c r="Q14" s="12">
        <f t="shared" si="50"/>
        <v>0.26</v>
      </c>
      <c r="R14" s="12">
        <f t="shared" si="50"/>
        <v>0</v>
      </c>
      <c r="S14" s="12">
        <f t="shared" si="50"/>
        <v>0</v>
      </c>
      <c r="T14" s="12">
        <f t="shared" si="50"/>
        <v>0</v>
      </c>
      <c r="U14" s="12">
        <f t="shared" si="50"/>
        <v>0</v>
      </c>
      <c r="V14" s="12">
        <f t="shared" si="50"/>
        <v>0</v>
      </c>
      <c r="W14" s="12">
        <f t="shared" si="49"/>
        <v>0</v>
      </c>
      <c r="X14" s="12">
        <f t="shared" si="49"/>
        <v>0.02</v>
      </c>
      <c r="Y14" s="12">
        <f t="shared" si="49"/>
        <v>0.02</v>
      </c>
      <c r="Z14" s="12">
        <f t="shared" si="49"/>
        <v>0.01</v>
      </c>
      <c r="AA14" s="12">
        <f t="shared" si="49"/>
        <v>0.01</v>
      </c>
      <c r="AB14" s="12">
        <f t="shared" si="49"/>
        <v>0.01</v>
      </c>
      <c r="AC14" s="12">
        <f t="shared" si="49"/>
        <v>0.02</v>
      </c>
      <c r="AD14" s="12">
        <f t="shared" si="49"/>
        <v>0</v>
      </c>
      <c r="AE14" s="12">
        <f t="shared" si="49"/>
        <v>0.05</v>
      </c>
      <c r="AF14" s="12">
        <f t="shared" si="49"/>
        <v>0.01</v>
      </c>
      <c r="AG14" s="12">
        <f t="shared" si="49"/>
        <v>0.01</v>
      </c>
      <c r="AH14" s="12">
        <f t="shared" si="49"/>
        <v>0</v>
      </c>
      <c r="AI14" s="12">
        <f t="shared" si="49"/>
        <v>0</v>
      </c>
      <c r="AJ14" s="12">
        <f t="shared" si="49"/>
        <v>0</v>
      </c>
      <c r="AK14" s="12">
        <f t="shared" si="49"/>
        <v>0</v>
      </c>
      <c r="AL14" s="12">
        <f t="shared" si="49"/>
        <v>0.03</v>
      </c>
      <c r="AM14" s="12">
        <f t="shared" si="49"/>
        <v>0</v>
      </c>
      <c r="AN14" s="13">
        <f t="shared" si="40"/>
        <v>1.0000000000000002</v>
      </c>
      <c r="AO14" s="15">
        <f t="shared" si="3"/>
        <v>0</v>
      </c>
      <c r="AP14" s="15">
        <f t="shared" si="4"/>
        <v>0</v>
      </c>
      <c r="AQ14" s="15">
        <f t="shared" si="5"/>
        <v>0</v>
      </c>
      <c r="AR14" s="15">
        <f t="shared" si="6"/>
        <v>0</v>
      </c>
      <c r="AS14" s="15">
        <f t="shared" si="7"/>
        <v>0</v>
      </c>
      <c r="AT14" s="15">
        <f t="shared" si="8"/>
        <v>95.95</v>
      </c>
      <c r="AU14" s="15">
        <f t="shared" si="9"/>
        <v>0</v>
      </c>
      <c r="AV14" s="15">
        <f t="shared" si="10"/>
        <v>0</v>
      </c>
      <c r="AW14" s="15">
        <f t="shared" si="11"/>
        <v>959.5</v>
      </c>
      <c r="AX14" s="15">
        <f t="shared" si="12"/>
        <v>0</v>
      </c>
      <c r="AY14" s="15">
        <f t="shared" si="13"/>
        <v>498.94</v>
      </c>
      <c r="AZ14" s="15">
        <f t="shared" si="14"/>
        <v>0</v>
      </c>
      <c r="BA14" s="15">
        <f t="shared" si="15"/>
        <v>0</v>
      </c>
      <c r="BB14" s="15">
        <f t="shared" si="16"/>
        <v>0</v>
      </c>
      <c r="BC14" s="15">
        <f t="shared" si="17"/>
        <v>0</v>
      </c>
      <c r="BD14" s="15">
        <f t="shared" si="18"/>
        <v>0</v>
      </c>
      <c r="BE14" s="15">
        <f t="shared" si="19"/>
        <v>0</v>
      </c>
      <c r="BF14" s="15">
        <f t="shared" si="20"/>
        <v>38.380000000000003</v>
      </c>
      <c r="BG14" s="15">
        <f t="shared" si="21"/>
        <v>38.380000000000003</v>
      </c>
      <c r="BH14" s="15">
        <f t="shared" si="22"/>
        <v>19.190000000000001</v>
      </c>
      <c r="BI14" s="15">
        <f t="shared" si="23"/>
        <v>19.190000000000001</v>
      </c>
      <c r="BJ14" s="15">
        <f t="shared" si="24"/>
        <v>19.190000000000001</v>
      </c>
      <c r="BK14" s="15">
        <f t="shared" si="25"/>
        <v>38.380000000000003</v>
      </c>
      <c r="BL14" s="15">
        <f t="shared" si="26"/>
        <v>0</v>
      </c>
      <c r="BM14" s="15">
        <f t="shared" si="27"/>
        <v>95.95</v>
      </c>
      <c r="BN14" s="15">
        <f t="shared" si="28"/>
        <v>19.190000000000001</v>
      </c>
      <c r="BO14" s="15">
        <f t="shared" si="29"/>
        <v>19.190000000000001</v>
      </c>
      <c r="BP14" s="15">
        <f t="shared" si="30"/>
        <v>0</v>
      </c>
      <c r="BQ14" s="15">
        <f t="shared" si="31"/>
        <v>0</v>
      </c>
      <c r="BR14" s="15">
        <f t="shared" si="32"/>
        <v>0</v>
      </c>
      <c r="BS14" s="15">
        <f t="shared" si="33"/>
        <v>0</v>
      </c>
      <c r="BT14" s="15">
        <f t="shared" si="34"/>
        <v>57.57</v>
      </c>
      <c r="BU14" s="15">
        <f t="shared" si="35"/>
        <v>0</v>
      </c>
      <c r="BV14" s="21">
        <f t="shared" si="36"/>
        <v>1919.0000000000007</v>
      </c>
      <c r="BW14" s="16">
        <f t="shared" si="37"/>
        <v>253441.56240000005</v>
      </c>
      <c r="BX14" s="18"/>
      <c r="BZ14" s="15">
        <f t="shared" si="41"/>
        <v>0</v>
      </c>
      <c r="CA14" s="15">
        <f t="shared" si="38"/>
        <v>594.89</v>
      </c>
      <c r="CB14" s="15">
        <f t="shared" si="38"/>
        <v>95.95</v>
      </c>
      <c r="CC14" s="15">
        <f t="shared" si="38"/>
        <v>38.380000000000003</v>
      </c>
      <c r="CD14" s="15">
        <f t="shared" si="38"/>
        <v>1074.6400000000001</v>
      </c>
      <c r="CE14" s="15">
        <f t="shared" si="38"/>
        <v>38.380000000000003</v>
      </c>
      <c r="CF14" s="15">
        <f t="shared" si="38"/>
        <v>0</v>
      </c>
      <c r="CG14" s="15">
        <f t="shared" si="38"/>
        <v>57.57</v>
      </c>
      <c r="CH14" s="71">
        <f t="shared" si="38"/>
        <v>19.190000000000001</v>
      </c>
      <c r="CI14" s="36">
        <f t="shared" si="42"/>
        <v>1919.0000000000002</v>
      </c>
    </row>
    <row r="15" spans="1:87" x14ac:dyDescent="0.3">
      <c r="A15" s="5">
        <v>2</v>
      </c>
      <c r="B15" s="3" t="s">
        <v>65</v>
      </c>
      <c r="C15" s="3" t="s">
        <v>71</v>
      </c>
      <c r="D15" s="25">
        <v>12</v>
      </c>
      <c r="E15" s="5">
        <v>0</v>
      </c>
      <c r="F15" s="10">
        <f>F7*(1+AnnualIncrease)</f>
        <v>161.6088</v>
      </c>
      <c r="G15" s="12">
        <f t="shared" si="50"/>
        <v>0</v>
      </c>
      <c r="H15" s="12">
        <f t="shared" si="49"/>
        <v>0</v>
      </c>
      <c r="I15" s="12">
        <f t="shared" si="49"/>
        <v>0</v>
      </c>
      <c r="J15" s="12">
        <f t="shared" si="49"/>
        <v>0</v>
      </c>
      <c r="K15" s="12">
        <f t="shared" si="49"/>
        <v>0</v>
      </c>
      <c r="L15" s="12">
        <f t="shared" si="49"/>
        <v>3.5700000000000003E-2</v>
      </c>
      <c r="M15" s="12">
        <f t="shared" si="49"/>
        <v>3.5700000000000003E-2</v>
      </c>
      <c r="N15" s="12">
        <f t="shared" si="49"/>
        <v>3.5700000000000003E-2</v>
      </c>
      <c r="O15" s="12">
        <f t="shared" si="49"/>
        <v>3.5700000000000003E-2</v>
      </c>
      <c r="P15" s="12">
        <f t="shared" si="49"/>
        <v>3.5700000000000003E-2</v>
      </c>
      <c r="Q15" s="12">
        <f t="shared" si="49"/>
        <v>3.5700000000000003E-2</v>
      </c>
      <c r="R15" s="12">
        <f t="shared" si="49"/>
        <v>3.5700000000000003E-2</v>
      </c>
      <c r="S15" s="12">
        <f t="shared" si="49"/>
        <v>3.5700000000000003E-2</v>
      </c>
      <c r="T15" s="12">
        <f t="shared" si="49"/>
        <v>3.5700000000000003E-2</v>
      </c>
      <c r="U15" s="12">
        <f t="shared" si="49"/>
        <v>3.5700000000000003E-2</v>
      </c>
      <c r="V15" s="12">
        <f t="shared" si="49"/>
        <v>3.5700000000000003E-2</v>
      </c>
      <c r="W15" s="12">
        <f t="shared" si="49"/>
        <v>3.5700000000000003E-2</v>
      </c>
      <c r="X15" s="12">
        <f t="shared" si="49"/>
        <v>3.5700000000000003E-2</v>
      </c>
      <c r="Y15" s="12">
        <f t="shared" si="49"/>
        <v>3.5700000000000003E-2</v>
      </c>
      <c r="Z15" s="12">
        <f t="shared" si="49"/>
        <v>3.5700000000000003E-2</v>
      </c>
      <c r="AA15" s="12">
        <f t="shared" si="49"/>
        <v>3.5700000000000003E-2</v>
      </c>
      <c r="AB15" s="12">
        <f t="shared" si="49"/>
        <v>3.5700000000000003E-2</v>
      </c>
      <c r="AC15" s="12">
        <f t="shared" si="49"/>
        <v>3.5700000000000003E-2</v>
      </c>
      <c r="AD15" s="12">
        <f t="shared" si="49"/>
        <v>3.5700000000000003E-2</v>
      </c>
      <c r="AE15" s="12">
        <f t="shared" si="49"/>
        <v>3.5700000000000003E-2</v>
      </c>
      <c r="AF15" s="12">
        <f t="shared" si="49"/>
        <v>3.5700000000000003E-2</v>
      </c>
      <c r="AG15" s="12">
        <f t="shared" si="49"/>
        <v>3.5700000000000003E-2</v>
      </c>
      <c r="AH15" s="12">
        <f t="shared" si="49"/>
        <v>3.5700000000000003E-2</v>
      </c>
      <c r="AI15" s="12">
        <f t="shared" si="49"/>
        <v>3.5700000000000003E-2</v>
      </c>
      <c r="AJ15" s="12">
        <f t="shared" si="49"/>
        <v>3.5700000000000003E-2</v>
      </c>
      <c r="AK15" s="12">
        <f t="shared" si="49"/>
        <v>3.5700000000000003E-2</v>
      </c>
      <c r="AL15" s="12">
        <f t="shared" si="49"/>
        <v>3.5700000000000003E-2</v>
      </c>
      <c r="AM15" s="12">
        <f t="shared" si="49"/>
        <v>3.5700000000000003E-2</v>
      </c>
      <c r="AN15" s="13">
        <f t="shared" si="40"/>
        <v>0.99959999999999949</v>
      </c>
      <c r="AO15" s="15">
        <f t="shared" si="3"/>
        <v>0</v>
      </c>
      <c r="AP15" s="15">
        <f t="shared" si="4"/>
        <v>0</v>
      </c>
      <c r="AQ15" s="15">
        <f t="shared" si="5"/>
        <v>0</v>
      </c>
      <c r="AR15" s="15">
        <f t="shared" si="6"/>
        <v>0</v>
      </c>
      <c r="AS15" s="15">
        <f t="shared" si="7"/>
        <v>0</v>
      </c>
      <c r="AT15" s="15">
        <f t="shared" si="8"/>
        <v>0</v>
      </c>
      <c r="AU15" s="15">
        <f t="shared" si="9"/>
        <v>0</v>
      </c>
      <c r="AV15" s="15">
        <f t="shared" si="10"/>
        <v>0</v>
      </c>
      <c r="AW15" s="15">
        <f t="shared" si="11"/>
        <v>0</v>
      </c>
      <c r="AX15" s="15">
        <f t="shared" si="12"/>
        <v>0</v>
      </c>
      <c r="AY15" s="15">
        <f t="shared" si="13"/>
        <v>0</v>
      </c>
      <c r="AZ15" s="15">
        <f t="shared" si="14"/>
        <v>0</v>
      </c>
      <c r="BA15" s="15">
        <f t="shared" si="15"/>
        <v>0</v>
      </c>
      <c r="BB15" s="15">
        <f t="shared" si="16"/>
        <v>0</v>
      </c>
      <c r="BC15" s="15">
        <f t="shared" si="17"/>
        <v>0</v>
      </c>
      <c r="BD15" s="15">
        <f t="shared" si="18"/>
        <v>0</v>
      </c>
      <c r="BE15" s="15">
        <f t="shared" si="19"/>
        <v>0</v>
      </c>
      <c r="BF15" s="15">
        <f t="shared" si="20"/>
        <v>0</v>
      </c>
      <c r="BG15" s="15">
        <f t="shared" si="21"/>
        <v>0</v>
      </c>
      <c r="BH15" s="15">
        <f t="shared" si="22"/>
        <v>0</v>
      </c>
      <c r="BI15" s="15">
        <f t="shared" si="23"/>
        <v>0</v>
      </c>
      <c r="BJ15" s="15">
        <f t="shared" si="24"/>
        <v>0</v>
      </c>
      <c r="BK15" s="15">
        <f t="shared" si="25"/>
        <v>0</v>
      </c>
      <c r="BL15" s="15">
        <f t="shared" si="26"/>
        <v>0</v>
      </c>
      <c r="BM15" s="15">
        <f t="shared" si="27"/>
        <v>0</v>
      </c>
      <c r="BN15" s="15">
        <f t="shared" si="28"/>
        <v>0</v>
      </c>
      <c r="BO15" s="15">
        <f t="shared" si="29"/>
        <v>0</v>
      </c>
      <c r="BP15" s="15">
        <f t="shared" si="30"/>
        <v>0</v>
      </c>
      <c r="BQ15" s="15">
        <f t="shared" si="31"/>
        <v>0</v>
      </c>
      <c r="BR15" s="15">
        <f t="shared" si="32"/>
        <v>0</v>
      </c>
      <c r="BS15" s="15">
        <f t="shared" si="33"/>
        <v>0</v>
      </c>
      <c r="BT15" s="15">
        <f t="shared" si="34"/>
        <v>0</v>
      </c>
      <c r="BU15" s="15">
        <f t="shared" si="35"/>
        <v>0</v>
      </c>
      <c r="BV15" s="21">
        <f t="shared" si="36"/>
        <v>0</v>
      </c>
      <c r="BW15" s="16">
        <f t="shared" si="37"/>
        <v>0</v>
      </c>
      <c r="BX15" s="18"/>
      <c r="BZ15" s="15">
        <f t="shared" si="41"/>
        <v>0</v>
      </c>
      <c r="CA15" s="15">
        <f t="shared" si="38"/>
        <v>0</v>
      </c>
      <c r="CB15" s="15">
        <f t="shared" si="38"/>
        <v>0</v>
      </c>
      <c r="CC15" s="15">
        <f t="shared" si="38"/>
        <v>0</v>
      </c>
      <c r="CD15" s="15">
        <f t="shared" si="38"/>
        <v>0</v>
      </c>
      <c r="CE15" s="15">
        <f t="shared" si="38"/>
        <v>0</v>
      </c>
      <c r="CF15" s="15">
        <f t="shared" si="38"/>
        <v>0</v>
      </c>
      <c r="CG15" s="15">
        <f t="shared" si="38"/>
        <v>0</v>
      </c>
      <c r="CH15" s="71">
        <f t="shared" si="38"/>
        <v>0</v>
      </c>
      <c r="CI15" s="36">
        <f t="shared" si="42"/>
        <v>0</v>
      </c>
    </row>
    <row r="16" spans="1:87" x14ac:dyDescent="0.3">
      <c r="A16" s="5">
        <v>2</v>
      </c>
      <c r="B16" s="3" t="s">
        <v>66</v>
      </c>
      <c r="C16" s="3" t="s">
        <v>73</v>
      </c>
      <c r="D16" s="25">
        <v>12</v>
      </c>
      <c r="E16" s="5">
        <f t="shared" ref="E16:E36" si="51">E8</f>
        <v>1</v>
      </c>
      <c r="F16" s="10">
        <f t="shared" ref="F16:F36" si="52">F8*(1+AnnualIncrease)</f>
        <v>93.401399999999995</v>
      </c>
      <c r="G16" s="12">
        <f t="shared" si="50"/>
        <v>0</v>
      </c>
      <c r="H16" s="12">
        <f t="shared" si="49"/>
        <v>0</v>
      </c>
      <c r="I16" s="12">
        <f t="shared" si="49"/>
        <v>0</v>
      </c>
      <c r="J16" s="12">
        <f t="shared" si="49"/>
        <v>0</v>
      </c>
      <c r="K16" s="12">
        <f t="shared" si="49"/>
        <v>0</v>
      </c>
      <c r="L16" s="12">
        <f t="shared" si="49"/>
        <v>0.01</v>
      </c>
      <c r="M16" s="12">
        <f t="shared" si="49"/>
        <v>0.01</v>
      </c>
      <c r="N16" s="12">
        <f t="shared" si="49"/>
        <v>0.01</v>
      </c>
      <c r="O16" s="12">
        <f t="shared" si="49"/>
        <v>0.05</v>
      </c>
      <c r="P16" s="12">
        <f t="shared" si="49"/>
        <v>0.01</v>
      </c>
      <c r="Q16" s="12">
        <f t="shared" si="49"/>
        <v>0.5</v>
      </c>
      <c r="R16" s="12">
        <f t="shared" si="49"/>
        <v>0.01</v>
      </c>
      <c r="S16" s="12">
        <f t="shared" si="49"/>
        <v>0.01</v>
      </c>
      <c r="T16" s="12">
        <f t="shared" si="49"/>
        <v>0.02</v>
      </c>
      <c r="U16" s="12">
        <f t="shared" si="49"/>
        <v>0.01</v>
      </c>
      <c r="V16" s="12">
        <f t="shared" si="49"/>
        <v>0.01</v>
      </c>
      <c r="W16" s="12">
        <f t="shared" si="49"/>
        <v>0.01</v>
      </c>
      <c r="X16" s="12">
        <f t="shared" si="49"/>
        <v>0.01</v>
      </c>
      <c r="Y16" s="12">
        <f t="shared" si="49"/>
        <v>0.03</v>
      </c>
      <c r="Z16" s="12">
        <f t="shared" si="49"/>
        <v>0.01</v>
      </c>
      <c r="AA16" s="12">
        <f t="shared" si="49"/>
        <v>0.03</v>
      </c>
      <c r="AB16" s="12">
        <f t="shared" si="49"/>
        <v>0.03</v>
      </c>
      <c r="AC16" s="12">
        <f t="shared" si="49"/>
        <v>0.05</v>
      </c>
      <c r="AD16" s="12">
        <f t="shared" si="49"/>
        <v>0.01</v>
      </c>
      <c r="AE16" s="12">
        <f t="shared" si="49"/>
        <v>0.03</v>
      </c>
      <c r="AF16" s="12">
        <f t="shared" si="49"/>
        <v>0.05</v>
      </c>
      <c r="AG16" s="12">
        <f t="shared" si="49"/>
        <v>0.02</v>
      </c>
      <c r="AH16" s="12">
        <f t="shared" si="49"/>
        <v>0.01</v>
      </c>
      <c r="AI16" s="12">
        <f t="shared" si="49"/>
        <v>0.01</v>
      </c>
      <c r="AJ16" s="12">
        <f t="shared" si="49"/>
        <v>0.01</v>
      </c>
      <c r="AK16" s="12">
        <f t="shared" si="49"/>
        <v>0.01</v>
      </c>
      <c r="AL16" s="12">
        <f t="shared" si="49"/>
        <v>0.02</v>
      </c>
      <c r="AM16" s="12">
        <f t="shared" si="49"/>
        <v>0.01</v>
      </c>
      <c r="AN16" s="13">
        <f t="shared" si="40"/>
        <v>1.0000000000000002</v>
      </c>
      <c r="AO16" s="15">
        <f t="shared" si="3"/>
        <v>0</v>
      </c>
      <c r="AP16" s="15">
        <f t="shared" si="4"/>
        <v>0</v>
      </c>
      <c r="AQ16" s="15">
        <f t="shared" si="5"/>
        <v>0</v>
      </c>
      <c r="AR16" s="15">
        <f t="shared" si="6"/>
        <v>0</v>
      </c>
      <c r="AS16" s="15">
        <f t="shared" si="7"/>
        <v>0</v>
      </c>
      <c r="AT16" s="15">
        <f t="shared" si="8"/>
        <v>19.190000000000001</v>
      </c>
      <c r="AU16" s="15">
        <f t="shared" si="9"/>
        <v>19.190000000000001</v>
      </c>
      <c r="AV16" s="15">
        <f t="shared" si="10"/>
        <v>19.190000000000001</v>
      </c>
      <c r="AW16" s="15">
        <f t="shared" si="11"/>
        <v>95.95</v>
      </c>
      <c r="AX16" s="15">
        <f t="shared" si="12"/>
        <v>19.190000000000001</v>
      </c>
      <c r="AY16" s="15">
        <f t="shared" si="13"/>
        <v>959.5</v>
      </c>
      <c r="AZ16" s="15">
        <f t="shared" si="14"/>
        <v>19.190000000000001</v>
      </c>
      <c r="BA16" s="15">
        <f t="shared" si="15"/>
        <v>19.190000000000001</v>
      </c>
      <c r="BB16" s="15">
        <f t="shared" si="16"/>
        <v>38.380000000000003</v>
      </c>
      <c r="BC16" s="15">
        <f t="shared" si="17"/>
        <v>19.190000000000001</v>
      </c>
      <c r="BD16" s="15">
        <f t="shared" si="18"/>
        <v>19.190000000000001</v>
      </c>
      <c r="BE16" s="15">
        <f t="shared" si="19"/>
        <v>19.190000000000001</v>
      </c>
      <c r="BF16" s="15">
        <f t="shared" si="20"/>
        <v>19.190000000000001</v>
      </c>
      <c r="BG16" s="15">
        <f t="shared" si="21"/>
        <v>57.57</v>
      </c>
      <c r="BH16" s="15">
        <f t="shared" si="22"/>
        <v>19.190000000000001</v>
      </c>
      <c r="BI16" s="15">
        <f t="shared" si="23"/>
        <v>57.57</v>
      </c>
      <c r="BJ16" s="15">
        <f t="shared" si="24"/>
        <v>57.57</v>
      </c>
      <c r="BK16" s="15">
        <f t="shared" si="25"/>
        <v>95.95</v>
      </c>
      <c r="BL16" s="15">
        <f t="shared" si="26"/>
        <v>19.190000000000001</v>
      </c>
      <c r="BM16" s="15">
        <f t="shared" si="27"/>
        <v>57.57</v>
      </c>
      <c r="BN16" s="15">
        <f t="shared" si="28"/>
        <v>95.95</v>
      </c>
      <c r="BO16" s="15">
        <f t="shared" si="29"/>
        <v>38.380000000000003</v>
      </c>
      <c r="BP16" s="15">
        <f t="shared" si="30"/>
        <v>19.190000000000001</v>
      </c>
      <c r="BQ16" s="15">
        <f t="shared" si="31"/>
        <v>19.190000000000001</v>
      </c>
      <c r="BR16" s="15">
        <f t="shared" si="32"/>
        <v>19.190000000000001</v>
      </c>
      <c r="BS16" s="15">
        <f t="shared" si="33"/>
        <v>19.190000000000001</v>
      </c>
      <c r="BT16" s="15">
        <f t="shared" si="34"/>
        <v>38.380000000000003</v>
      </c>
      <c r="BU16" s="15">
        <f t="shared" si="35"/>
        <v>19.190000000000001</v>
      </c>
      <c r="BV16" s="21">
        <f t="shared" si="36"/>
        <v>1919.0000000000009</v>
      </c>
      <c r="BW16" s="16">
        <f t="shared" si="37"/>
        <v>179237.28660000008</v>
      </c>
      <c r="BX16" s="18"/>
      <c r="BZ16" s="15">
        <f t="shared" si="41"/>
        <v>0</v>
      </c>
      <c r="CA16" s="15">
        <f t="shared" si="38"/>
        <v>1170.5900000000004</v>
      </c>
      <c r="CB16" s="15">
        <f t="shared" si="38"/>
        <v>191.9</v>
      </c>
      <c r="CC16" s="15">
        <f t="shared" si="38"/>
        <v>38.380000000000003</v>
      </c>
      <c r="CD16" s="15">
        <f t="shared" si="38"/>
        <v>191.9</v>
      </c>
      <c r="CE16" s="15">
        <f t="shared" si="38"/>
        <v>95.95</v>
      </c>
      <c r="CF16" s="15">
        <f t="shared" si="38"/>
        <v>76.760000000000005</v>
      </c>
      <c r="CG16" s="15">
        <f t="shared" si="38"/>
        <v>38.380000000000003</v>
      </c>
      <c r="CH16" s="71">
        <f t="shared" si="38"/>
        <v>115.14</v>
      </c>
      <c r="CI16" s="36">
        <f t="shared" si="42"/>
        <v>1919.0000000000009</v>
      </c>
    </row>
    <row r="17" spans="1:87" x14ac:dyDescent="0.3">
      <c r="A17" s="5">
        <v>2</v>
      </c>
      <c r="B17" s="3" t="s">
        <v>67</v>
      </c>
      <c r="C17" s="3" t="s">
        <v>73</v>
      </c>
      <c r="D17" s="25">
        <v>12</v>
      </c>
      <c r="E17" s="5">
        <f t="shared" si="51"/>
        <v>1</v>
      </c>
      <c r="F17" s="10">
        <f t="shared" si="52"/>
        <v>109.4766</v>
      </c>
      <c r="G17" s="12">
        <f t="shared" si="50"/>
        <v>0</v>
      </c>
      <c r="H17" s="12">
        <f t="shared" si="49"/>
        <v>0</v>
      </c>
      <c r="I17" s="12">
        <f t="shared" si="49"/>
        <v>0</v>
      </c>
      <c r="J17" s="12">
        <f t="shared" si="49"/>
        <v>0</v>
      </c>
      <c r="K17" s="12">
        <f t="shared" si="49"/>
        <v>0</v>
      </c>
      <c r="L17" s="12">
        <f t="shared" si="49"/>
        <v>0.05</v>
      </c>
      <c r="M17" s="12">
        <f t="shared" si="49"/>
        <v>0</v>
      </c>
      <c r="N17" s="12">
        <f t="shared" si="49"/>
        <v>0</v>
      </c>
      <c r="O17" s="12">
        <f t="shared" si="49"/>
        <v>0.5</v>
      </c>
      <c r="P17" s="12">
        <f t="shared" si="49"/>
        <v>0</v>
      </c>
      <c r="Q17" s="12">
        <f t="shared" si="49"/>
        <v>0.26</v>
      </c>
      <c r="R17" s="12">
        <f t="shared" si="49"/>
        <v>0</v>
      </c>
      <c r="S17" s="12">
        <f t="shared" si="49"/>
        <v>0</v>
      </c>
      <c r="T17" s="12">
        <f t="shared" si="49"/>
        <v>0</v>
      </c>
      <c r="U17" s="12">
        <f t="shared" si="49"/>
        <v>0</v>
      </c>
      <c r="V17" s="12">
        <f t="shared" si="49"/>
        <v>0</v>
      </c>
      <c r="W17" s="12">
        <f t="shared" si="49"/>
        <v>0</v>
      </c>
      <c r="X17" s="12">
        <f t="shared" si="49"/>
        <v>0.02</v>
      </c>
      <c r="Y17" s="12">
        <f t="shared" si="49"/>
        <v>0.02</v>
      </c>
      <c r="Z17" s="12">
        <f t="shared" si="49"/>
        <v>0.01</v>
      </c>
      <c r="AA17" s="12">
        <f t="shared" si="49"/>
        <v>0.01</v>
      </c>
      <c r="AB17" s="12">
        <f t="shared" si="49"/>
        <v>0.01</v>
      </c>
      <c r="AC17" s="12">
        <f t="shared" si="49"/>
        <v>0.02</v>
      </c>
      <c r="AD17" s="12">
        <f t="shared" si="49"/>
        <v>0</v>
      </c>
      <c r="AE17" s="12">
        <f t="shared" si="49"/>
        <v>0.05</v>
      </c>
      <c r="AF17" s="12">
        <f t="shared" si="49"/>
        <v>0.01</v>
      </c>
      <c r="AG17" s="12">
        <f t="shared" si="49"/>
        <v>0.01</v>
      </c>
      <c r="AH17" s="12">
        <f t="shared" si="49"/>
        <v>0</v>
      </c>
      <c r="AI17" s="12">
        <f t="shared" si="49"/>
        <v>0</v>
      </c>
      <c r="AJ17" s="12">
        <f t="shared" si="49"/>
        <v>0</v>
      </c>
      <c r="AK17" s="12">
        <f t="shared" si="49"/>
        <v>0</v>
      </c>
      <c r="AL17" s="12">
        <f t="shared" si="49"/>
        <v>0.03</v>
      </c>
      <c r="AM17" s="12">
        <f t="shared" si="49"/>
        <v>0</v>
      </c>
      <c r="AN17" s="13">
        <f t="shared" si="40"/>
        <v>1.0000000000000002</v>
      </c>
      <c r="AO17" s="15">
        <f t="shared" si="3"/>
        <v>0</v>
      </c>
      <c r="AP17" s="15">
        <f t="shared" si="4"/>
        <v>0</v>
      </c>
      <c r="AQ17" s="15">
        <f t="shared" si="5"/>
        <v>0</v>
      </c>
      <c r="AR17" s="15">
        <f t="shared" si="6"/>
        <v>0</v>
      </c>
      <c r="AS17" s="15">
        <f t="shared" si="7"/>
        <v>0</v>
      </c>
      <c r="AT17" s="15">
        <f t="shared" si="8"/>
        <v>95.95</v>
      </c>
      <c r="AU17" s="15">
        <f t="shared" si="9"/>
        <v>0</v>
      </c>
      <c r="AV17" s="15">
        <f t="shared" si="10"/>
        <v>0</v>
      </c>
      <c r="AW17" s="15">
        <f t="shared" si="11"/>
        <v>959.5</v>
      </c>
      <c r="AX17" s="15">
        <f t="shared" si="12"/>
        <v>0</v>
      </c>
      <c r="AY17" s="15">
        <f t="shared" si="13"/>
        <v>498.94</v>
      </c>
      <c r="AZ17" s="15">
        <f t="shared" si="14"/>
        <v>0</v>
      </c>
      <c r="BA17" s="15">
        <f t="shared" si="15"/>
        <v>0</v>
      </c>
      <c r="BB17" s="15">
        <f t="shared" si="16"/>
        <v>0</v>
      </c>
      <c r="BC17" s="15">
        <f t="shared" si="17"/>
        <v>0</v>
      </c>
      <c r="BD17" s="15">
        <f t="shared" si="18"/>
        <v>0</v>
      </c>
      <c r="BE17" s="15">
        <f t="shared" si="19"/>
        <v>0</v>
      </c>
      <c r="BF17" s="15">
        <f t="shared" si="20"/>
        <v>38.380000000000003</v>
      </c>
      <c r="BG17" s="15">
        <f t="shared" si="21"/>
        <v>38.380000000000003</v>
      </c>
      <c r="BH17" s="15">
        <f t="shared" si="22"/>
        <v>19.190000000000001</v>
      </c>
      <c r="BI17" s="15">
        <f t="shared" si="23"/>
        <v>19.190000000000001</v>
      </c>
      <c r="BJ17" s="15">
        <f t="shared" si="24"/>
        <v>19.190000000000001</v>
      </c>
      <c r="BK17" s="15">
        <f t="shared" si="25"/>
        <v>38.380000000000003</v>
      </c>
      <c r="BL17" s="15">
        <f t="shared" si="26"/>
        <v>0</v>
      </c>
      <c r="BM17" s="15">
        <f t="shared" si="27"/>
        <v>95.95</v>
      </c>
      <c r="BN17" s="15">
        <f t="shared" si="28"/>
        <v>19.190000000000001</v>
      </c>
      <c r="BO17" s="15">
        <f t="shared" si="29"/>
        <v>19.190000000000001</v>
      </c>
      <c r="BP17" s="15">
        <f t="shared" si="30"/>
        <v>0</v>
      </c>
      <c r="BQ17" s="15">
        <f t="shared" si="31"/>
        <v>0</v>
      </c>
      <c r="BR17" s="15">
        <f t="shared" si="32"/>
        <v>0</v>
      </c>
      <c r="BS17" s="15">
        <f t="shared" si="33"/>
        <v>0</v>
      </c>
      <c r="BT17" s="15">
        <f t="shared" si="34"/>
        <v>57.57</v>
      </c>
      <c r="BU17" s="15">
        <f t="shared" si="35"/>
        <v>0</v>
      </c>
      <c r="BV17" s="21">
        <f t="shared" si="36"/>
        <v>1919.0000000000007</v>
      </c>
      <c r="BW17" s="16">
        <f t="shared" si="37"/>
        <v>210085.59540000008</v>
      </c>
      <c r="BX17" s="18"/>
      <c r="BZ17" s="15">
        <f t="shared" si="41"/>
        <v>0</v>
      </c>
      <c r="CA17" s="15">
        <f t="shared" si="38"/>
        <v>594.89</v>
      </c>
      <c r="CB17" s="15">
        <f t="shared" si="38"/>
        <v>95.95</v>
      </c>
      <c r="CC17" s="15">
        <f t="shared" si="38"/>
        <v>38.380000000000003</v>
      </c>
      <c r="CD17" s="15">
        <f t="shared" si="38"/>
        <v>1074.6400000000001</v>
      </c>
      <c r="CE17" s="15">
        <f t="shared" si="38"/>
        <v>38.380000000000003</v>
      </c>
      <c r="CF17" s="15">
        <f t="shared" si="38"/>
        <v>0</v>
      </c>
      <c r="CG17" s="15">
        <f t="shared" si="38"/>
        <v>57.57</v>
      </c>
      <c r="CH17" s="71">
        <f t="shared" si="38"/>
        <v>19.190000000000001</v>
      </c>
      <c r="CI17" s="36">
        <f t="shared" si="42"/>
        <v>1919.0000000000002</v>
      </c>
    </row>
    <row r="18" spans="1:87" x14ac:dyDescent="0.3">
      <c r="A18" s="5">
        <v>2</v>
      </c>
      <c r="B18" s="3" t="s">
        <v>68</v>
      </c>
      <c r="C18" s="3" t="s">
        <v>73</v>
      </c>
      <c r="D18" s="25">
        <v>12</v>
      </c>
      <c r="E18" s="5">
        <f t="shared" si="51"/>
        <v>1</v>
      </c>
      <c r="F18" s="10">
        <f t="shared" si="52"/>
        <v>77.897400000000005</v>
      </c>
      <c r="G18" s="12">
        <f t="shared" si="50"/>
        <v>0</v>
      </c>
      <c r="H18" s="12">
        <f t="shared" si="49"/>
        <v>0</v>
      </c>
      <c r="I18" s="12">
        <f t="shared" si="49"/>
        <v>0</v>
      </c>
      <c r="J18" s="12">
        <f t="shared" si="49"/>
        <v>0</v>
      </c>
      <c r="K18" s="12">
        <f t="shared" si="49"/>
        <v>0</v>
      </c>
      <c r="L18" s="12">
        <f t="shared" si="49"/>
        <v>0</v>
      </c>
      <c r="M18" s="12">
        <f t="shared" si="49"/>
        <v>0</v>
      </c>
      <c r="N18" s="12">
        <f t="shared" si="49"/>
        <v>0</v>
      </c>
      <c r="O18" s="12">
        <f t="shared" si="49"/>
        <v>0</v>
      </c>
      <c r="P18" s="12">
        <f t="shared" si="49"/>
        <v>0</v>
      </c>
      <c r="Q18" s="12">
        <f t="shared" si="49"/>
        <v>0</v>
      </c>
      <c r="R18" s="12">
        <f t="shared" si="49"/>
        <v>0</v>
      </c>
      <c r="S18" s="12">
        <f t="shared" si="49"/>
        <v>0</v>
      </c>
      <c r="T18" s="12">
        <f t="shared" si="49"/>
        <v>0</v>
      </c>
      <c r="U18" s="12">
        <f t="shared" si="49"/>
        <v>0</v>
      </c>
      <c r="V18" s="12">
        <f t="shared" si="49"/>
        <v>0</v>
      </c>
      <c r="W18" s="12">
        <f t="shared" si="49"/>
        <v>0</v>
      </c>
      <c r="X18" s="12">
        <f t="shared" si="49"/>
        <v>0</v>
      </c>
      <c r="Y18" s="12">
        <f t="shared" si="49"/>
        <v>0</v>
      </c>
      <c r="Z18" s="12">
        <f t="shared" si="49"/>
        <v>0</v>
      </c>
      <c r="AA18" s="12">
        <f t="shared" si="49"/>
        <v>0</v>
      </c>
      <c r="AB18" s="12">
        <f t="shared" si="49"/>
        <v>0</v>
      </c>
      <c r="AC18" s="12">
        <f t="shared" si="49"/>
        <v>0</v>
      </c>
      <c r="AD18" s="12">
        <f t="shared" si="49"/>
        <v>0</v>
      </c>
      <c r="AE18" s="12">
        <f t="shared" si="49"/>
        <v>0</v>
      </c>
      <c r="AF18" s="12">
        <f t="shared" si="49"/>
        <v>0</v>
      </c>
      <c r="AG18" s="12">
        <f t="shared" si="49"/>
        <v>0</v>
      </c>
      <c r="AH18" s="12">
        <f t="shared" si="49"/>
        <v>0</v>
      </c>
      <c r="AI18" s="12">
        <f t="shared" si="49"/>
        <v>0</v>
      </c>
      <c r="AJ18" s="12">
        <f t="shared" si="49"/>
        <v>0</v>
      </c>
      <c r="AK18" s="12">
        <f t="shared" si="49"/>
        <v>0</v>
      </c>
      <c r="AL18" s="12">
        <f t="shared" si="49"/>
        <v>1</v>
      </c>
      <c r="AM18" s="12">
        <f t="shared" si="49"/>
        <v>0</v>
      </c>
      <c r="AN18" s="13">
        <f t="shared" si="40"/>
        <v>1</v>
      </c>
      <c r="AO18" s="15">
        <f t="shared" si="3"/>
        <v>0</v>
      </c>
      <c r="AP18" s="15">
        <f t="shared" si="4"/>
        <v>0</v>
      </c>
      <c r="AQ18" s="15">
        <f t="shared" si="5"/>
        <v>0</v>
      </c>
      <c r="AR18" s="15">
        <f t="shared" si="6"/>
        <v>0</v>
      </c>
      <c r="AS18" s="15">
        <f t="shared" si="7"/>
        <v>0</v>
      </c>
      <c r="AT18" s="15">
        <f t="shared" si="8"/>
        <v>0</v>
      </c>
      <c r="AU18" s="15">
        <f t="shared" si="9"/>
        <v>0</v>
      </c>
      <c r="AV18" s="15">
        <f t="shared" si="10"/>
        <v>0</v>
      </c>
      <c r="AW18" s="15">
        <f t="shared" si="11"/>
        <v>0</v>
      </c>
      <c r="AX18" s="15">
        <f t="shared" si="12"/>
        <v>0</v>
      </c>
      <c r="AY18" s="15">
        <f t="shared" si="13"/>
        <v>0</v>
      </c>
      <c r="AZ18" s="15">
        <f t="shared" si="14"/>
        <v>0</v>
      </c>
      <c r="BA18" s="15">
        <f t="shared" si="15"/>
        <v>0</v>
      </c>
      <c r="BB18" s="15">
        <f t="shared" si="16"/>
        <v>0</v>
      </c>
      <c r="BC18" s="15">
        <f t="shared" si="17"/>
        <v>0</v>
      </c>
      <c r="BD18" s="15">
        <f t="shared" si="18"/>
        <v>0</v>
      </c>
      <c r="BE18" s="15">
        <f t="shared" si="19"/>
        <v>0</v>
      </c>
      <c r="BF18" s="15">
        <f t="shared" si="20"/>
        <v>0</v>
      </c>
      <c r="BG18" s="15">
        <f t="shared" si="21"/>
        <v>0</v>
      </c>
      <c r="BH18" s="15">
        <f t="shared" si="22"/>
        <v>0</v>
      </c>
      <c r="BI18" s="15">
        <f t="shared" si="23"/>
        <v>0</v>
      </c>
      <c r="BJ18" s="15">
        <f t="shared" si="24"/>
        <v>0</v>
      </c>
      <c r="BK18" s="15">
        <f t="shared" si="25"/>
        <v>0</v>
      </c>
      <c r="BL18" s="15">
        <f t="shared" si="26"/>
        <v>0</v>
      </c>
      <c r="BM18" s="15">
        <f t="shared" si="27"/>
        <v>0</v>
      </c>
      <c r="BN18" s="15">
        <f t="shared" si="28"/>
        <v>0</v>
      </c>
      <c r="BO18" s="15">
        <f t="shared" si="29"/>
        <v>0</v>
      </c>
      <c r="BP18" s="15">
        <f t="shared" si="30"/>
        <v>0</v>
      </c>
      <c r="BQ18" s="15">
        <f t="shared" si="31"/>
        <v>0</v>
      </c>
      <c r="BR18" s="15">
        <f t="shared" si="32"/>
        <v>0</v>
      </c>
      <c r="BS18" s="15">
        <f t="shared" si="33"/>
        <v>0</v>
      </c>
      <c r="BT18" s="15">
        <f t="shared" si="34"/>
        <v>1919</v>
      </c>
      <c r="BU18" s="15">
        <f t="shared" si="35"/>
        <v>0</v>
      </c>
      <c r="BV18" s="21">
        <f t="shared" si="36"/>
        <v>1919</v>
      </c>
      <c r="BW18" s="16">
        <f t="shared" si="37"/>
        <v>149485.11060000001</v>
      </c>
      <c r="BX18" s="18"/>
      <c r="BZ18" s="15">
        <f t="shared" si="41"/>
        <v>0</v>
      </c>
      <c r="CA18" s="15">
        <f t="shared" si="38"/>
        <v>0</v>
      </c>
      <c r="CB18" s="15">
        <f t="shared" si="38"/>
        <v>0</v>
      </c>
      <c r="CC18" s="15">
        <f t="shared" si="38"/>
        <v>0</v>
      </c>
      <c r="CD18" s="15">
        <f t="shared" si="38"/>
        <v>0</v>
      </c>
      <c r="CE18" s="15">
        <f t="shared" si="38"/>
        <v>0</v>
      </c>
      <c r="CF18" s="15">
        <f t="shared" si="38"/>
        <v>0</v>
      </c>
      <c r="CG18" s="15">
        <f t="shared" si="38"/>
        <v>1919</v>
      </c>
      <c r="CH18" s="71">
        <f t="shared" si="38"/>
        <v>0</v>
      </c>
      <c r="CI18" s="36">
        <f t="shared" si="42"/>
        <v>1919</v>
      </c>
    </row>
    <row r="19" spans="1:87" x14ac:dyDescent="0.3">
      <c r="A19" s="5">
        <v>2</v>
      </c>
      <c r="B19" s="3" t="s">
        <v>69</v>
      </c>
      <c r="C19" s="3" t="s">
        <v>73</v>
      </c>
      <c r="D19" s="25">
        <v>12</v>
      </c>
      <c r="E19" s="5">
        <f t="shared" si="51"/>
        <v>1</v>
      </c>
      <c r="F19" s="10">
        <f t="shared" si="52"/>
        <v>113.526</v>
      </c>
      <c r="G19" s="12">
        <f t="shared" si="50"/>
        <v>0</v>
      </c>
      <c r="H19" s="12">
        <f t="shared" si="49"/>
        <v>0</v>
      </c>
      <c r="I19" s="12">
        <f t="shared" si="49"/>
        <v>0</v>
      </c>
      <c r="J19" s="12">
        <f t="shared" si="49"/>
        <v>0</v>
      </c>
      <c r="K19" s="12">
        <f t="shared" si="49"/>
        <v>0</v>
      </c>
      <c r="L19" s="12">
        <f t="shared" si="49"/>
        <v>0</v>
      </c>
      <c r="M19" s="12">
        <f t="shared" si="49"/>
        <v>0</v>
      </c>
      <c r="N19" s="12">
        <f t="shared" si="49"/>
        <v>0</v>
      </c>
      <c r="O19" s="12">
        <f t="shared" si="49"/>
        <v>0</v>
      </c>
      <c r="P19" s="12">
        <f t="shared" si="49"/>
        <v>0</v>
      </c>
      <c r="Q19" s="12">
        <f t="shared" si="49"/>
        <v>0</v>
      </c>
      <c r="R19" s="12">
        <f t="shared" si="49"/>
        <v>0</v>
      </c>
      <c r="S19" s="12">
        <f t="shared" si="49"/>
        <v>0</v>
      </c>
      <c r="T19" s="12">
        <f t="shared" si="49"/>
        <v>0</v>
      </c>
      <c r="U19" s="12">
        <f t="shared" si="49"/>
        <v>0</v>
      </c>
      <c r="V19" s="12">
        <f t="shared" si="49"/>
        <v>0</v>
      </c>
      <c r="W19" s="12">
        <f t="shared" si="49"/>
        <v>0</v>
      </c>
      <c r="X19" s="12">
        <f t="shared" si="49"/>
        <v>0</v>
      </c>
      <c r="Y19" s="12">
        <f t="shared" si="49"/>
        <v>0</v>
      </c>
      <c r="Z19" s="12">
        <f t="shared" si="49"/>
        <v>0</v>
      </c>
      <c r="AA19" s="12">
        <f t="shared" si="49"/>
        <v>0</v>
      </c>
      <c r="AB19" s="12">
        <f t="shared" si="49"/>
        <v>0</v>
      </c>
      <c r="AC19" s="12">
        <f t="shared" si="49"/>
        <v>0</v>
      </c>
      <c r="AD19" s="12">
        <f t="shared" si="49"/>
        <v>0</v>
      </c>
      <c r="AE19" s="12">
        <f t="shared" si="49"/>
        <v>0</v>
      </c>
      <c r="AF19" s="12">
        <f t="shared" si="49"/>
        <v>0</v>
      </c>
      <c r="AG19" s="12">
        <f t="shared" si="49"/>
        <v>0</v>
      </c>
      <c r="AH19" s="12">
        <f t="shared" si="49"/>
        <v>0</v>
      </c>
      <c r="AI19" s="12">
        <f t="shared" si="49"/>
        <v>0</v>
      </c>
      <c r="AJ19" s="12">
        <f t="shared" si="49"/>
        <v>0</v>
      </c>
      <c r="AK19" s="12">
        <f t="shared" si="49"/>
        <v>0</v>
      </c>
      <c r="AL19" s="12">
        <f t="shared" si="49"/>
        <v>1</v>
      </c>
      <c r="AM19" s="12">
        <f t="shared" si="49"/>
        <v>0</v>
      </c>
      <c r="AN19" s="13">
        <f t="shared" si="40"/>
        <v>1</v>
      </c>
      <c r="AO19" s="15">
        <f t="shared" si="3"/>
        <v>0</v>
      </c>
      <c r="AP19" s="15">
        <f t="shared" si="4"/>
        <v>0</v>
      </c>
      <c r="AQ19" s="15">
        <f t="shared" si="5"/>
        <v>0</v>
      </c>
      <c r="AR19" s="15">
        <f t="shared" si="6"/>
        <v>0</v>
      </c>
      <c r="AS19" s="15">
        <f t="shared" si="7"/>
        <v>0</v>
      </c>
      <c r="AT19" s="15">
        <f t="shared" si="8"/>
        <v>0</v>
      </c>
      <c r="AU19" s="15">
        <f t="shared" si="9"/>
        <v>0</v>
      </c>
      <c r="AV19" s="15">
        <f t="shared" si="10"/>
        <v>0</v>
      </c>
      <c r="AW19" s="15">
        <f t="shared" si="11"/>
        <v>0</v>
      </c>
      <c r="AX19" s="15">
        <f t="shared" si="12"/>
        <v>0</v>
      </c>
      <c r="AY19" s="15">
        <f t="shared" si="13"/>
        <v>0</v>
      </c>
      <c r="AZ19" s="15">
        <f t="shared" si="14"/>
        <v>0</v>
      </c>
      <c r="BA19" s="15">
        <f t="shared" si="15"/>
        <v>0</v>
      </c>
      <c r="BB19" s="15">
        <f t="shared" si="16"/>
        <v>0</v>
      </c>
      <c r="BC19" s="15">
        <f t="shared" si="17"/>
        <v>0</v>
      </c>
      <c r="BD19" s="15">
        <f t="shared" si="18"/>
        <v>0</v>
      </c>
      <c r="BE19" s="15">
        <f t="shared" si="19"/>
        <v>0</v>
      </c>
      <c r="BF19" s="15">
        <f t="shared" si="20"/>
        <v>0</v>
      </c>
      <c r="BG19" s="15">
        <f t="shared" si="21"/>
        <v>0</v>
      </c>
      <c r="BH19" s="15">
        <f t="shared" si="22"/>
        <v>0</v>
      </c>
      <c r="BI19" s="15">
        <f t="shared" si="23"/>
        <v>0</v>
      </c>
      <c r="BJ19" s="15">
        <f t="shared" si="24"/>
        <v>0</v>
      </c>
      <c r="BK19" s="15">
        <f t="shared" si="25"/>
        <v>0</v>
      </c>
      <c r="BL19" s="15">
        <f t="shared" si="26"/>
        <v>0</v>
      </c>
      <c r="BM19" s="15">
        <f t="shared" si="27"/>
        <v>0</v>
      </c>
      <c r="BN19" s="15">
        <f t="shared" si="28"/>
        <v>0</v>
      </c>
      <c r="BO19" s="15">
        <f t="shared" si="29"/>
        <v>0</v>
      </c>
      <c r="BP19" s="15">
        <f t="shared" si="30"/>
        <v>0</v>
      </c>
      <c r="BQ19" s="15">
        <f t="shared" si="31"/>
        <v>0</v>
      </c>
      <c r="BR19" s="15">
        <f t="shared" si="32"/>
        <v>0</v>
      </c>
      <c r="BS19" s="15">
        <f t="shared" si="33"/>
        <v>0</v>
      </c>
      <c r="BT19" s="15">
        <f t="shared" si="34"/>
        <v>1919</v>
      </c>
      <c r="BU19" s="15">
        <f t="shared" si="35"/>
        <v>0</v>
      </c>
      <c r="BV19" s="21">
        <f t="shared" si="36"/>
        <v>1919</v>
      </c>
      <c r="BW19" s="16">
        <f t="shared" si="37"/>
        <v>217856.394</v>
      </c>
      <c r="BX19" s="18"/>
      <c r="BZ19" s="15">
        <f t="shared" si="41"/>
        <v>0</v>
      </c>
      <c r="CA19" s="15">
        <f t="shared" si="38"/>
        <v>0</v>
      </c>
      <c r="CB19" s="15">
        <f t="shared" si="38"/>
        <v>0</v>
      </c>
      <c r="CC19" s="15">
        <f t="shared" si="38"/>
        <v>0</v>
      </c>
      <c r="CD19" s="15">
        <f t="shared" si="38"/>
        <v>0</v>
      </c>
      <c r="CE19" s="15">
        <f t="shared" si="38"/>
        <v>0</v>
      </c>
      <c r="CF19" s="15">
        <f t="shared" si="38"/>
        <v>0</v>
      </c>
      <c r="CG19" s="15">
        <f t="shared" si="38"/>
        <v>1919</v>
      </c>
      <c r="CH19" s="71">
        <f t="shared" si="38"/>
        <v>0</v>
      </c>
      <c r="CI19" s="36">
        <f t="shared" si="42"/>
        <v>1919</v>
      </c>
    </row>
    <row r="20" spans="1:87" x14ac:dyDescent="0.3">
      <c r="A20" s="5">
        <v>2</v>
      </c>
      <c r="B20" s="87" t="s">
        <v>120</v>
      </c>
      <c r="C20" s="3" t="s">
        <v>73</v>
      </c>
      <c r="D20" s="25">
        <v>12</v>
      </c>
      <c r="E20" s="25">
        <v>0.5</v>
      </c>
      <c r="F20" s="10">
        <f t="shared" si="52"/>
        <v>102.5304</v>
      </c>
      <c r="G20" s="23">
        <v>0.26300000000000001</v>
      </c>
      <c r="H20" s="23">
        <v>0</v>
      </c>
      <c r="I20" s="23">
        <v>0.39400000000000002</v>
      </c>
      <c r="J20" s="23">
        <v>0.121</v>
      </c>
      <c r="K20" s="23">
        <v>0.06</v>
      </c>
      <c r="L20" s="23">
        <f t="shared" ref="G20:AM20" si="53">VLOOKUP(L$3,RoleLU,20,FALSE)</f>
        <v>0</v>
      </c>
      <c r="M20" s="23">
        <f t="shared" si="53"/>
        <v>0</v>
      </c>
      <c r="N20" s="23">
        <f t="shared" si="53"/>
        <v>0</v>
      </c>
      <c r="O20" s="23">
        <f t="shared" si="53"/>
        <v>0</v>
      </c>
      <c r="P20" s="23">
        <f t="shared" si="53"/>
        <v>0</v>
      </c>
      <c r="Q20" s="23">
        <f t="shared" si="53"/>
        <v>0</v>
      </c>
      <c r="R20" s="23">
        <f t="shared" si="53"/>
        <v>0</v>
      </c>
      <c r="S20" s="23">
        <f t="shared" si="53"/>
        <v>0</v>
      </c>
      <c r="T20" s="23">
        <f t="shared" si="53"/>
        <v>0</v>
      </c>
      <c r="U20" s="23">
        <f t="shared" si="53"/>
        <v>0</v>
      </c>
      <c r="V20" s="23">
        <f t="shared" si="53"/>
        <v>0</v>
      </c>
      <c r="W20" s="23">
        <f t="shared" si="53"/>
        <v>0</v>
      </c>
      <c r="X20" s="23">
        <f t="shared" si="53"/>
        <v>0</v>
      </c>
      <c r="Y20" s="23">
        <f t="shared" si="53"/>
        <v>0</v>
      </c>
      <c r="Z20" s="23">
        <f t="shared" si="53"/>
        <v>0</v>
      </c>
      <c r="AA20" s="23">
        <f t="shared" si="53"/>
        <v>0</v>
      </c>
      <c r="AB20" s="23">
        <f t="shared" si="53"/>
        <v>0</v>
      </c>
      <c r="AC20" s="23">
        <f t="shared" si="53"/>
        <v>0</v>
      </c>
      <c r="AD20" s="23">
        <f t="shared" si="53"/>
        <v>0</v>
      </c>
      <c r="AE20" s="23">
        <f t="shared" si="53"/>
        <v>0</v>
      </c>
      <c r="AF20" s="23">
        <f t="shared" si="53"/>
        <v>0</v>
      </c>
      <c r="AG20" s="23">
        <f t="shared" si="53"/>
        <v>0</v>
      </c>
      <c r="AH20" s="23">
        <v>3.1E-2</v>
      </c>
      <c r="AI20" s="23">
        <f t="shared" si="53"/>
        <v>0</v>
      </c>
      <c r="AJ20" s="23">
        <f t="shared" si="53"/>
        <v>0</v>
      </c>
      <c r="AK20" s="23">
        <v>0.13100000000000001</v>
      </c>
      <c r="AL20" s="23">
        <f t="shared" si="53"/>
        <v>0</v>
      </c>
      <c r="AM20" s="23">
        <f t="shared" si="53"/>
        <v>0</v>
      </c>
      <c r="AN20" s="13">
        <f t="shared" si="40"/>
        <v>1</v>
      </c>
      <c r="AO20" s="15">
        <f t="shared" si="3"/>
        <v>252.3485</v>
      </c>
      <c r="AP20" s="15">
        <f t="shared" si="4"/>
        <v>0</v>
      </c>
      <c r="AQ20" s="15">
        <f t="shared" si="5"/>
        <v>378.04300000000001</v>
      </c>
      <c r="AR20" s="15">
        <f t="shared" si="6"/>
        <v>116.09949999999999</v>
      </c>
      <c r="AS20" s="15">
        <f t="shared" si="7"/>
        <v>57.57</v>
      </c>
      <c r="AT20" s="15">
        <f t="shared" si="8"/>
        <v>0</v>
      </c>
      <c r="AU20" s="15">
        <f t="shared" si="9"/>
        <v>0</v>
      </c>
      <c r="AV20" s="15">
        <f t="shared" si="10"/>
        <v>0</v>
      </c>
      <c r="AW20" s="15">
        <f t="shared" si="11"/>
        <v>0</v>
      </c>
      <c r="AX20" s="15">
        <f t="shared" si="12"/>
        <v>0</v>
      </c>
      <c r="AY20" s="15">
        <f t="shared" si="13"/>
        <v>0</v>
      </c>
      <c r="AZ20" s="15">
        <f t="shared" si="14"/>
        <v>0</v>
      </c>
      <c r="BA20" s="15">
        <f t="shared" si="15"/>
        <v>0</v>
      </c>
      <c r="BB20" s="15">
        <f t="shared" si="16"/>
        <v>0</v>
      </c>
      <c r="BC20" s="15">
        <f t="shared" si="17"/>
        <v>0</v>
      </c>
      <c r="BD20" s="15">
        <f t="shared" si="18"/>
        <v>0</v>
      </c>
      <c r="BE20" s="15">
        <f t="shared" si="19"/>
        <v>0</v>
      </c>
      <c r="BF20" s="15">
        <f t="shared" si="20"/>
        <v>0</v>
      </c>
      <c r="BG20" s="15">
        <f t="shared" si="21"/>
        <v>0</v>
      </c>
      <c r="BH20" s="15">
        <f t="shared" si="22"/>
        <v>0</v>
      </c>
      <c r="BI20" s="15">
        <f t="shared" si="23"/>
        <v>0</v>
      </c>
      <c r="BJ20" s="15">
        <f t="shared" si="24"/>
        <v>0</v>
      </c>
      <c r="BK20" s="15">
        <f t="shared" si="25"/>
        <v>0</v>
      </c>
      <c r="BL20" s="15">
        <f t="shared" si="26"/>
        <v>0</v>
      </c>
      <c r="BM20" s="15">
        <f t="shared" si="27"/>
        <v>0</v>
      </c>
      <c r="BN20" s="15">
        <f t="shared" si="28"/>
        <v>0</v>
      </c>
      <c r="BO20" s="15">
        <f t="shared" si="29"/>
        <v>0</v>
      </c>
      <c r="BP20" s="15">
        <f t="shared" si="30"/>
        <v>29.744499999999999</v>
      </c>
      <c r="BQ20" s="15">
        <f t="shared" si="31"/>
        <v>0</v>
      </c>
      <c r="BR20" s="15">
        <f t="shared" si="32"/>
        <v>0</v>
      </c>
      <c r="BS20" s="15">
        <f t="shared" si="33"/>
        <v>125.69450000000001</v>
      </c>
      <c r="BT20" s="15">
        <f t="shared" si="34"/>
        <v>0</v>
      </c>
      <c r="BU20" s="15">
        <f t="shared" si="35"/>
        <v>0</v>
      </c>
      <c r="BV20" s="21">
        <f t="shared" si="36"/>
        <v>959.5</v>
      </c>
      <c r="BW20" s="16">
        <f t="shared" si="37"/>
        <v>98377.918799999999</v>
      </c>
      <c r="BX20" s="16">
        <f>SUM(BW13:BW20)</f>
        <v>1325244.1290000004</v>
      </c>
      <c r="BZ20" s="15">
        <f t="shared" si="41"/>
        <v>804.06100000000004</v>
      </c>
      <c r="CA20" s="15">
        <f t="shared" si="38"/>
        <v>0</v>
      </c>
      <c r="CB20" s="15">
        <f t="shared" si="38"/>
        <v>0</v>
      </c>
      <c r="CC20" s="15">
        <f t="shared" si="38"/>
        <v>0</v>
      </c>
      <c r="CD20" s="15">
        <f t="shared" si="38"/>
        <v>0</v>
      </c>
      <c r="CE20" s="15">
        <f t="shared" si="38"/>
        <v>0</v>
      </c>
      <c r="CF20" s="15">
        <f t="shared" si="38"/>
        <v>155.43899999999999</v>
      </c>
      <c r="CG20" s="15">
        <f t="shared" si="38"/>
        <v>0</v>
      </c>
      <c r="CH20" s="71">
        <f t="shared" si="38"/>
        <v>0</v>
      </c>
      <c r="CI20" s="36">
        <f t="shared" si="42"/>
        <v>959.5</v>
      </c>
    </row>
    <row r="21" spans="1:87" x14ac:dyDescent="0.3">
      <c r="A21" s="5">
        <v>3</v>
      </c>
      <c r="B21" s="3" t="s">
        <v>63</v>
      </c>
      <c r="C21" s="3" t="s">
        <v>71</v>
      </c>
      <c r="D21" s="5">
        <f>D13</f>
        <v>12</v>
      </c>
      <c r="E21" s="5">
        <f t="shared" si="51"/>
        <v>1</v>
      </c>
      <c r="F21" s="10">
        <f t="shared" si="52"/>
        <v>115.21389599999999</v>
      </c>
      <c r="G21" s="12">
        <f>G13</f>
        <v>0</v>
      </c>
      <c r="H21" s="12">
        <f t="shared" ref="H21:AM28" si="54">H13</f>
        <v>0</v>
      </c>
      <c r="I21" s="12">
        <f t="shared" si="54"/>
        <v>0</v>
      </c>
      <c r="J21" s="12">
        <f t="shared" si="54"/>
        <v>0</v>
      </c>
      <c r="K21" s="12">
        <f t="shared" si="54"/>
        <v>0</v>
      </c>
      <c r="L21" s="12">
        <f t="shared" si="54"/>
        <v>0.01</v>
      </c>
      <c r="M21" s="12">
        <f t="shared" si="54"/>
        <v>0.01</v>
      </c>
      <c r="N21" s="12">
        <f t="shared" si="54"/>
        <v>0.01</v>
      </c>
      <c r="O21" s="12">
        <f t="shared" si="54"/>
        <v>0.05</v>
      </c>
      <c r="P21" s="12">
        <f t="shared" si="54"/>
        <v>0.01</v>
      </c>
      <c r="Q21" s="12">
        <f t="shared" si="54"/>
        <v>0.5</v>
      </c>
      <c r="R21" s="12">
        <f t="shared" si="54"/>
        <v>0.01</v>
      </c>
      <c r="S21" s="12">
        <f t="shared" si="54"/>
        <v>0.01</v>
      </c>
      <c r="T21" s="12">
        <f t="shared" si="54"/>
        <v>0.02</v>
      </c>
      <c r="U21" s="12">
        <f t="shared" si="54"/>
        <v>0.01</v>
      </c>
      <c r="V21" s="12">
        <f t="shared" si="54"/>
        <v>0.01</v>
      </c>
      <c r="W21" s="12">
        <f t="shared" si="54"/>
        <v>0.01</v>
      </c>
      <c r="X21" s="12">
        <f t="shared" si="54"/>
        <v>0.01</v>
      </c>
      <c r="Y21" s="12">
        <f t="shared" si="54"/>
        <v>0.03</v>
      </c>
      <c r="Z21" s="12">
        <f t="shared" si="54"/>
        <v>0.01</v>
      </c>
      <c r="AA21" s="12">
        <f t="shared" si="54"/>
        <v>0.03</v>
      </c>
      <c r="AB21" s="12">
        <f t="shared" si="54"/>
        <v>0.03</v>
      </c>
      <c r="AC21" s="12">
        <f t="shared" si="54"/>
        <v>0.05</v>
      </c>
      <c r="AD21" s="12">
        <f t="shared" si="54"/>
        <v>0.01</v>
      </c>
      <c r="AE21" s="12">
        <f t="shared" si="54"/>
        <v>0.03</v>
      </c>
      <c r="AF21" s="12">
        <f t="shared" si="54"/>
        <v>0.05</v>
      </c>
      <c r="AG21" s="12">
        <f t="shared" si="54"/>
        <v>0.02</v>
      </c>
      <c r="AH21" s="12">
        <f t="shared" si="54"/>
        <v>0.01</v>
      </c>
      <c r="AI21" s="12">
        <f t="shared" si="54"/>
        <v>0.01</v>
      </c>
      <c r="AJ21" s="12">
        <f t="shared" si="54"/>
        <v>0.01</v>
      </c>
      <c r="AK21" s="12">
        <f t="shared" si="54"/>
        <v>0.01</v>
      </c>
      <c r="AL21" s="12">
        <f t="shared" si="54"/>
        <v>0.02</v>
      </c>
      <c r="AM21" s="12">
        <f t="shared" si="54"/>
        <v>0.01</v>
      </c>
      <c r="AN21" s="13">
        <f t="shared" si="40"/>
        <v>1.0000000000000002</v>
      </c>
      <c r="AO21" s="15">
        <f t="shared" si="3"/>
        <v>0</v>
      </c>
      <c r="AP21" s="15">
        <f t="shared" si="4"/>
        <v>0</v>
      </c>
      <c r="AQ21" s="15">
        <f t="shared" si="5"/>
        <v>0</v>
      </c>
      <c r="AR21" s="15">
        <f t="shared" si="6"/>
        <v>0</v>
      </c>
      <c r="AS21" s="15">
        <f t="shared" si="7"/>
        <v>0</v>
      </c>
      <c r="AT21" s="15">
        <f t="shared" si="8"/>
        <v>19.190000000000001</v>
      </c>
      <c r="AU21" s="15">
        <f t="shared" si="9"/>
        <v>19.190000000000001</v>
      </c>
      <c r="AV21" s="15">
        <f t="shared" si="10"/>
        <v>19.190000000000001</v>
      </c>
      <c r="AW21" s="15">
        <f t="shared" si="11"/>
        <v>95.95</v>
      </c>
      <c r="AX21" s="15">
        <f t="shared" si="12"/>
        <v>19.190000000000001</v>
      </c>
      <c r="AY21" s="15">
        <f t="shared" si="13"/>
        <v>959.5</v>
      </c>
      <c r="AZ21" s="15">
        <f t="shared" si="14"/>
        <v>19.190000000000001</v>
      </c>
      <c r="BA21" s="15">
        <f t="shared" si="15"/>
        <v>19.190000000000001</v>
      </c>
      <c r="BB21" s="15">
        <f t="shared" si="16"/>
        <v>38.380000000000003</v>
      </c>
      <c r="BC21" s="15">
        <f t="shared" si="17"/>
        <v>19.190000000000001</v>
      </c>
      <c r="BD21" s="15">
        <f t="shared" si="18"/>
        <v>19.190000000000001</v>
      </c>
      <c r="BE21" s="15">
        <f t="shared" si="19"/>
        <v>19.190000000000001</v>
      </c>
      <c r="BF21" s="15">
        <f t="shared" si="20"/>
        <v>19.190000000000001</v>
      </c>
      <c r="BG21" s="15">
        <f t="shared" si="21"/>
        <v>57.57</v>
      </c>
      <c r="BH21" s="15">
        <f t="shared" si="22"/>
        <v>19.190000000000001</v>
      </c>
      <c r="BI21" s="15">
        <f t="shared" si="23"/>
        <v>57.57</v>
      </c>
      <c r="BJ21" s="15">
        <f t="shared" si="24"/>
        <v>57.57</v>
      </c>
      <c r="BK21" s="15">
        <f t="shared" si="25"/>
        <v>95.95</v>
      </c>
      <c r="BL21" s="15">
        <f t="shared" si="26"/>
        <v>19.190000000000001</v>
      </c>
      <c r="BM21" s="15">
        <f t="shared" si="27"/>
        <v>57.57</v>
      </c>
      <c r="BN21" s="15">
        <f t="shared" si="28"/>
        <v>95.95</v>
      </c>
      <c r="BO21" s="15">
        <f t="shared" si="29"/>
        <v>38.380000000000003</v>
      </c>
      <c r="BP21" s="15">
        <f t="shared" si="30"/>
        <v>19.190000000000001</v>
      </c>
      <c r="BQ21" s="15">
        <f t="shared" si="31"/>
        <v>19.190000000000001</v>
      </c>
      <c r="BR21" s="15">
        <f t="shared" si="32"/>
        <v>19.190000000000001</v>
      </c>
      <c r="BS21" s="15">
        <f t="shared" si="33"/>
        <v>19.190000000000001</v>
      </c>
      <c r="BT21" s="15">
        <f t="shared" si="34"/>
        <v>38.380000000000003</v>
      </c>
      <c r="BU21" s="15">
        <f t="shared" si="35"/>
        <v>19.190000000000001</v>
      </c>
      <c r="BV21" s="21">
        <f t="shared" si="36"/>
        <v>1919.0000000000009</v>
      </c>
      <c r="BW21" s="16">
        <f t="shared" si="37"/>
        <v>221095.4664240001</v>
      </c>
      <c r="BX21" s="18"/>
      <c r="BZ21" s="15">
        <f t="shared" si="41"/>
        <v>0</v>
      </c>
      <c r="CA21" s="15">
        <f t="shared" si="41"/>
        <v>1170.5900000000004</v>
      </c>
      <c r="CB21" s="15">
        <f t="shared" si="41"/>
        <v>191.9</v>
      </c>
      <c r="CC21" s="15">
        <f t="shared" si="41"/>
        <v>38.380000000000003</v>
      </c>
      <c r="CD21" s="15">
        <f t="shared" si="41"/>
        <v>191.9</v>
      </c>
      <c r="CE21" s="15">
        <f t="shared" si="41"/>
        <v>95.95</v>
      </c>
      <c r="CF21" s="15">
        <f t="shared" si="41"/>
        <v>76.760000000000005</v>
      </c>
      <c r="CG21" s="15">
        <f t="shared" si="41"/>
        <v>38.380000000000003</v>
      </c>
      <c r="CH21" s="71">
        <f t="shared" si="41"/>
        <v>115.14</v>
      </c>
      <c r="CI21" s="36">
        <f t="shared" si="42"/>
        <v>1919.0000000000009</v>
      </c>
    </row>
    <row r="22" spans="1:87" x14ac:dyDescent="0.3">
      <c r="A22" s="5">
        <v>3</v>
      </c>
      <c r="B22" s="3" t="s">
        <v>64</v>
      </c>
      <c r="C22" s="3" t="s">
        <v>71</v>
      </c>
      <c r="D22" s="5">
        <f t="shared" ref="D22:D36" si="55">D14</f>
        <v>12</v>
      </c>
      <c r="E22" s="5">
        <f t="shared" si="51"/>
        <v>1</v>
      </c>
      <c r="F22" s="10">
        <f t="shared" si="52"/>
        <v>134.71099199999998</v>
      </c>
      <c r="G22" s="12">
        <f t="shared" ref="G22:V28" si="56">G14</f>
        <v>0</v>
      </c>
      <c r="H22" s="12">
        <f t="shared" si="56"/>
        <v>0</v>
      </c>
      <c r="I22" s="12">
        <f t="shared" si="56"/>
        <v>0</v>
      </c>
      <c r="J22" s="12">
        <f t="shared" si="56"/>
        <v>0</v>
      </c>
      <c r="K22" s="12">
        <f t="shared" si="56"/>
        <v>0</v>
      </c>
      <c r="L22" s="12">
        <f t="shared" si="56"/>
        <v>0.05</v>
      </c>
      <c r="M22" s="12">
        <f t="shared" si="56"/>
        <v>0</v>
      </c>
      <c r="N22" s="12">
        <f t="shared" si="56"/>
        <v>0</v>
      </c>
      <c r="O22" s="12">
        <f t="shared" si="56"/>
        <v>0.5</v>
      </c>
      <c r="P22" s="12">
        <f t="shared" si="56"/>
        <v>0</v>
      </c>
      <c r="Q22" s="12">
        <f t="shared" si="56"/>
        <v>0.26</v>
      </c>
      <c r="R22" s="12">
        <f t="shared" si="56"/>
        <v>0</v>
      </c>
      <c r="S22" s="12">
        <f t="shared" si="56"/>
        <v>0</v>
      </c>
      <c r="T22" s="12">
        <f t="shared" si="56"/>
        <v>0</v>
      </c>
      <c r="U22" s="12">
        <f t="shared" si="56"/>
        <v>0</v>
      </c>
      <c r="V22" s="12">
        <f t="shared" si="56"/>
        <v>0</v>
      </c>
      <c r="W22" s="12">
        <f t="shared" si="54"/>
        <v>0</v>
      </c>
      <c r="X22" s="12">
        <f t="shared" si="54"/>
        <v>0.02</v>
      </c>
      <c r="Y22" s="12">
        <f t="shared" si="54"/>
        <v>0.02</v>
      </c>
      <c r="Z22" s="12">
        <f t="shared" si="54"/>
        <v>0.01</v>
      </c>
      <c r="AA22" s="12">
        <f t="shared" si="54"/>
        <v>0.01</v>
      </c>
      <c r="AB22" s="12">
        <f t="shared" si="54"/>
        <v>0.01</v>
      </c>
      <c r="AC22" s="12">
        <f t="shared" si="54"/>
        <v>0.02</v>
      </c>
      <c r="AD22" s="12">
        <f t="shared" si="54"/>
        <v>0</v>
      </c>
      <c r="AE22" s="12">
        <f t="shared" si="54"/>
        <v>0.05</v>
      </c>
      <c r="AF22" s="12">
        <f t="shared" si="54"/>
        <v>0.01</v>
      </c>
      <c r="AG22" s="12">
        <f t="shared" si="54"/>
        <v>0.01</v>
      </c>
      <c r="AH22" s="12">
        <f t="shared" si="54"/>
        <v>0</v>
      </c>
      <c r="AI22" s="12">
        <f t="shared" si="54"/>
        <v>0</v>
      </c>
      <c r="AJ22" s="12">
        <f t="shared" si="54"/>
        <v>0</v>
      </c>
      <c r="AK22" s="12">
        <f t="shared" si="54"/>
        <v>0</v>
      </c>
      <c r="AL22" s="12">
        <f t="shared" si="54"/>
        <v>0.03</v>
      </c>
      <c r="AM22" s="12">
        <f t="shared" si="54"/>
        <v>0</v>
      </c>
      <c r="AN22" s="13">
        <f t="shared" si="40"/>
        <v>1.0000000000000002</v>
      </c>
      <c r="AO22" s="15">
        <f t="shared" si="3"/>
        <v>0</v>
      </c>
      <c r="AP22" s="15">
        <f t="shared" si="4"/>
        <v>0</v>
      </c>
      <c r="AQ22" s="15">
        <f t="shared" si="5"/>
        <v>0</v>
      </c>
      <c r="AR22" s="15">
        <f t="shared" si="6"/>
        <v>0</v>
      </c>
      <c r="AS22" s="15">
        <f t="shared" si="7"/>
        <v>0</v>
      </c>
      <c r="AT22" s="15">
        <f t="shared" si="8"/>
        <v>95.95</v>
      </c>
      <c r="AU22" s="15">
        <f t="shared" si="9"/>
        <v>0</v>
      </c>
      <c r="AV22" s="15">
        <f t="shared" si="10"/>
        <v>0</v>
      </c>
      <c r="AW22" s="15">
        <f t="shared" si="11"/>
        <v>959.5</v>
      </c>
      <c r="AX22" s="15">
        <f t="shared" si="12"/>
        <v>0</v>
      </c>
      <c r="AY22" s="15">
        <f t="shared" si="13"/>
        <v>498.94</v>
      </c>
      <c r="AZ22" s="15">
        <f t="shared" si="14"/>
        <v>0</v>
      </c>
      <c r="BA22" s="15">
        <f t="shared" si="15"/>
        <v>0</v>
      </c>
      <c r="BB22" s="15">
        <f t="shared" si="16"/>
        <v>0</v>
      </c>
      <c r="BC22" s="15">
        <f t="shared" si="17"/>
        <v>0</v>
      </c>
      <c r="BD22" s="15">
        <f t="shared" si="18"/>
        <v>0</v>
      </c>
      <c r="BE22" s="15">
        <f t="shared" si="19"/>
        <v>0</v>
      </c>
      <c r="BF22" s="15">
        <f t="shared" si="20"/>
        <v>38.380000000000003</v>
      </c>
      <c r="BG22" s="15">
        <f t="shared" si="21"/>
        <v>38.380000000000003</v>
      </c>
      <c r="BH22" s="15">
        <f t="shared" si="22"/>
        <v>19.190000000000001</v>
      </c>
      <c r="BI22" s="15">
        <f t="shared" si="23"/>
        <v>19.190000000000001</v>
      </c>
      <c r="BJ22" s="15">
        <f t="shared" si="24"/>
        <v>19.190000000000001</v>
      </c>
      <c r="BK22" s="15">
        <f t="shared" si="25"/>
        <v>38.380000000000003</v>
      </c>
      <c r="BL22" s="15">
        <f t="shared" si="26"/>
        <v>0</v>
      </c>
      <c r="BM22" s="15">
        <f t="shared" si="27"/>
        <v>95.95</v>
      </c>
      <c r="BN22" s="15">
        <f t="shared" si="28"/>
        <v>19.190000000000001</v>
      </c>
      <c r="BO22" s="15">
        <f t="shared" si="29"/>
        <v>19.190000000000001</v>
      </c>
      <c r="BP22" s="15">
        <f t="shared" si="30"/>
        <v>0</v>
      </c>
      <c r="BQ22" s="15">
        <f t="shared" si="31"/>
        <v>0</v>
      </c>
      <c r="BR22" s="15">
        <f t="shared" si="32"/>
        <v>0</v>
      </c>
      <c r="BS22" s="15">
        <f t="shared" si="33"/>
        <v>0</v>
      </c>
      <c r="BT22" s="15">
        <f t="shared" si="34"/>
        <v>57.57</v>
      </c>
      <c r="BU22" s="15">
        <f t="shared" si="35"/>
        <v>0</v>
      </c>
      <c r="BV22" s="21">
        <f t="shared" si="36"/>
        <v>1919.0000000000007</v>
      </c>
      <c r="BW22" s="16">
        <f t="shared" si="37"/>
        <v>258510.39364800006</v>
      </c>
      <c r="BX22" s="18"/>
      <c r="BZ22" s="15">
        <f t="shared" si="41"/>
        <v>0</v>
      </c>
      <c r="CA22" s="15">
        <f t="shared" si="41"/>
        <v>594.89</v>
      </c>
      <c r="CB22" s="15">
        <f t="shared" si="41"/>
        <v>95.95</v>
      </c>
      <c r="CC22" s="15">
        <f t="shared" si="41"/>
        <v>38.380000000000003</v>
      </c>
      <c r="CD22" s="15">
        <f t="shared" si="41"/>
        <v>1074.6400000000001</v>
      </c>
      <c r="CE22" s="15">
        <f t="shared" si="41"/>
        <v>38.380000000000003</v>
      </c>
      <c r="CF22" s="15">
        <f t="shared" si="41"/>
        <v>0</v>
      </c>
      <c r="CG22" s="15">
        <f t="shared" si="41"/>
        <v>57.57</v>
      </c>
      <c r="CH22" s="71">
        <f t="shared" si="41"/>
        <v>19.190000000000001</v>
      </c>
      <c r="CI22" s="36">
        <f t="shared" si="42"/>
        <v>1919.0000000000002</v>
      </c>
    </row>
    <row r="23" spans="1:87" x14ac:dyDescent="0.3">
      <c r="A23" s="5">
        <v>3</v>
      </c>
      <c r="B23" s="3" t="s">
        <v>65</v>
      </c>
      <c r="C23" s="3" t="s">
        <v>71</v>
      </c>
      <c r="D23" s="5">
        <f t="shared" si="55"/>
        <v>12</v>
      </c>
      <c r="E23" s="5">
        <f t="shared" si="51"/>
        <v>0</v>
      </c>
      <c r="F23" s="10">
        <f t="shared" si="52"/>
        <v>164.84097600000001</v>
      </c>
      <c r="G23" s="12">
        <f t="shared" si="56"/>
        <v>0</v>
      </c>
      <c r="H23" s="12">
        <f t="shared" si="54"/>
        <v>0</v>
      </c>
      <c r="I23" s="12">
        <f t="shared" si="54"/>
        <v>0</v>
      </c>
      <c r="J23" s="12">
        <f t="shared" si="54"/>
        <v>0</v>
      </c>
      <c r="K23" s="12">
        <f t="shared" si="54"/>
        <v>0</v>
      </c>
      <c r="L23" s="12">
        <f t="shared" si="54"/>
        <v>3.5700000000000003E-2</v>
      </c>
      <c r="M23" s="12">
        <f t="shared" si="54"/>
        <v>3.5700000000000003E-2</v>
      </c>
      <c r="N23" s="12">
        <f t="shared" si="54"/>
        <v>3.5700000000000003E-2</v>
      </c>
      <c r="O23" s="12">
        <f t="shared" si="54"/>
        <v>3.5700000000000003E-2</v>
      </c>
      <c r="P23" s="12">
        <f t="shared" si="54"/>
        <v>3.5700000000000003E-2</v>
      </c>
      <c r="Q23" s="12">
        <f t="shared" si="54"/>
        <v>3.5700000000000003E-2</v>
      </c>
      <c r="R23" s="12">
        <f t="shared" si="54"/>
        <v>3.5700000000000003E-2</v>
      </c>
      <c r="S23" s="12">
        <f t="shared" si="54"/>
        <v>3.5700000000000003E-2</v>
      </c>
      <c r="T23" s="12">
        <f t="shared" si="54"/>
        <v>3.5700000000000003E-2</v>
      </c>
      <c r="U23" s="12">
        <f t="shared" si="54"/>
        <v>3.5700000000000003E-2</v>
      </c>
      <c r="V23" s="12">
        <f t="shared" si="54"/>
        <v>3.5700000000000003E-2</v>
      </c>
      <c r="W23" s="12">
        <f t="shared" si="54"/>
        <v>3.5700000000000003E-2</v>
      </c>
      <c r="X23" s="12">
        <f t="shared" si="54"/>
        <v>3.5700000000000003E-2</v>
      </c>
      <c r="Y23" s="12">
        <f t="shared" si="54"/>
        <v>3.5700000000000003E-2</v>
      </c>
      <c r="Z23" s="12">
        <f t="shared" si="54"/>
        <v>3.5700000000000003E-2</v>
      </c>
      <c r="AA23" s="12">
        <f t="shared" si="54"/>
        <v>3.5700000000000003E-2</v>
      </c>
      <c r="AB23" s="12">
        <f t="shared" si="54"/>
        <v>3.5700000000000003E-2</v>
      </c>
      <c r="AC23" s="12">
        <f t="shared" si="54"/>
        <v>3.5700000000000003E-2</v>
      </c>
      <c r="AD23" s="12">
        <f t="shared" si="54"/>
        <v>3.5700000000000003E-2</v>
      </c>
      <c r="AE23" s="12">
        <f t="shared" si="54"/>
        <v>3.5700000000000003E-2</v>
      </c>
      <c r="AF23" s="12">
        <f t="shared" si="54"/>
        <v>3.5700000000000003E-2</v>
      </c>
      <c r="AG23" s="12">
        <f t="shared" si="54"/>
        <v>3.5700000000000003E-2</v>
      </c>
      <c r="AH23" s="12">
        <f t="shared" si="54"/>
        <v>3.5700000000000003E-2</v>
      </c>
      <c r="AI23" s="12">
        <f t="shared" si="54"/>
        <v>3.5700000000000003E-2</v>
      </c>
      <c r="AJ23" s="12">
        <f t="shared" si="54"/>
        <v>3.5700000000000003E-2</v>
      </c>
      <c r="AK23" s="12">
        <f t="shared" si="54"/>
        <v>3.5700000000000003E-2</v>
      </c>
      <c r="AL23" s="12">
        <f t="shared" si="54"/>
        <v>3.5700000000000003E-2</v>
      </c>
      <c r="AM23" s="12">
        <f t="shared" si="54"/>
        <v>3.5700000000000003E-2</v>
      </c>
      <c r="AN23" s="13">
        <f t="shared" si="40"/>
        <v>0.99959999999999949</v>
      </c>
      <c r="AO23" s="15">
        <f t="shared" si="3"/>
        <v>0</v>
      </c>
      <c r="AP23" s="15">
        <f t="shared" si="4"/>
        <v>0</v>
      </c>
      <c r="AQ23" s="15">
        <f t="shared" si="5"/>
        <v>0</v>
      </c>
      <c r="AR23" s="15">
        <f t="shared" si="6"/>
        <v>0</v>
      </c>
      <c r="AS23" s="15">
        <f t="shared" si="7"/>
        <v>0</v>
      </c>
      <c r="AT23" s="15">
        <f t="shared" si="8"/>
        <v>0</v>
      </c>
      <c r="AU23" s="15">
        <f t="shared" si="9"/>
        <v>0</v>
      </c>
      <c r="AV23" s="15">
        <f t="shared" si="10"/>
        <v>0</v>
      </c>
      <c r="AW23" s="15">
        <f t="shared" si="11"/>
        <v>0</v>
      </c>
      <c r="AX23" s="15">
        <f t="shared" si="12"/>
        <v>0</v>
      </c>
      <c r="AY23" s="15">
        <f t="shared" si="13"/>
        <v>0</v>
      </c>
      <c r="AZ23" s="15">
        <f t="shared" si="14"/>
        <v>0</v>
      </c>
      <c r="BA23" s="15">
        <f t="shared" si="15"/>
        <v>0</v>
      </c>
      <c r="BB23" s="15">
        <f t="shared" si="16"/>
        <v>0</v>
      </c>
      <c r="BC23" s="15">
        <f t="shared" si="17"/>
        <v>0</v>
      </c>
      <c r="BD23" s="15">
        <f t="shared" si="18"/>
        <v>0</v>
      </c>
      <c r="BE23" s="15">
        <f t="shared" si="19"/>
        <v>0</v>
      </c>
      <c r="BF23" s="15">
        <f t="shared" si="20"/>
        <v>0</v>
      </c>
      <c r="BG23" s="15">
        <f t="shared" si="21"/>
        <v>0</v>
      </c>
      <c r="BH23" s="15">
        <f t="shared" si="22"/>
        <v>0</v>
      </c>
      <c r="BI23" s="15">
        <f t="shared" si="23"/>
        <v>0</v>
      </c>
      <c r="BJ23" s="15">
        <f t="shared" si="24"/>
        <v>0</v>
      </c>
      <c r="BK23" s="15">
        <f t="shared" si="25"/>
        <v>0</v>
      </c>
      <c r="BL23" s="15">
        <f t="shared" si="26"/>
        <v>0</v>
      </c>
      <c r="BM23" s="15">
        <f t="shared" si="27"/>
        <v>0</v>
      </c>
      <c r="BN23" s="15">
        <f t="shared" si="28"/>
        <v>0</v>
      </c>
      <c r="BO23" s="15">
        <f t="shared" si="29"/>
        <v>0</v>
      </c>
      <c r="BP23" s="15">
        <f t="shared" si="30"/>
        <v>0</v>
      </c>
      <c r="BQ23" s="15">
        <f t="shared" si="31"/>
        <v>0</v>
      </c>
      <c r="BR23" s="15">
        <f t="shared" si="32"/>
        <v>0</v>
      </c>
      <c r="BS23" s="15">
        <f t="shared" si="33"/>
        <v>0</v>
      </c>
      <c r="BT23" s="15">
        <f t="shared" si="34"/>
        <v>0</v>
      </c>
      <c r="BU23" s="15">
        <f t="shared" si="35"/>
        <v>0</v>
      </c>
      <c r="BV23" s="21">
        <f t="shared" si="36"/>
        <v>0</v>
      </c>
      <c r="BW23" s="16">
        <f t="shared" si="37"/>
        <v>0</v>
      </c>
      <c r="BX23" s="18"/>
      <c r="BZ23" s="15">
        <f t="shared" si="41"/>
        <v>0</v>
      </c>
      <c r="CA23" s="15">
        <f t="shared" si="41"/>
        <v>0</v>
      </c>
      <c r="CB23" s="15">
        <f t="shared" si="41"/>
        <v>0</v>
      </c>
      <c r="CC23" s="15">
        <f t="shared" si="41"/>
        <v>0</v>
      </c>
      <c r="CD23" s="15">
        <f t="shared" si="41"/>
        <v>0</v>
      </c>
      <c r="CE23" s="15">
        <f t="shared" si="41"/>
        <v>0</v>
      </c>
      <c r="CF23" s="15">
        <f t="shared" si="41"/>
        <v>0</v>
      </c>
      <c r="CG23" s="15">
        <f t="shared" si="41"/>
        <v>0</v>
      </c>
      <c r="CH23" s="71">
        <f t="shared" si="41"/>
        <v>0</v>
      </c>
      <c r="CI23" s="36">
        <f t="shared" si="42"/>
        <v>0</v>
      </c>
    </row>
    <row r="24" spans="1:87" x14ac:dyDescent="0.3">
      <c r="A24" s="5">
        <v>3</v>
      </c>
      <c r="B24" s="3" t="s">
        <v>66</v>
      </c>
      <c r="C24" s="3" t="s">
        <v>73</v>
      </c>
      <c r="D24" s="5">
        <f t="shared" si="55"/>
        <v>12</v>
      </c>
      <c r="E24" s="5">
        <f t="shared" si="51"/>
        <v>1</v>
      </c>
      <c r="F24" s="10">
        <f t="shared" si="52"/>
        <v>95.269427999999991</v>
      </c>
      <c r="G24" s="12">
        <f t="shared" si="56"/>
        <v>0</v>
      </c>
      <c r="H24" s="12">
        <f t="shared" si="54"/>
        <v>0</v>
      </c>
      <c r="I24" s="12">
        <f t="shared" si="54"/>
        <v>0</v>
      </c>
      <c r="J24" s="12">
        <f t="shared" si="54"/>
        <v>0</v>
      </c>
      <c r="K24" s="12">
        <f t="shared" si="54"/>
        <v>0</v>
      </c>
      <c r="L24" s="12">
        <f t="shared" si="54"/>
        <v>0.01</v>
      </c>
      <c r="M24" s="12">
        <f t="shared" si="54"/>
        <v>0.01</v>
      </c>
      <c r="N24" s="12">
        <f t="shared" si="54"/>
        <v>0.01</v>
      </c>
      <c r="O24" s="12">
        <f t="shared" si="54"/>
        <v>0.05</v>
      </c>
      <c r="P24" s="12">
        <f t="shared" si="54"/>
        <v>0.01</v>
      </c>
      <c r="Q24" s="12">
        <f t="shared" si="54"/>
        <v>0.5</v>
      </c>
      <c r="R24" s="12">
        <f t="shared" si="54"/>
        <v>0.01</v>
      </c>
      <c r="S24" s="12">
        <f t="shared" si="54"/>
        <v>0.01</v>
      </c>
      <c r="T24" s="12">
        <f t="shared" si="54"/>
        <v>0.02</v>
      </c>
      <c r="U24" s="12">
        <f t="shared" si="54"/>
        <v>0.01</v>
      </c>
      <c r="V24" s="12">
        <f t="shared" si="54"/>
        <v>0.01</v>
      </c>
      <c r="W24" s="12">
        <f t="shared" si="54"/>
        <v>0.01</v>
      </c>
      <c r="X24" s="12">
        <f t="shared" si="54"/>
        <v>0.01</v>
      </c>
      <c r="Y24" s="12">
        <f t="shared" si="54"/>
        <v>0.03</v>
      </c>
      <c r="Z24" s="12">
        <f t="shared" si="54"/>
        <v>0.01</v>
      </c>
      <c r="AA24" s="12">
        <f t="shared" si="54"/>
        <v>0.03</v>
      </c>
      <c r="AB24" s="12">
        <f t="shared" si="54"/>
        <v>0.03</v>
      </c>
      <c r="AC24" s="12">
        <f t="shared" si="54"/>
        <v>0.05</v>
      </c>
      <c r="AD24" s="12">
        <f t="shared" si="54"/>
        <v>0.01</v>
      </c>
      <c r="AE24" s="12">
        <f t="shared" si="54"/>
        <v>0.03</v>
      </c>
      <c r="AF24" s="12">
        <f t="shared" si="54"/>
        <v>0.05</v>
      </c>
      <c r="AG24" s="12">
        <f t="shared" si="54"/>
        <v>0.02</v>
      </c>
      <c r="AH24" s="12">
        <f t="shared" si="54"/>
        <v>0.01</v>
      </c>
      <c r="AI24" s="12">
        <f t="shared" si="54"/>
        <v>0.01</v>
      </c>
      <c r="AJ24" s="12">
        <f t="shared" si="54"/>
        <v>0.01</v>
      </c>
      <c r="AK24" s="12">
        <f t="shared" si="54"/>
        <v>0.01</v>
      </c>
      <c r="AL24" s="12">
        <f t="shared" si="54"/>
        <v>0.02</v>
      </c>
      <c r="AM24" s="12">
        <f t="shared" si="54"/>
        <v>0.01</v>
      </c>
      <c r="AN24" s="13">
        <f t="shared" si="40"/>
        <v>1.0000000000000002</v>
      </c>
      <c r="AO24" s="15">
        <f t="shared" si="3"/>
        <v>0</v>
      </c>
      <c r="AP24" s="15">
        <f t="shared" si="4"/>
        <v>0</v>
      </c>
      <c r="AQ24" s="15">
        <f t="shared" si="5"/>
        <v>0</v>
      </c>
      <c r="AR24" s="15">
        <f t="shared" si="6"/>
        <v>0</v>
      </c>
      <c r="AS24" s="15">
        <f t="shared" si="7"/>
        <v>0</v>
      </c>
      <c r="AT24" s="15">
        <f t="shared" si="8"/>
        <v>19.190000000000001</v>
      </c>
      <c r="AU24" s="15">
        <f t="shared" si="9"/>
        <v>19.190000000000001</v>
      </c>
      <c r="AV24" s="15">
        <f t="shared" si="10"/>
        <v>19.190000000000001</v>
      </c>
      <c r="AW24" s="15">
        <f t="shared" si="11"/>
        <v>95.95</v>
      </c>
      <c r="AX24" s="15">
        <f t="shared" si="12"/>
        <v>19.190000000000001</v>
      </c>
      <c r="AY24" s="15">
        <f t="shared" si="13"/>
        <v>959.5</v>
      </c>
      <c r="AZ24" s="15">
        <f t="shared" si="14"/>
        <v>19.190000000000001</v>
      </c>
      <c r="BA24" s="15">
        <f t="shared" si="15"/>
        <v>19.190000000000001</v>
      </c>
      <c r="BB24" s="15">
        <f t="shared" si="16"/>
        <v>38.380000000000003</v>
      </c>
      <c r="BC24" s="15">
        <f t="shared" si="17"/>
        <v>19.190000000000001</v>
      </c>
      <c r="BD24" s="15">
        <f t="shared" si="18"/>
        <v>19.190000000000001</v>
      </c>
      <c r="BE24" s="15">
        <f t="shared" si="19"/>
        <v>19.190000000000001</v>
      </c>
      <c r="BF24" s="15">
        <f t="shared" si="20"/>
        <v>19.190000000000001</v>
      </c>
      <c r="BG24" s="15">
        <f t="shared" si="21"/>
        <v>57.57</v>
      </c>
      <c r="BH24" s="15">
        <f t="shared" si="22"/>
        <v>19.190000000000001</v>
      </c>
      <c r="BI24" s="15">
        <f t="shared" si="23"/>
        <v>57.57</v>
      </c>
      <c r="BJ24" s="15">
        <f t="shared" si="24"/>
        <v>57.57</v>
      </c>
      <c r="BK24" s="15">
        <f t="shared" si="25"/>
        <v>95.95</v>
      </c>
      <c r="BL24" s="15">
        <f t="shared" si="26"/>
        <v>19.190000000000001</v>
      </c>
      <c r="BM24" s="15">
        <f t="shared" si="27"/>
        <v>57.57</v>
      </c>
      <c r="BN24" s="15">
        <f t="shared" si="28"/>
        <v>95.95</v>
      </c>
      <c r="BO24" s="15">
        <f t="shared" si="29"/>
        <v>38.380000000000003</v>
      </c>
      <c r="BP24" s="15">
        <f t="shared" si="30"/>
        <v>19.190000000000001</v>
      </c>
      <c r="BQ24" s="15">
        <f t="shared" si="31"/>
        <v>19.190000000000001</v>
      </c>
      <c r="BR24" s="15">
        <f t="shared" si="32"/>
        <v>19.190000000000001</v>
      </c>
      <c r="BS24" s="15">
        <f t="shared" si="33"/>
        <v>19.190000000000001</v>
      </c>
      <c r="BT24" s="15">
        <f t="shared" si="34"/>
        <v>38.380000000000003</v>
      </c>
      <c r="BU24" s="15">
        <f t="shared" si="35"/>
        <v>19.190000000000001</v>
      </c>
      <c r="BV24" s="21">
        <f t="shared" si="36"/>
        <v>1919.0000000000009</v>
      </c>
      <c r="BW24" s="16">
        <f t="shared" si="37"/>
        <v>182822.03233200006</v>
      </c>
      <c r="BX24" s="18"/>
      <c r="BZ24" s="15">
        <f t="shared" si="41"/>
        <v>0</v>
      </c>
      <c r="CA24" s="15">
        <f t="shared" si="41"/>
        <v>1170.5900000000004</v>
      </c>
      <c r="CB24" s="15">
        <f t="shared" si="41"/>
        <v>191.9</v>
      </c>
      <c r="CC24" s="15">
        <f t="shared" si="41"/>
        <v>38.380000000000003</v>
      </c>
      <c r="CD24" s="15">
        <f t="shared" si="41"/>
        <v>191.9</v>
      </c>
      <c r="CE24" s="15">
        <f t="shared" si="41"/>
        <v>95.95</v>
      </c>
      <c r="CF24" s="15">
        <f t="shared" si="41"/>
        <v>76.760000000000005</v>
      </c>
      <c r="CG24" s="15">
        <f t="shared" si="41"/>
        <v>38.380000000000003</v>
      </c>
      <c r="CH24" s="71">
        <f t="shared" si="41"/>
        <v>115.14</v>
      </c>
      <c r="CI24" s="36">
        <f t="shared" si="42"/>
        <v>1919.0000000000009</v>
      </c>
    </row>
    <row r="25" spans="1:87" x14ac:dyDescent="0.3">
      <c r="A25" s="5">
        <v>3</v>
      </c>
      <c r="B25" s="3" t="s">
        <v>67</v>
      </c>
      <c r="C25" s="3" t="s">
        <v>73</v>
      </c>
      <c r="D25" s="5">
        <f t="shared" si="55"/>
        <v>12</v>
      </c>
      <c r="E25" s="5">
        <f t="shared" si="51"/>
        <v>1</v>
      </c>
      <c r="F25" s="10">
        <f t="shared" si="52"/>
        <v>111.666132</v>
      </c>
      <c r="G25" s="12">
        <f t="shared" si="56"/>
        <v>0</v>
      </c>
      <c r="H25" s="12">
        <f t="shared" si="54"/>
        <v>0</v>
      </c>
      <c r="I25" s="12">
        <f t="shared" si="54"/>
        <v>0</v>
      </c>
      <c r="J25" s="12">
        <f t="shared" si="54"/>
        <v>0</v>
      </c>
      <c r="K25" s="12">
        <f t="shared" si="54"/>
        <v>0</v>
      </c>
      <c r="L25" s="12">
        <f t="shared" si="54"/>
        <v>0.05</v>
      </c>
      <c r="M25" s="12">
        <f t="shared" si="54"/>
        <v>0</v>
      </c>
      <c r="N25" s="12">
        <f t="shared" si="54"/>
        <v>0</v>
      </c>
      <c r="O25" s="12">
        <f t="shared" si="54"/>
        <v>0.5</v>
      </c>
      <c r="P25" s="12">
        <f t="shared" si="54"/>
        <v>0</v>
      </c>
      <c r="Q25" s="12">
        <f t="shared" si="54"/>
        <v>0.26</v>
      </c>
      <c r="R25" s="12">
        <f t="shared" si="54"/>
        <v>0</v>
      </c>
      <c r="S25" s="12">
        <f t="shared" si="54"/>
        <v>0</v>
      </c>
      <c r="T25" s="12">
        <f t="shared" si="54"/>
        <v>0</v>
      </c>
      <c r="U25" s="12">
        <f t="shared" si="54"/>
        <v>0</v>
      </c>
      <c r="V25" s="12">
        <f t="shared" si="54"/>
        <v>0</v>
      </c>
      <c r="W25" s="12">
        <f t="shared" si="54"/>
        <v>0</v>
      </c>
      <c r="X25" s="12">
        <f t="shared" si="54"/>
        <v>0.02</v>
      </c>
      <c r="Y25" s="12">
        <f t="shared" si="54"/>
        <v>0.02</v>
      </c>
      <c r="Z25" s="12">
        <f t="shared" si="54"/>
        <v>0.01</v>
      </c>
      <c r="AA25" s="12">
        <f t="shared" si="54"/>
        <v>0.01</v>
      </c>
      <c r="AB25" s="12">
        <f t="shared" si="54"/>
        <v>0.01</v>
      </c>
      <c r="AC25" s="12">
        <f t="shared" si="54"/>
        <v>0.02</v>
      </c>
      <c r="AD25" s="12">
        <f t="shared" si="54"/>
        <v>0</v>
      </c>
      <c r="AE25" s="12">
        <f t="shared" si="54"/>
        <v>0.05</v>
      </c>
      <c r="AF25" s="12">
        <f t="shared" si="54"/>
        <v>0.01</v>
      </c>
      <c r="AG25" s="12">
        <f t="shared" si="54"/>
        <v>0.01</v>
      </c>
      <c r="AH25" s="12">
        <f t="shared" si="54"/>
        <v>0</v>
      </c>
      <c r="AI25" s="12">
        <f t="shared" si="54"/>
        <v>0</v>
      </c>
      <c r="AJ25" s="12">
        <f t="shared" si="54"/>
        <v>0</v>
      </c>
      <c r="AK25" s="12">
        <f t="shared" si="54"/>
        <v>0</v>
      </c>
      <c r="AL25" s="12">
        <f t="shared" si="54"/>
        <v>0.03</v>
      </c>
      <c r="AM25" s="12">
        <f t="shared" si="54"/>
        <v>0</v>
      </c>
      <c r="AN25" s="13">
        <f t="shared" si="40"/>
        <v>1.0000000000000002</v>
      </c>
      <c r="AO25" s="15">
        <f t="shared" si="3"/>
        <v>0</v>
      </c>
      <c r="AP25" s="15">
        <f t="shared" si="4"/>
        <v>0</v>
      </c>
      <c r="AQ25" s="15">
        <f t="shared" si="5"/>
        <v>0</v>
      </c>
      <c r="AR25" s="15">
        <f t="shared" si="6"/>
        <v>0</v>
      </c>
      <c r="AS25" s="15">
        <f t="shared" si="7"/>
        <v>0</v>
      </c>
      <c r="AT25" s="15">
        <f t="shared" si="8"/>
        <v>95.95</v>
      </c>
      <c r="AU25" s="15">
        <f t="shared" si="9"/>
        <v>0</v>
      </c>
      <c r="AV25" s="15">
        <f t="shared" si="10"/>
        <v>0</v>
      </c>
      <c r="AW25" s="15">
        <f t="shared" si="11"/>
        <v>959.5</v>
      </c>
      <c r="AX25" s="15">
        <f t="shared" si="12"/>
        <v>0</v>
      </c>
      <c r="AY25" s="15">
        <f t="shared" si="13"/>
        <v>498.94</v>
      </c>
      <c r="AZ25" s="15">
        <f t="shared" si="14"/>
        <v>0</v>
      </c>
      <c r="BA25" s="15">
        <f t="shared" si="15"/>
        <v>0</v>
      </c>
      <c r="BB25" s="15">
        <f t="shared" si="16"/>
        <v>0</v>
      </c>
      <c r="BC25" s="15">
        <f t="shared" si="17"/>
        <v>0</v>
      </c>
      <c r="BD25" s="15">
        <f t="shared" si="18"/>
        <v>0</v>
      </c>
      <c r="BE25" s="15">
        <f t="shared" si="19"/>
        <v>0</v>
      </c>
      <c r="BF25" s="15">
        <f t="shared" si="20"/>
        <v>38.380000000000003</v>
      </c>
      <c r="BG25" s="15">
        <f t="shared" si="21"/>
        <v>38.380000000000003</v>
      </c>
      <c r="BH25" s="15">
        <f t="shared" si="22"/>
        <v>19.190000000000001</v>
      </c>
      <c r="BI25" s="15">
        <f t="shared" si="23"/>
        <v>19.190000000000001</v>
      </c>
      <c r="BJ25" s="15">
        <f t="shared" si="24"/>
        <v>19.190000000000001</v>
      </c>
      <c r="BK25" s="15">
        <f t="shared" si="25"/>
        <v>38.380000000000003</v>
      </c>
      <c r="BL25" s="15">
        <f t="shared" si="26"/>
        <v>0</v>
      </c>
      <c r="BM25" s="15">
        <f t="shared" si="27"/>
        <v>95.95</v>
      </c>
      <c r="BN25" s="15">
        <f t="shared" si="28"/>
        <v>19.190000000000001</v>
      </c>
      <c r="BO25" s="15">
        <f t="shared" si="29"/>
        <v>19.190000000000001</v>
      </c>
      <c r="BP25" s="15">
        <f t="shared" si="30"/>
        <v>0</v>
      </c>
      <c r="BQ25" s="15">
        <f t="shared" si="31"/>
        <v>0</v>
      </c>
      <c r="BR25" s="15">
        <f t="shared" si="32"/>
        <v>0</v>
      </c>
      <c r="BS25" s="15">
        <f t="shared" si="33"/>
        <v>0</v>
      </c>
      <c r="BT25" s="15">
        <f t="shared" si="34"/>
        <v>57.57</v>
      </c>
      <c r="BU25" s="15">
        <f t="shared" si="35"/>
        <v>0</v>
      </c>
      <c r="BV25" s="21">
        <f t="shared" si="36"/>
        <v>1919.0000000000007</v>
      </c>
      <c r="BW25" s="16">
        <f t="shared" si="37"/>
        <v>214287.30730800008</v>
      </c>
      <c r="BX25" s="18"/>
      <c r="BZ25" s="15">
        <f t="shared" si="41"/>
        <v>0</v>
      </c>
      <c r="CA25" s="15">
        <f t="shared" si="41"/>
        <v>594.89</v>
      </c>
      <c r="CB25" s="15">
        <f t="shared" si="41"/>
        <v>95.95</v>
      </c>
      <c r="CC25" s="15">
        <f t="shared" si="41"/>
        <v>38.380000000000003</v>
      </c>
      <c r="CD25" s="15">
        <f t="shared" si="41"/>
        <v>1074.6400000000001</v>
      </c>
      <c r="CE25" s="15">
        <f t="shared" si="41"/>
        <v>38.380000000000003</v>
      </c>
      <c r="CF25" s="15">
        <f t="shared" si="41"/>
        <v>0</v>
      </c>
      <c r="CG25" s="15">
        <f t="shared" si="41"/>
        <v>57.57</v>
      </c>
      <c r="CH25" s="71">
        <f t="shared" si="41"/>
        <v>19.190000000000001</v>
      </c>
      <c r="CI25" s="36">
        <f t="shared" si="42"/>
        <v>1919.0000000000002</v>
      </c>
    </row>
    <row r="26" spans="1:87" x14ac:dyDescent="0.3">
      <c r="A26" s="5">
        <v>3</v>
      </c>
      <c r="B26" s="3" t="s">
        <v>68</v>
      </c>
      <c r="C26" s="3" t="s">
        <v>73</v>
      </c>
      <c r="D26" s="5">
        <f t="shared" si="55"/>
        <v>12</v>
      </c>
      <c r="E26" s="5">
        <f t="shared" si="51"/>
        <v>1</v>
      </c>
      <c r="F26" s="10">
        <f t="shared" si="52"/>
        <v>79.455348000000001</v>
      </c>
      <c r="G26" s="12">
        <f t="shared" si="56"/>
        <v>0</v>
      </c>
      <c r="H26" s="12">
        <f t="shared" si="54"/>
        <v>0</v>
      </c>
      <c r="I26" s="12">
        <f t="shared" si="54"/>
        <v>0</v>
      </c>
      <c r="J26" s="12">
        <f t="shared" si="54"/>
        <v>0</v>
      </c>
      <c r="K26" s="12">
        <f t="shared" si="54"/>
        <v>0</v>
      </c>
      <c r="L26" s="12">
        <f t="shared" si="54"/>
        <v>0</v>
      </c>
      <c r="M26" s="12">
        <f t="shared" si="54"/>
        <v>0</v>
      </c>
      <c r="N26" s="12">
        <f t="shared" si="54"/>
        <v>0</v>
      </c>
      <c r="O26" s="12">
        <f t="shared" si="54"/>
        <v>0</v>
      </c>
      <c r="P26" s="12">
        <f t="shared" si="54"/>
        <v>0</v>
      </c>
      <c r="Q26" s="12">
        <f t="shared" si="54"/>
        <v>0</v>
      </c>
      <c r="R26" s="12">
        <f t="shared" si="54"/>
        <v>0</v>
      </c>
      <c r="S26" s="12">
        <f t="shared" si="54"/>
        <v>0</v>
      </c>
      <c r="T26" s="12">
        <f t="shared" si="54"/>
        <v>0</v>
      </c>
      <c r="U26" s="12">
        <f t="shared" si="54"/>
        <v>0</v>
      </c>
      <c r="V26" s="12">
        <f t="shared" si="54"/>
        <v>0</v>
      </c>
      <c r="W26" s="12">
        <f t="shared" si="54"/>
        <v>0</v>
      </c>
      <c r="X26" s="12">
        <f t="shared" si="54"/>
        <v>0</v>
      </c>
      <c r="Y26" s="12">
        <f t="shared" si="54"/>
        <v>0</v>
      </c>
      <c r="Z26" s="12">
        <f t="shared" si="54"/>
        <v>0</v>
      </c>
      <c r="AA26" s="12">
        <f t="shared" si="54"/>
        <v>0</v>
      </c>
      <c r="AB26" s="12">
        <f t="shared" si="54"/>
        <v>0</v>
      </c>
      <c r="AC26" s="12">
        <f t="shared" si="54"/>
        <v>0</v>
      </c>
      <c r="AD26" s="12">
        <f t="shared" si="54"/>
        <v>0</v>
      </c>
      <c r="AE26" s="12">
        <f t="shared" si="54"/>
        <v>0</v>
      </c>
      <c r="AF26" s="12">
        <f t="shared" si="54"/>
        <v>0</v>
      </c>
      <c r="AG26" s="12">
        <f t="shared" si="54"/>
        <v>0</v>
      </c>
      <c r="AH26" s="12">
        <f t="shared" si="54"/>
        <v>0</v>
      </c>
      <c r="AI26" s="12">
        <f t="shared" si="54"/>
        <v>0</v>
      </c>
      <c r="AJ26" s="12">
        <f t="shared" si="54"/>
        <v>0</v>
      </c>
      <c r="AK26" s="12">
        <f t="shared" si="54"/>
        <v>0</v>
      </c>
      <c r="AL26" s="12">
        <f t="shared" si="54"/>
        <v>1</v>
      </c>
      <c r="AM26" s="12">
        <f t="shared" si="54"/>
        <v>0</v>
      </c>
      <c r="AN26" s="13">
        <f t="shared" si="40"/>
        <v>1</v>
      </c>
      <c r="AO26" s="15">
        <f t="shared" si="3"/>
        <v>0</v>
      </c>
      <c r="AP26" s="15">
        <f t="shared" si="4"/>
        <v>0</v>
      </c>
      <c r="AQ26" s="15">
        <f t="shared" si="5"/>
        <v>0</v>
      </c>
      <c r="AR26" s="15">
        <f t="shared" si="6"/>
        <v>0</v>
      </c>
      <c r="AS26" s="15">
        <f t="shared" si="7"/>
        <v>0</v>
      </c>
      <c r="AT26" s="15">
        <f t="shared" si="8"/>
        <v>0</v>
      </c>
      <c r="AU26" s="15">
        <f t="shared" si="9"/>
        <v>0</v>
      </c>
      <c r="AV26" s="15">
        <f t="shared" si="10"/>
        <v>0</v>
      </c>
      <c r="AW26" s="15">
        <f t="shared" si="11"/>
        <v>0</v>
      </c>
      <c r="AX26" s="15">
        <f t="shared" si="12"/>
        <v>0</v>
      </c>
      <c r="AY26" s="15">
        <f t="shared" si="13"/>
        <v>0</v>
      </c>
      <c r="AZ26" s="15">
        <f t="shared" si="14"/>
        <v>0</v>
      </c>
      <c r="BA26" s="15">
        <f t="shared" si="15"/>
        <v>0</v>
      </c>
      <c r="BB26" s="15">
        <f t="shared" si="16"/>
        <v>0</v>
      </c>
      <c r="BC26" s="15">
        <f t="shared" si="17"/>
        <v>0</v>
      </c>
      <c r="BD26" s="15">
        <f t="shared" si="18"/>
        <v>0</v>
      </c>
      <c r="BE26" s="15">
        <f t="shared" si="19"/>
        <v>0</v>
      </c>
      <c r="BF26" s="15">
        <f t="shared" si="20"/>
        <v>0</v>
      </c>
      <c r="BG26" s="15">
        <f t="shared" si="21"/>
        <v>0</v>
      </c>
      <c r="BH26" s="15">
        <f t="shared" si="22"/>
        <v>0</v>
      </c>
      <c r="BI26" s="15">
        <f t="shared" si="23"/>
        <v>0</v>
      </c>
      <c r="BJ26" s="15">
        <f t="shared" si="24"/>
        <v>0</v>
      </c>
      <c r="BK26" s="15">
        <f t="shared" si="25"/>
        <v>0</v>
      </c>
      <c r="BL26" s="15">
        <f t="shared" si="26"/>
        <v>0</v>
      </c>
      <c r="BM26" s="15">
        <f t="shared" si="27"/>
        <v>0</v>
      </c>
      <c r="BN26" s="15">
        <f t="shared" si="28"/>
        <v>0</v>
      </c>
      <c r="BO26" s="15">
        <f t="shared" si="29"/>
        <v>0</v>
      </c>
      <c r="BP26" s="15">
        <f t="shared" si="30"/>
        <v>0</v>
      </c>
      <c r="BQ26" s="15">
        <f t="shared" si="31"/>
        <v>0</v>
      </c>
      <c r="BR26" s="15">
        <f t="shared" si="32"/>
        <v>0</v>
      </c>
      <c r="BS26" s="15">
        <f t="shared" si="33"/>
        <v>0</v>
      </c>
      <c r="BT26" s="15">
        <f t="shared" si="34"/>
        <v>1919</v>
      </c>
      <c r="BU26" s="15">
        <f t="shared" si="35"/>
        <v>0</v>
      </c>
      <c r="BV26" s="21">
        <f t="shared" si="36"/>
        <v>1919</v>
      </c>
      <c r="BW26" s="16">
        <f t="shared" si="37"/>
        <v>152474.81281199999</v>
      </c>
      <c r="BX26" s="18"/>
      <c r="BZ26" s="15">
        <f t="shared" si="41"/>
        <v>0</v>
      </c>
      <c r="CA26" s="15">
        <f t="shared" si="41"/>
        <v>0</v>
      </c>
      <c r="CB26" s="15">
        <f t="shared" si="41"/>
        <v>0</v>
      </c>
      <c r="CC26" s="15">
        <f t="shared" si="41"/>
        <v>0</v>
      </c>
      <c r="CD26" s="15">
        <f t="shared" si="41"/>
        <v>0</v>
      </c>
      <c r="CE26" s="15">
        <f t="shared" si="41"/>
        <v>0</v>
      </c>
      <c r="CF26" s="15">
        <f t="shared" si="41"/>
        <v>0</v>
      </c>
      <c r="CG26" s="15">
        <f t="shared" si="41"/>
        <v>1919</v>
      </c>
      <c r="CH26" s="71">
        <f t="shared" si="41"/>
        <v>0</v>
      </c>
      <c r="CI26" s="36">
        <f t="shared" si="42"/>
        <v>1919</v>
      </c>
    </row>
    <row r="27" spans="1:87" x14ac:dyDescent="0.3">
      <c r="A27" s="5">
        <v>3</v>
      </c>
      <c r="B27" s="3" t="s">
        <v>69</v>
      </c>
      <c r="C27" s="3" t="s">
        <v>73</v>
      </c>
      <c r="D27" s="5">
        <f t="shared" si="55"/>
        <v>12</v>
      </c>
      <c r="E27" s="5">
        <f t="shared" si="51"/>
        <v>1</v>
      </c>
      <c r="F27" s="10">
        <f t="shared" si="52"/>
        <v>115.79652</v>
      </c>
      <c r="G27" s="12">
        <f t="shared" si="56"/>
        <v>0</v>
      </c>
      <c r="H27" s="12">
        <f t="shared" si="54"/>
        <v>0</v>
      </c>
      <c r="I27" s="12">
        <f t="shared" si="54"/>
        <v>0</v>
      </c>
      <c r="J27" s="12">
        <f t="shared" si="54"/>
        <v>0</v>
      </c>
      <c r="K27" s="12">
        <f t="shared" si="54"/>
        <v>0</v>
      </c>
      <c r="L27" s="12">
        <f t="shared" si="54"/>
        <v>0</v>
      </c>
      <c r="M27" s="12">
        <f t="shared" si="54"/>
        <v>0</v>
      </c>
      <c r="N27" s="12">
        <f t="shared" si="54"/>
        <v>0</v>
      </c>
      <c r="O27" s="12">
        <f t="shared" si="54"/>
        <v>0</v>
      </c>
      <c r="P27" s="12">
        <f t="shared" si="54"/>
        <v>0</v>
      </c>
      <c r="Q27" s="12">
        <f t="shared" si="54"/>
        <v>0</v>
      </c>
      <c r="R27" s="12">
        <f t="shared" si="54"/>
        <v>0</v>
      </c>
      <c r="S27" s="12">
        <f t="shared" si="54"/>
        <v>0</v>
      </c>
      <c r="T27" s="12">
        <f t="shared" si="54"/>
        <v>0</v>
      </c>
      <c r="U27" s="12">
        <f t="shared" si="54"/>
        <v>0</v>
      </c>
      <c r="V27" s="12">
        <f t="shared" si="54"/>
        <v>0</v>
      </c>
      <c r="W27" s="12">
        <f t="shared" si="54"/>
        <v>0</v>
      </c>
      <c r="X27" s="12">
        <f t="shared" si="54"/>
        <v>0</v>
      </c>
      <c r="Y27" s="12">
        <f t="shared" si="54"/>
        <v>0</v>
      </c>
      <c r="Z27" s="12">
        <f t="shared" si="54"/>
        <v>0</v>
      </c>
      <c r="AA27" s="12">
        <f t="shared" si="54"/>
        <v>0</v>
      </c>
      <c r="AB27" s="12">
        <f t="shared" si="54"/>
        <v>0</v>
      </c>
      <c r="AC27" s="12">
        <f t="shared" si="54"/>
        <v>0</v>
      </c>
      <c r="AD27" s="12">
        <f t="shared" si="54"/>
        <v>0</v>
      </c>
      <c r="AE27" s="12">
        <f t="shared" si="54"/>
        <v>0</v>
      </c>
      <c r="AF27" s="12">
        <f t="shared" si="54"/>
        <v>0</v>
      </c>
      <c r="AG27" s="12">
        <f t="shared" si="54"/>
        <v>0</v>
      </c>
      <c r="AH27" s="12">
        <f t="shared" si="54"/>
        <v>0</v>
      </c>
      <c r="AI27" s="12">
        <f t="shared" si="54"/>
        <v>0</v>
      </c>
      <c r="AJ27" s="12">
        <f t="shared" si="54"/>
        <v>0</v>
      </c>
      <c r="AK27" s="12">
        <f t="shared" si="54"/>
        <v>0</v>
      </c>
      <c r="AL27" s="12">
        <f t="shared" si="54"/>
        <v>1</v>
      </c>
      <c r="AM27" s="12">
        <f t="shared" si="54"/>
        <v>0</v>
      </c>
      <c r="AN27" s="13">
        <f t="shared" si="40"/>
        <v>1</v>
      </c>
      <c r="AO27" s="15">
        <f t="shared" si="3"/>
        <v>0</v>
      </c>
      <c r="AP27" s="15">
        <f t="shared" si="4"/>
        <v>0</v>
      </c>
      <c r="AQ27" s="15">
        <f t="shared" si="5"/>
        <v>0</v>
      </c>
      <c r="AR27" s="15">
        <f t="shared" si="6"/>
        <v>0</v>
      </c>
      <c r="AS27" s="15">
        <f t="shared" si="7"/>
        <v>0</v>
      </c>
      <c r="AT27" s="15">
        <f t="shared" si="8"/>
        <v>0</v>
      </c>
      <c r="AU27" s="15">
        <f t="shared" si="9"/>
        <v>0</v>
      </c>
      <c r="AV27" s="15">
        <f t="shared" si="10"/>
        <v>0</v>
      </c>
      <c r="AW27" s="15">
        <f t="shared" si="11"/>
        <v>0</v>
      </c>
      <c r="AX27" s="15">
        <f t="shared" si="12"/>
        <v>0</v>
      </c>
      <c r="AY27" s="15">
        <f t="shared" si="13"/>
        <v>0</v>
      </c>
      <c r="AZ27" s="15">
        <f t="shared" si="14"/>
        <v>0</v>
      </c>
      <c r="BA27" s="15">
        <f t="shared" si="15"/>
        <v>0</v>
      </c>
      <c r="BB27" s="15">
        <f t="shared" si="16"/>
        <v>0</v>
      </c>
      <c r="BC27" s="15">
        <f t="shared" si="17"/>
        <v>0</v>
      </c>
      <c r="BD27" s="15">
        <f t="shared" si="18"/>
        <v>0</v>
      </c>
      <c r="BE27" s="15">
        <f t="shared" si="19"/>
        <v>0</v>
      </c>
      <c r="BF27" s="15">
        <f t="shared" si="20"/>
        <v>0</v>
      </c>
      <c r="BG27" s="15">
        <f t="shared" si="21"/>
        <v>0</v>
      </c>
      <c r="BH27" s="15">
        <f t="shared" si="22"/>
        <v>0</v>
      </c>
      <c r="BI27" s="15">
        <f t="shared" si="23"/>
        <v>0</v>
      </c>
      <c r="BJ27" s="15">
        <f t="shared" si="24"/>
        <v>0</v>
      </c>
      <c r="BK27" s="15">
        <f t="shared" si="25"/>
        <v>0</v>
      </c>
      <c r="BL27" s="15">
        <f t="shared" si="26"/>
        <v>0</v>
      </c>
      <c r="BM27" s="15">
        <f t="shared" si="27"/>
        <v>0</v>
      </c>
      <c r="BN27" s="15">
        <f t="shared" si="28"/>
        <v>0</v>
      </c>
      <c r="BO27" s="15">
        <f t="shared" si="29"/>
        <v>0</v>
      </c>
      <c r="BP27" s="15">
        <f t="shared" si="30"/>
        <v>0</v>
      </c>
      <c r="BQ27" s="15">
        <f t="shared" si="31"/>
        <v>0</v>
      </c>
      <c r="BR27" s="15">
        <f t="shared" si="32"/>
        <v>0</v>
      </c>
      <c r="BS27" s="15">
        <f t="shared" si="33"/>
        <v>0</v>
      </c>
      <c r="BT27" s="15">
        <f t="shared" si="34"/>
        <v>1919</v>
      </c>
      <c r="BU27" s="15">
        <f t="shared" si="35"/>
        <v>0</v>
      </c>
      <c r="BV27" s="21">
        <f t="shared" si="36"/>
        <v>1919</v>
      </c>
      <c r="BW27" s="16">
        <f t="shared" si="37"/>
        <v>222213.52188000001</v>
      </c>
      <c r="BX27" s="18"/>
      <c r="BZ27" s="15">
        <f t="shared" si="41"/>
        <v>0</v>
      </c>
      <c r="CA27" s="15">
        <f t="shared" si="41"/>
        <v>0</v>
      </c>
      <c r="CB27" s="15">
        <f t="shared" si="41"/>
        <v>0</v>
      </c>
      <c r="CC27" s="15">
        <f t="shared" si="41"/>
        <v>0</v>
      </c>
      <c r="CD27" s="15">
        <f t="shared" si="41"/>
        <v>0</v>
      </c>
      <c r="CE27" s="15">
        <f t="shared" si="41"/>
        <v>0</v>
      </c>
      <c r="CF27" s="15">
        <f t="shared" si="41"/>
        <v>0</v>
      </c>
      <c r="CG27" s="15">
        <f t="shared" si="41"/>
        <v>1919</v>
      </c>
      <c r="CH27" s="71">
        <f t="shared" si="41"/>
        <v>0</v>
      </c>
      <c r="CI27" s="36">
        <f t="shared" si="42"/>
        <v>1919</v>
      </c>
    </row>
    <row r="28" spans="1:87" x14ac:dyDescent="0.3">
      <c r="A28" s="5">
        <v>3</v>
      </c>
      <c r="B28" s="87" t="s">
        <v>120</v>
      </c>
      <c r="C28" s="3" t="s">
        <v>73</v>
      </c>
      <c r="D28" s="5">
        <f t="shared" si="55"/>
        <v>12</v>
      </c>
      <c r="E28" s="5">
        <f t="shared" si="51"/>
        <v>0.5</v>
      </c>
      <c r="F28" s="10">
        <f t="shared" si="52"/>
        <v>104.581008</v>
      </c>
      <c r="G28" s="12">
        <f t="shared" si="56"/>
        <v>0.26300000000000001</v>
      </c>
      <c r="H28" s="12">
        <f t="shared" si="54"/>
        <v>0</v>
      </c>
      <c r="I28" s="12">
        <f t="shared" si="54"/>
        <v>0.39400000000000002</v>
      </c>
      <c r="J28" s="12">
        <f t="shared" si="54"/>
        <v>0.121</v>
      </c>
      <c r="K28" s="12">
        <f t="shared" si="54"/>
        <v>0.06</v>
      </c>
      <c r="L28" s="12">
        <f t="shared" si="54"/>
        <v>0</v>
      </c>
      <c r="M28" s="12">
        <f t="shared" si="54"/>
        <v>0</v>
      </c>
      <c r="N28" s="12">
        <f t="shared" si="54"/>
        <v>0</v>
      </c>
      <c r="O28" s="12">
        <f t="shared" si="54"/>
        <v>0</v>
      </c>
      <c r="P28" s="12">
        <f t="shared" si="54"/>
        <v>0</v>
      </c>
      <c r="Q28" s="12">
        <f t="shared" si="54"/>
        <v>0</v>
      </c>
      <c r="R28" s="12">
        <f t="shared" si="54"/>
        <v>0</v>
      </c>
      <c r="S28" s="12">
        <f t="shared" si="54"/>
        <v>0</v>
      </c>
      <c r="T28" s="12">
        <f t="shared" si="54"/>
        <v>0</v>
      </c>
      <c r="U28" s="12">
        <f t="shared" si="54"/>
        <v>0</v>
      </c>
      <c r="V28" s="12">
        <f t="shared" si="54"/>
        <v>0</v>
      </c>
      <c r="W28" s="12">
        <f t="shared" si="54"/>
        <v>0</v>
      </c>
      <c r="X28" s="12">
        <f t="shared" si="54"/>
        <v>0</v>
      </c>
      <c r="Y28" s="12">
        <f t="shared" si="54"/>
        <v>0</v>
      </c>
      <c r="Z28" s="12">
        <f t="shared" si="54"/>
        <v>0</v>
      </c>
      <c r="AA28" s="12">
        <f t="shared" si="54"/>
        <v>0</v>
      </c>
      <c r="AB28" s="12">
        <f t="shared" si="54"/>
        <v>0</v>
      </c>
      <c r="AC28" s="12">
        <f t="shared" si="54"/>
        <v>0</v>
      </c>
      <c r="AD28" s="12">
        <f t="shared" si="54"/>
        <v>0</v>
      </c>
      <c r="AE28" s="12">
        <f t="shared" si="54"/>
        <v>0</v>
      </c>
      <c r="AF28" s="12">
        <f t="shared" si="54"/>
        <v>0</v>
      </c>
      <c r="AG28" s="12">
        <f t="shared" si="54"/>
        <v>0</v>
      </c>
      <c r="AH28" s="12">
        <f t="shared" si="54"/>
        <v>3.1E-2</v>
      </c>
      <c r="AI28" s="12">
        <f t="shared" si="54"/>
        <v>0</v>
      </c>
      <c r="AJ28" s="12">
        <f t="shared" si="54"/>
        <v>0</v>
      </c>
      <c r="AK28" s="12">
        <f t="shared" si="54"/>
        <v>0.13100000000000001</v>
      </c>
      <c r="AL28" s="12">
        <f t="shared" si="54"/>
        <v>0</v>
      </c>
      <c r="AM28" s="12">
        <f t="shared" si="54"/>
        <v>0</v>
      </c>
      <c r="AN28" s="13">
        <f t="shared" si="40"/>
        <v>1</v>
      </c>
      <c r="AO28" s="15">
        <f t="shared" si="3"/>
        <v>252.3485</v>
      </c>
      <c r="AP28" s="15">
        <f t="shared" si="4"/>
        <v>0</v>
      </c>
      <c r="AQ28" s="15">
        <f t="shared" si="5"/>
        <v>378.04300000000001</v>
      </c>
      <c r="AR28" s="15">
        <f t="shared" si="6"/>
        <v>116.09949999999999</v>
      </c>
      <c r="AS28" s="15">
        <f t="shared" si="7"/>
        <v>57.57</v>
      </c>
      <c r="AT28" s="15">
        <f t="shared" si="8"/>
        <v>0</v>
      </c>
      <c r="AU28" s="15">
        <f t="shared" si="9"/>
        <v>0</v>
      </c>
      <c r="AV28" s="15">
        <f t="shared" si="10"/>
        <v>0</v>
      </c>
      <c r="AW28" s="15">
        <f t="shared" si="11"/>
        <v>0</v>
      </c>
      <c r="AX28" s="15">
        <f t="shared" si="12"/>
        <v>0</v>
      </c>
      <c r="AY28" s="15">
        <f t="shared" si="13"/>
        <v>0</v>
      </c>
      <c r="AZ28" s="15">
        <f t="shared" si="14"/>
        <v>0</v>
      </c>
      <c r="BA28" s="15">
        <f t="shared" si="15"/>
        <v>0</v>
      </c>
      <c r="BB28" s="15">
        <f t="shared" si="16"/>
        <v>0</v>
      </c>
      <c r="BC28" s="15">
        <f t="shared" si="17"/>
        <v>0</v>
      </c>
      <c r="BD28" s="15">
        <f t="shared" si="18"/>
        <v>0</v>
      </c>
      <c r="BE28" s="15">
        <f t="shared" si="19"/>
        <v>0</v>
      </c>
      <c r="BF28" s="15">
        <f t="shared" si="20"/>
        <v>0</v>
      </c>
      <c r="BG28" s="15">
        <f t="shared" si="21"/>
        <v>0</v>
      </c>
      <c r="BH28" s="15">
        <f t="shared" si="22"/>
        <v>0</v>
      </c>
      <c r="BI28" s="15">
        <f t="shared" si="23"/>
        <v>0</v>
      </c>
      <c r="BJ28" s="15">
        <f t="shared" si="24"/>
        <v>0</v>
      </c>
      <c r="BK28" s="15">
        <f t="shared" si="25"/>
        <v>0</v>
      </c>
      <c r="BL28" s="15">
        <f t="shared" si="26"/>
        <v>0</v>
      </c>
      <c r="BM28" s="15">
        <f t="shared" si="27"/>
        <v>0</v>
      </c>
      <c r="BN28" s="15">
        <f t="shared" si="28"/>
        <v>0</v>
      </c>
      <c r="BO28" s="15">
        <f t="shared" si="29"/>
        <v>0</v>
      </c>
      <c r="BP28" s="15">
        <f t="shared" si="30"/>
        <v>29.744499999999999</v>
      </c>
      <c r="BQ28" s="15">
        <f t="shared" si="31"/>
        <v>0</v>
      </c>
      <c r="BR28" s="15">
        <f t="shared" si="32"/>
        <v>0</v>
      </c>
      <c r="BS28" s="15">
        <f t="shared" si="33"/>
        <v>125.69450000000001</v>
      </c>
      <c r="BT28" s="15">
        <f t="shared" si="34"/>
        <v>0</v>
      </c>
      <c r="BU28" s="15">
        <f t="shared" si="35"/>
        <v>0</v>
      </c>
      <c r="BV28" s="21">
        <f t="shared" si="36"/>
        <v>959.5</v>
      </c>
      <c r="BW28" s="16">
        <f t="shared" si="37"/>
        <v>100345.477176</v>
      </c>
      <c r="BX28" s="16">
        <f>SUM(BW21:BW28)</f>
        <v>1351749.0115800002</v>
      </c>
      <c r="BZ28" s="15">
        <f t="shared" si="41"/>
        <v>804.06100000000004</v>
      </c>
      <c r="CA28" s="15">
        <f t="shared" si="41"/>
        <v>0</v>
      </c>
      <c r="CB28" s="15">
        <f t="shared" si="41"/>
        <v>0</v>
      </c>
      <c r="CC28" s="15">
        <f t="shared" si="41"/>
        <v>0</v>
      </c>
      <c r="CD28" s="15">
        <f t="shared" si="41"/>
        <v>0</v>
      </c>
      <c r="CE28" s="15">
        <f t="shared" si="41"/>
        <v>0</v>
      </c>
      <c r="CF28" s="15">
        <f t="shared" si="41"/>
        <v>155.43899999999999</v>
      </c>
      <c r="CG28" s="15">
        <f t="shared" si="41"/>
        <v>0</v>
      </c>
      <c r="CH28" s="71">
        <f t="shared" si="41"/>
        <v>0</v>
      </c>
      <c r="CI28" s="36">
        <f t="shared" si="42"/>
        <v>959.5</v>
      </c>
    </row>
    <row r="29" spans="1:87" x14ac:dyDescent="0.3">
      <c r="A29" s="5">
        <v>4</v>
      </c>
      <c r="B29" s="3" t="s">
        <v>63</v>
      </c>
      <c r="C29" s="3" t="s">
        <v>71</v>
      </c>
      <c r="D29" s="5">
        <f t="shared" si="55"/>
        <v>12</v>
      </c>
      <c r="E29" s="5">
        <f t="shared" si="51"/>
        <v>1</v>
      </c>
      <c r="F29" s="10">
        <f t="shared" si="52"/>
        <v>117.51817392</v>
      </c>
      <c r="G29" s="12">
        <f>G21</f>
        <v>0</v>
      </c>
      <c r="H29" s="12">
        <f t="shared" ref="H29:AM36" si="57">H21</f>
        <v>0</v>
      </c>
      <c r="I29" s="12">
        <f t="shared" si="57"/>
        <v>0</v>
      </c>
      <c r="J29" s="12">
        <f t="shared" si="57"/>
        <v>0</v>
      </c>
      <c r="K29" s="12">
        <f t="shared" si="57"/>
        <v>0</v>
      </c>
      <c r="L29" s="12">
        <f t="shared" si="57"/>
        <v>0.01</v>
      </c>
      <c r="M29" s="12">
        <f t="shared" si="57"/>
        <v>0.01</v>
      </c>
      <c r="N29" s="12">
        <f t="shared" si="57"/>
        <v>0.01</v>
      </c>
      <c r="O29" s="12">
        <f t="shared" si="57"/>
        <v>0.05</v>
      </c>
      <c r="P29" s="12">
        <f t="shared" si="57"/>
        <v>0.01</v>
      </c>
      <c r="Q29" s="12">
        <f t="shared" si="57"/>
        <v>0.5</v>
      </c>
      <c r="R29" s="12">
        <f t="shared" si="57"/>
        <v>0.01</v>
      </c>
      <c r="S29" s="12">
        <f t="shared" si="57"/>
        <v>0.01</v>
      </c>
      <c r="T29" s="12">
        <f t="shared" si="57"/>
        <v>0.02</v>
      </c>
      <c r="U29" s="12">
        <f t="shared" si="57"/>
        <v>0.01</v>
      </c>
      <c r="V29" s="12">
        <f t="shared" si="57"/>
        <v>0.01</v>
      </c>
      <c r="W29" s="12">
        <f t="shared" si="57"/>
        <v>0.01</v>
      </c>
      <c r="X29" s="12">
        <f t="shared" si="57"/>
        <v>0.01</v>
      </c>
      <c r="Y29" s="12">
        <f t="shared" si="57"/>
        <v>0.03</v>
      </c>
      <c r="Z29" s="12">
        <f t="shared" si="57"/>
        <v>0.01</v>
      </c>
      <c r="AA29" s="12">
        <f t="shared" si="57"/>
        <v>0.03</v>
      </c>
      <c r="AB29" s="12">
        <f t="shared" si="57"/>
        <v>0.03</v>
      </c>
      <c r="AC29" s="12">
        <f t="shared" si="57"/>
        <v>0.05</v>
      </c>
      <c r="AD29" s="12">
        <f t="shared" si="57"/>
        <v>0.01</v>
      </c>
      <c r="AE29" s="12">
        <f t="shared" si="57"/>
        <v>0.03</v>
      </c>
      <c r="AF29" s="12">
        <f t="shared" si="57"/>
        <v>0.05</v>
      </c>
      <c r="AG29" s="12">
        <f t="shared" si="57"/>
        <v>0.02</v>
      </c>
      <c r="AH29" s="12">
        <f t="shared" si="57"/>
        <v>0.01</v>
      </c>
      <c r="AI29" s="12">
        <f t="shared" si="57"/>
        <v>0.01</v>
      </c>
      <c r="AJ29" s="12">
        <f t="shared" si="57"/>
        <v>0.01</v>
      </c>
      <c r="AK29" s="12">
        <f t="shared" si="57"/>
        <v>0.01</v>
      </c>
      <c r="AL29" s="12">
        <f t="shared" si="57"/>
        <v>0.02</v>
      </c>
      <c r="AM29" s="12">
        <f t="shared" si="57"/>
        <v>0.01</v>
      </c>
      <c r="AN29" s="13">
        <f t="shared" si="40"/>
        <v>1.0000000000000002</v>
      </c>
      <c r="AO29" s="15">
        <f t="shared" si="3"/>
        <v>0</v>
      </c>
      <c r="AP29" s="15">
        <f t="shared" si="4"/>
        <v>0</v>
      </c>
      <c r="AQ29" s="15">
        <f t="shared" si="5"/>
        <v>0</v>
      </c>
      <c r="AR29" s="15">
        <f t="shared" si="6"/>
        <v>0</v>
      </c>
      <c r="AS29" s="15">
        <f t="shared" si="7"/>
        <v>0</v>
      </c>
      <c r="AT29" s="15">
        <f t="shared" si="8"/>
        <v>19.190000000000001</v>
      </c>
      <c r="AU29" s="15">
        <f t="shared" si="9"/>
        <v>19.190000000000001</v>
      </c>
      <c r="AV29" s="15">
        <f t="shared" si="10"/>
        <v>19.190000000000001</v>
      </c>
      <c r="AW29" s="15">
        <f t="shared" si="11"/>
        <v>95.95</v>
      </c>
      <c r="AX29" s="15">
        <f t="shared" si="12"/>
        <v>19.190000000000001</v>
      </c>
      <c r="AY29" s="15">
        <f t="shared" si="13"/>
        <v>959.5</v>
      </c>
      <c r="AZ29" s="15">
        <f t="shared" si="14"/>
        <v>19.190000000000001</v>
      </c>
      <c r="BA29" s="15">
        <f t="shared" si="15"/>
        <v>19.190000000000001</v>
      </c>
      <c r="BB29" s="15">
        <f t="shared" si="16"/>
        <v>38.380000000000003</v>
      </c>
      <c r="BC29" s="15">
        <f t="shared" si="17"/>
        <v>19.190000000000001</v>
      </c>
      <c r="BD29" s="15">
        <f t="shared" si="18"/>
        <v>19.190000000000001</v>
      </c>
      <c r="BE29" s="15">
        <f t="shared" si="19"/>
        <v>19.190000000000001</v>
      </c>
      <c r="BF29" s="15">
        <f t="shared" si="20"/>
        <v>19.190000000000001</v>
      </c>
      <c r="BG29" s="15">
        <f t="shared" si="21"/>
        <v>57.57</v>
      </c>
      <c r="BH29" s="15">
        <f t="shared" si="22"/>
        <v>19.190000000000001</v>
      </c>
      <c r="BI29" s="15">
        <f t="shared" si="23"/>
        <v>57.57</v>
      </c>
      <c r="BJ29" s="15">
        <f t="shared" si="24"/>
        <v>57.57</v>
      </c>
      <c r="BK29" s="15">
        <f t="shared" si="25"/>
        <v>95.95</v>
      </c>
      <c r="BL29" s="15">
        <f t="shared" si="26"/>
        <v>19.190000000000001</v>
      </c>
      <c r="BM29" s="15">
        <f t="shared" si="27"/>
        <v>57.57</v>
      </c>
      <c r="BN29" s="15">
        <f t="shared" si="28"/>
        <v>95.95</v>
      </c>
      <c r="BO29" s="15">
        <f t="shared" si="29"/>
        <v>38.380000000000003</v>
      </c>
      <c r="BP29" s="15">
        <f t="shared" si="30"/>
        <v>19.190000000000001</v>
      </c>
      <c r="BQ29" s="15">
        <f t="shared" si="31"/>
        <v>19.190000000000001</v>
      </c>
      <c r="BR29" s="15">
        <f t="shared" si="32"/>
        <v>19.190000000000001</v>
      </c>
      <c r="BS29" s="15">
        <f t="shared" si="33"/>
        <v>19.190000000000001</v>
      </c>
      <c r="BT29" s="15">
        <f t="shared" si="34"/>
        <v>38.380000000000003</v>
      </c>
      <c r="BU29" s="15">
        <f t="shared" si="35"/>
        <v>19.190000000000001</v>
      </c>
      <c r="BV29" s="21">
        <f t="shared" si="36"/>
        <v>1919.0000000000009</v>
      </c>
      <c r="BW29" s="16">
        <f t="shared" si="37"/>
        <v>225517.37575248009</v>
      </c>
      <c r="BX29" s="18"/>
      <c r="BZ29" s="15">
        <f t="shared" si="41"/>
        <v>0</v>
      </c>
      <c r="CA29" s="15">
        <f t="shared" si="41"/>
        <v>1170.5900000000004</v>
      </c>
      <c r="CB29" s="15">
        <f t="shared" si="41"/>
        <v>191.9</v>
      </c>
      <c r="CC29" s="15">
        <f t="shared" si="41"/>
        <v>38.380000000000003</v>
      </c>
      <c r="CD29" s="15">
        <f t="shared" si="41"/>
        <v>191.9</v>
      </c>
      <c r="CE29" s="15">
        <f t="shared" si="41"/>
        <v>95.95</v>
      </c>
      <c r="CF29" s="15">
        <f t="shared" si="41"/>
        <v>76.760000000000005</v>
      </c>
      <c r="CG29" s="15">
        <f t="shared" si="41"/>
        <v>38.380000000000003</v>
      </c>
      <c r="CH29" s="71">
        <f t="shared" si="41"/>
        <v>115.14</v>
      </c>
      <c r="CI29" s="36">
        <f t="shared" si="42"/>
        <v>1919.0000000000009</v>
      </c>
    </row>
    <row r="30" spans="1:87" x14ac:dyDescent="0.3">
      <c r="A30" s="5">
        <v>4</v>
      </c>
      <c r="B30" s="3" t="s">
        <v>64</v>
      </c>
      <c r="C30" s="3" t="s">
        <v>71</v>
      </c>
      <c r="D30" s="5">
        <f t="shared" si="55"/>
        <v>12</v>
      </c>
      <c r="E30" s="5">
        <f t="shared" si="51"/>
        <v>1</v>
      </c>
      <c r="F30" s="10">
        <f t="shared" si="52"/>
        <v>137.40521183999996</v>
      </c>
      <c r="G30" s="12">
        <f t="shared" ref="G30:V36" si="58">G22</f>
        <v>0</v>
      </c>
      <c r="H30" s="12">
        <f t="shared" si="58"/>
        <v>0</v>
      </c>
      <c r="I30" s="12">
        <f t="shared" si="58"/>
        <v>0</v>
      </c>
      <c r="J30" s="12">
        <f t="shared" si="58"/>
        <v>0</v>
      </c>
      <c r="K30" s="12">
        <f t="shared" si="58"/>
        <v>0</v>
      </c>
      <c r="L30" s="12">
        <f t="shared" si="58"/>
        <v>0.05</v>
      </c>
      <c r="M30" s="12">
        <f t="shared" si="58"/>
        <v>0</v>
      </c>
      <c r="N30" s="12">
        <f t="shared" si="58"/>
        <v>0</v>
      </c>
      <c r="O30" s="12">
        <f t="shared" si="58"/>
        <v>0.5</v>
      </c>
      <c r="P30" s="12">
        <f t="shared" si="58"/>
        <v>0</v>
      </c>
      <c r="Q30" s="12">
        <f t="shared" si="58"/>
        <v>0.26</v>
      </c>
      <c r="R30" s="12">
        <f t="shared" si="58"/>
        <v>0</v>
      </c>
      <c r="S30" s="12">
        <f t="shared" si="58"/>
        <v>0</v>
      </c>
      <c r="T30" s="12">
        <f t="shared" si="58"/>
        <v>0</v>
      </c>
      <c r="U30" s="12">
        <f t="shared" si="58"/>
        <v>0</v>
      </c>
      <c r="V30" s="12">
        <f t="shared" si="58"/>
        <v>0</v>
      </c>
      <c r="W30" s="12">
        <f t="shared" si="57"/>
        <v>0</v>
      </c>
      <c r="X30" s="12">
        <f t="shared" si="57"/>
        <v>0.02</v>
      </c>
      <c r="Y30" s="12">
        <f t="shared" si="57"/>
        <v>0.02</v>
      </c>
      <c r="Z30" s="12">
        <f t="shared" si="57"/>
        <v>0.01</v>
      </c>
      <c r="AA30" s="12">
        <f t="shared" si="57"/>
        <v>0.01</v>
      </c>
      <c r="AB30" s="12">
        <f t="shared" si="57"/>
        <v>0.01</v>
      </c>
      <c r="AC30" s="12">
        <f t="shared" si="57"/>
        <v>0.02</v>
      </c>
      <c r="AD30" s="12">
        <f t="shared" si="57"/>
        <v>0</v>
      </c>
      <c r="AE30" s="12">
        <f t="shared" si="57"/>
        <v>0.05</v>
      </c>
      <c r="AF30" s="12">
        <f t="shared" si="57"/>
        <v>0.01</v>
      </c>
      <c r="AG30" s="12">
        <f t="shared" si="57"/>
        <v>0.01</v>
      </c>
      <c r="AH30" s="12">
        <f t="shared" si="57"/>
        <v>0</v>
      </c>
      <c r="AI30" s="12">
        <f t="shared" si="57"/>
        <v>0</v>
      </c>
      <c r="AJ30" s="12">
        <f t="shared" si="57"/>
        <v>0</v>
      </c>
      <c r="AK30" s="12">
        <f t="shared" si="57"/>
        <v>0</v>
      </c>
      <c r="AL30" s="12">
        <f t="shared" si="57"/>
        <v>0.03</v>
      </c>
      <c r="AM30" s="12">
        <f t="shared" si="57"/>
        <v>0</v>
      </c>
      <c r="AN30" s="13">
        <f t="shared" si="40"/>
        <v>1.0000000000000002</v>
      </c>
      <c r="AO30" s="15">
        <f t="shared" si="3"/>
        <v>0</v>
      </c>
      <c r="AP30" s="15">
        <f t="shared" si="4"/>
        <v>0</v>
      </c>
      <c r="AQ30" s="15">
        <f t="shared" si="5"/>
        <v>0</v>
      </c>
      <c r="AR30" s="15">
        <f t="shared" si="6"/>
        <v>0</v>
      </c>
      <c r="AS30" s="15">
        <f t="shared" si="7"/>
        <v>0</v>
      </c>
      <c r="AT30" s="15">
        <f t="shared" si="8"/>
        <v>95.95</v>
      </c>
      <c r="AU30" s="15">
        <f t="shared" si="9"/>
        <v>0</v>
      </c>
      <c r="AV30" s="15">
        <f t="shared" si="10"/>
        <v>0</v>
      </c>
      <c r="AW30" s="15">
        <f t="shared" si="11"/>
        <v>959.5</v>
      </c>
      <c r="AX30" s="15">
        <f t="shared" si="12"/>
        <v>0</v>
      </c>
      <c r="AY30" s="15">
        <f t="shared" si="13"/>
        <v>498.94</v>
      </c>
      <c r="AZ30" s="15">
        <f t="shared" si="14"/>
        <v>0</v>
      </c>
      <c r="BA30" s="15">
        <f t="shared" si="15"/>
        <v>0</v>
      </c>
      <c r="BB30" s="15">
        <f t="shared" si="16"/>
        <v>0</v>
      </c>
      <c r="BC30" s="15">
        <f t="shared" si="17"/>
        <v>0</v>
      </c>
      <c r="BD30" s="15">
        <f t="shared" si="18"/>
        <v>0</v>
      </c>
      <c r="BE30" s="15">
        <f t="shared" si="19"/>
        <v>0</v>
      </c>
      <c r="BF30" s="15">
        <f t="shared" si="20"/>
        <v>38.380000000000003</v>
      </c>
      <c r="BG30" s="15">
        <f t="shared" si="21"/>
        <v>38.380000000000003</v>
      </c>
      <c r="BH30" s="15">
        <f t="shared" si="22"/>
        <v>19.190000000000001</v>
      </c>
      <c r="BI30" s="15">
        <f t="shared" si="23"/>
        <v>19.190000000000001</v>
      </c>
      <c r="BJ30" s="15">
        <f t="shared" si="24"/>
        <v>19.190000000000001</v>
      </c>
      <c r="BK30" s="15">
        <f t="shared" si="25"/>
        <v>38.380000000000003</v>
      </c>
      <c r="BL30" s="15">
        <f t="shared" si="26"/>
        <v>0</v>
      </c>
      <c r="BM30" s="15">
        <f t="shared" si="27"/>
        <v>95.95</v>
      </c>
      <c r="BN30" s="15">
        <f t="shared" si="28"/>
        <v>19.190000000000001</v>
      </c>
      <c r="BO30" s="15">
        <f t="shared" si="29"/>
        <v>19.190000000000001</v>
      </c>
      <c r="BP30" s="15">
        <f t="shared" si="30"/>
        <v>0</v>
      </c>
      <c r="BQ30" s="15">
        <f t="shared" si="31"/>
        <v>0</v>
      </c>
      <c r="BR30" s="15">
        <f t="shared" si="32"/>
        <v>0</v>
      </c>
      <c r="BS30" s="15">
        <f t="shared" si="33"/>
        <v>0</v>
      </c>
      <c r="BT30" s="15">
        <f t="shared" si="34"/>
        <v>57.57</v>
      </c>
      <c r="BU30" s="15">
        <f t="shared" si="35"/>
        <v>0</v>
      </c>
      <c r="BV30" s="21">
        <f t="shared" si="36"/>
        <v>1919.0000000000007</v>
      </c>
      <c r="BW30" s="16">
        <f t="shared" si="37"/>
        <v>263680.60152096004</v>
      </c>
      <c r="BX30" s="18"/>
      <c r="BZ30" s="15">
        <f t="shared" si="41"/>
        <v>0</v>
      </c>
      <c r="CA30" s="15">
        <f t="shared" si="41"/>
        <v>594.89</v>
      </c>
      <c r="CB30" s="15">
        <f t="shared" si="41"/>
        <v>95.95</v>
      </c>
      <c r="CC30" s="15">
        <f t="shared" si="41"/>
        <v>38.380000000000003</v>
      </c>
      <c r="CD30" s="15">
        <f t="shared" si="41"/>
        <v>1074.6400000000001</v>
      </c>
      <c r="CE30" s="15">
        <f t="shared" si="41"/>
        <v>38.380000000000003</v>
      </c>
      <c r="CF30" s="15">
        <f t="shared" si="41"/>
        <v>0</v>
      </c>
      <c r="CG30" s="15">
        <f t="shared" si="41"/>
        <v>57.57</v>
      </c>
      <c r="CH30" s="71">
        <f t="shared" si="41"/>
        <v>19.190000000000001</v>
      </c>
      <c r="CI30" s="36">
        <f t="shared" si="42"/>
        <v>1919.0000000000002</v>
      </c>
    </row>
    <row r="31" spans="1:87" x14ac:dyDescent="0.3">
      <c r="A31" s="5">
        <v>4</v>
      </c>
      <c r="B31" s="3" t="s">
        <v>65</v>
      </c>
      <c r="C31" s="3" t="s">
        <v>71</v>
      </c>
      <c r="D31" s="5">
        <f t="shared" si="55"/>
        <v>12</v>
      </c>
      <c r="E31" s="5">
        <f t="shared" si="51"/>
        <v>0</v>
      </c>
      <c r="F31" s="10">
        <f t="shared" si="52"/>
        <v>168.13779552000003</v>
      </c>
      <c r="G31" s="12">
        <f t="shared" si="58"/>
        <v>0</v>
      </c>
      <c r="H31" s="12">
        <f t="shared" si="57"/>
        <v>0</v>
      </c>
      <c r="I31" s="12">
        <f t="shared" si="57"/>
        <v>0</v>
      </c>
      <c r="J31" s="12">
        <f t="shared" si="57"/>
        <v>0</v>
      </c>
      <c r="K31" s="12">
        <f t="shared" si="57"/>
        <v>0</v>
      </c>
      <c r="L31" s="12">
        <f t="shared" si="57"/>
        <v>3.5700000000000003E-2</v>
      </c>
      <c r="M31" s="12">
        <f t="shared" si="57"/>
        <v>3.5700000000000003E-2</v>
      </c>
      <c r="N31" s="12">
        <f t="shared" si="57"/>
        <v>3.5700000000000003E-2</v>
      </c>
      <c r="O31" s="12">
        <f t="shared" si="57"/>
        <v>3.5700000000000003E-2</v>
      </c>
      <c r="P31" s="12">
        <f t="shared" si="57"/>
        <v>3.5700000000000003E-2</v>
      </c>
      <c r="Q31" s="12">
        <f t="shared" si="57"/>
        <v>3.5700000000000003E-2</v>
      </c>
      <c r="R31" s="12">
        <f t="shared" si="57"/>
        <v>3.5700000000000003E-2</v>
      </c>
      <c r="S31" s="12">
        <f t="shared" si="57"/>
        <v>3.5700000000000003E-2</v>
      </c>
      <c r="T31" s="12">
        <f t="shared" si="57"/>
        <v>3.5700000000000003E-2</v>
      </c>
      <c r="U31" s="12">
        <f t="shared" si="57"/>
        <v>3.5700000000000003E-2</v>
      </c>
      <c r="V31" s="12">
        <f t="shared" si="57"/>
        <v>3.5700000000000003E-2</v>
      </c>
      <c r="W31" s="12">
        <f t="shared" si="57"/>
        <v>3.5700000000000003E-2</v>
      </c>
      <c r="X31" s="12">
        <f t="shared" si="57"/>
        <v>3.5700000000000003E-2</v>
      </c>
      <c r="Y31" s="12">
        <f t="shared" si="57"/>
        <v>3.5700000000000003E-2</v>
      </c>
      <c r="Z31" s="12">
        <f t="shared" si="57"/>
        <v>3.5700000000000003E-2</v>
      </c>
      <c r="AA31" s="12">
        <f t="shared" si="57"/>
        <v>3.5700000000000003E-2</v>
      </c>
      <c r="AB31" s="12">
        <f t="shared" si="57"/>
        <v>3.5700000000000003E-2</v>
      </c>
      <c r="AC31" s="12">
        <f t="shared" si="57"/>
        <v>3.5700000000000003E-2</v>
      </c>
      <c r="AD31" s="12">
        <f t="shared" si="57"/>
        <v>3.5700000000000003E-2</v>
      </c>
      <c r="AE31" s="12">
        <f t="shared" si="57"/>
        <v>3.5700000000000003E-2</v>
      </c>
      <c r="AF31" s="12">
        <f t="shared" si="57"/>
        <v>3.5700000000000003E-2</v>
      </c>
      <c r="AG31" s="12">
        <f t="shared" si="57"/>
        <v>3.5700000000000003E-2</v>
      </c>
      <c r="AH31" s="12">
        <f t="shared" si="57"/>
        <v>3.5700000000000003E-2</v>
      </c>
      <c r="AI31" s="12">
        <f t="shared" si="57"/>
        <v>3.5700000000000003E-2</v>
      </c>
      <c r="AJ31" s="12">
        <f t="shared" si="57"/>
        <v>3.5700000000000003E-2</v>
      </c>
      <c r="AK31" s="12">
        <f t="shared" si="57"/>
        <v>3.5700000000000003E-2</v>
      </c>
      <c r="AL31" s="12">
        <f t="shared" si="57"/>
        <v>3.5700000000000003E-2</v>
      </c>
      <c r="AM31" s="12">
        <f t="shared" si="57"/>
        <v>3.5700000000000003E-2</v>
      </c>
      <c r="AN31" s="13">
        <f t="shared" si="40"/>
        <v>0.99959999999999949</v>
      </c>
      <c r="AO31" s="15">
        <f t="shared" si="3"/>
        <v>0</v>
      </c>
      <c r="AP31" s="15">
        <f t="shared" si="4"/>
        <v>0</v>
      </c>
      <c r="AQ31" s="15">
        <f t="shared" si="5"/>
        <v>0</v>
      </c>
      <c r="AR31" s="15">
        <f t="shared" si="6"/>
        <v>0</v>
      </c>
      <c r="AS31" s="15">
        <f t="shared" si="7"/>
        <v>0</v>
      </c>
      <c r="AT31" s="15">
        <f t="shared" si="8"/>
        <v>0</v>
      </c>
      <c r="AU31" s="15">
        <f t="shared" si="9"/>
        <v>0</v>
      </c>
      <c r="AV31" s="15">
        <f t="shared" si="10"/>
        <v>0</v>
      </c>
      <c r="AW31" s="15">
        <f t="shared" si="11"/>
        <v>0</v>
      </c>
      <c r="AX31" s="15">
        <f t="shared" si="12"/>
        <v>0</v>
      </c>
      <c r="AY31" s="15">
        <f t="shared" si="13"/>
        <v>0</v>
      </c>
      <c r="AZ31" s="15">
        <f t="shared" si="14"/>
        <v>0</v>
      </c>
      <c r="BA31" s="15">
        <f t="shared" si="15"/>
        <v>0</v>
      </c>
      <c r="BB31" s="15">
        <f t="shared" si="16"/>
        <v>0</v>
      </c>
      <c r="BC31" s="15">
        <f t="shared" si="17"/>
        <v>0</v>
      </c>
      <c r="BD31" s="15">
        <f t="shared" si="18"/>
        <v>0</v>
      </c>
      <c r="BE31" s="15">
        <f t="shared" si="19"/>
        <v>0</v>
      </c>
      <c r="BF31" s="15">
        <f t="shared" si="20"/>
        <v>0</v>
      </c>
      <c r="BG31" s="15">
        <f t="shared" si="21"/>
        <v>0</v>
      </c>
      <c r="BH31" s="15">
        <f t="shared" si="22"/>
        <v>0</v>
      </c>
      <c r="BI31" s="15">
        <f t="shared" si="23"/>
        <v>0</v>
      </c>
      <c r="BJ31" s="15">
        <f t="shared" si="24"/>
        <v>0</v>
      </c>
      <c r="BK31" s="15">
        <f t="shared" si="25"/>
        <v>0</v>
      </c>
      <c r="BL31" s="15">
        <f t="shared" si="26"/>
        <v>0</v>
      </c>
      <c r="BM31" s="15">
        <f t="shared" si="27"/>
        <v>0</v>
      </c>
      <c r="BN31" s="15">
        <f t="shared" si="28"/>
        <v>0</v>
      </c>
      <c r="BO31" s="15">
        <f t="shared" si="29"/>
        <v>0</v>
      </c>
      <c r="BP31" s="15">
        <f t="shared" si="30"/>
        <v>0</v>
      </c>
      <c r="BQ31" s="15">
        <f t="shared" si="31"/>
        <v>0</v>
      </c>
      <c r="BR31" s="15">
        <f t="shared" si="32"/>
        <v>0</v>
      </c>
      <c r="BS31" s="15">
        <f t="shared" si="33"/>
        <v>0</v>
      </c>
      <c r="BT31" s="15">
        <f t="shared" si="34"/>
        <v>0</v>
      </c>
      <c r="BU31" s="15">
        <f t="shared" si="35"/>
        <v>0</v>
      </c>
      <c r="BV31" s="21">
        <f t="shared" si="36"/>
        <v>0</v>
      </c>
      <c r="BW31" s="16">
        <f t="shared" si="37"/>
        <v>0</v>
      </c>
      <c r="BX31" s="18"/>
      <c r="BZ31" s="15">
        <f t="shared" si="41"/>
        <v>0</v>
      </c>
      <c r="CA31" s="15">
        <f t="shared" si="41"/>
        <v>0</v>
      </c>
      <c r="CB31" s="15">
        <f t="shared" si="41"/>
        <v>0</v>
      </c>
      <c r="CC31" s="15">
        <f t="shared" si="41"/>
        <v>0</v>
      </c>
      <c r="CD31" s="15">
        <f t="shared" si="41"/>
        <v>0</v>
      </c>
      <c r="CE31" s="15">
        <f t="shared" si="41"/>
        <v>0</v>
      </c>
      <c r="CF31" s="15">
        <f t="shared" si="41"/>
        <v>0</v>
      </c>
      <c r="CG31" s="15">
        <f t="shared" si="41"/>
        <v>0</v>
      </c>
      <c r="CH31" s="71">
        <f t="shared" si="41"/>
        <v>0</v>
      </c>
      <c r="CI31" s="36">
        <f t="shared" si="42"/>
        <v>0</v>
      </c>
    </row>
    <row r="32" spans="1:87" x14ac:dyDescent="0.3">
      <c r="A32" s="5">
        <v>4</v>
      </c>
      <c r="B32" s="3" t="s">
        <v>66</v>
      </c>
      <c r="C32" s="3" t="s">
        <v>73</v>
      </c>
      <c r="D32" s="5">
        <f t="shared" si="55"/>
        <v>12</v>
      </c>
      <c r="E32" s="5">
        <f t="shared" si="51"/>
        <v>1</v>
      </c>
      <c r="F32" s="10">
        <f t="shared" si="52"/>
        <v>97.174816559999996</v>
      </c>
      <c r="G32" s="12">
        <f t="shared" si="58"/>
        <v>0</v>
      </c>
      <c r="H32" s="12">
        <f t="shared" si="57"/>
        <v>0</v>
      </c>
      <c r="I32" s="12">
        <f t="shared" si="57"/>
        <v>0</v>
      </c>
      <c r="J32" s="12">
        <f t="shared" si="57"/>
        <v>0</v>
      </c>
      <c r="K32" s="12">
        <f t="shared" si="57"/>
        <v>0</v>
      </c>
      <c r="L32" s="12">
        <f t="shared" si="57"/>
        <v>0.01</v>
      </c>
      <c r="M32" s="12">
        <f t="shared" si="57"/>
        <v>0.01</v>
      </c>
      <c r="N32" s="12">
        <f t="shared" si="57"/>
        <v>0.01</v>
      </c>
      <c r="O32" s="12">
        <f t="shared" si="57"/>
        <v>0.05</v>
      </c>
      <c r="P32" s="12">
        <f t="shared" si="57"/>
        <v>0.01</v>
      </c>
      <c r="Q32" s="12">
        <f t="shared" si="57"/>
        <v>0.5</v>
      </c>
      <c r="R32" s="12">
        <f t="shared" si="57"/>
        <v>0.01</v>
      </c>
      <c r="S32" s="12">
        <f t="shared" si="57"/>
        <v>0.01</v>
      </c>
      <c r="T32" s="12">
        <f t="shared" si="57"/>
        <v>0.02</v>
      </c>
      <c r="U32" s="12">
        <f t="shared" si="57"/>
        <v>0.01</v>
      </c>
      <c r="V32" s="12">
        <f t="shared" si="57"/>
        <v>0.01</v>
      </c>
      <c r="W32" s="12">
        <f t="shared" si="57"/>
        <v>0.01</v>
      </c>
      <c r="X32" s="12">
        <f t="shared" si="57"/>
        <v>0.01</v>
      </c>
      <c r="Y32" s="12">
        <f t="shared" si="57"/>
        <v>0.03</v>
      </c>
      <c r="Z32" s="12">
        <f t="shared" si="57"/>
        <v>0.01</v>
      </c>
      <c r="AA32" s="12">
        <f t="shared" si="57"/>
        <v>0.03</v>
      </c>
      <c r="AB32" s="12">
        <f t="shared" si="57"/>
        <v>0.03</v>
      </c>
      <c r="AC32" s="12">
        <f t="shared" si="57"/>
        <v>0.05</v>
      </c>
      <c r="AD32" s="12">
        <f t="shared" si="57"/>
        <v>0.01</v>
      </c>
      <c r="AE32" s="12">
        <f t="shared" si="57"/>
        <v>0.03</v>
      </c>
      <c r="AF32" s="12">
        <f t="shared" si="57"/>
        <v>0.05</v>
      </c>
      <c r="AG32" s="12">
        <f t="shared" si="57"/>
        <v>0.02</v>
      </c>
      <c r="AH32" s="12">
        <f t="shared" si="57"/>
        <v>0.01</v>
      </c>
      <c r="AI32" s="12">
        <f t="shared" si="57"/>
        <v>0.01</v>
      </c>
      <c r="AJ32" s="12">
        <f t="shared" si="57"/>
        <v>0.01</v>
      </c>
      <c r="AK32" s="12">
        <f t="shared" si="57"/>
        <v>0.01</v>
      </c>
      <c r="AL32" s="12">
        <f t="shared" si="57"/>
        <v>0.02</v>
      </c>
      <c r="AM32" s="12">
        <f t="shared" si="57"/>
        <v>0.01</v>
      </c>
      <c r="AN32" s="13">
        <f t="shared" si="40"/>
        <v>1.0000000000000002</v>
      </c>
      <c r="AO32" s="15">
        <f t="shared" si="3"/>
        <v>0</v>
      </c>
      <c r="AP32" s="15">
        <f t="shared" si="4"/>
        <v>0</v>
      </c>
      <c r="AQ32" s="15">
        <f t="shared" si="5"/>
        <v>0</v>
      </c>
      <c r="AR32" s="15">
        <f t="shared" si="6"/>
        <v>0</v>
      </c>
      <c r="AS32" s="15">
        <f t="shared" si="7"/>
        <v>0</v>
      </c>
      <c r="AT32" s="15">
        <f t="shared" si="8"/>
        <v>19.190000000000001</v>
      </c>
      <c r="AU32" s="15">
        <f t="shared" si="9"/>
        <v>19.190000000000001</v>
      </c>
      <c r="AV32" s="15">
        <f t="shared" si="10"/>
        <v>19.190000000000001</v>
      </c>
      <c r="AW32" s="15">
        <f t="shared" si="11"/>
        <v>95.95</v>
      </c>
      <c r="AX32" s="15">
        <f t="shared" si="12"/>
        <v>19.190000000000001</v>
      </c>
      <c r="AY32" s="15">
        <f t="shared" si="13"/>
        <v>959.5</v>
      </c>
      <c r="AZ32" s="15">
        <f t="shared" si="14"/>
        <v>19.190000000000001</v>
      </c>
      <c r="BA32" s="15">
        <f t="shared" si="15"/>
        <v>19.190000000000001</v>
      </c>
      <c r="BB32" s="15">
        <f t="shared" si="16"/>
        <v>38.380000000000003</v>
      </c>
      <c r="BC32" s="15">
        <f t="shared" si="17"/>
        <v>19.190000000000001</v>
      </c>
      <c r="BD32" s="15">
        <f t="shared" si="18"/>
        <v>19.190000000000001</v>
      </c>
      <c r="BE32" s="15">
        <f t="shared" si="19"/>
        <v>19.190000000000001</v>
      </c>
      <c r="BF32" s="15">
        <f t="shared" si="20"/>
        <v>19.190000000000001</v>
      </c>
      <c r="BG32" s="15">
        <f t="shared" si="21"/>
        <v>57.57</v>
      </c>
      <c r="BH32" s="15">
        <f t="shared" si="22"/>
        <v>19.190000000000001</v>
      </c>
      <c r="BI32" s="15">
        <f t="shared" si="23"/>
        <v>57.57</v>
      </c>
      <c r="BJ32" s="15">
        <f t="shared" si="24"/>
        <v>57.57</v>
      </c>
      <c r="BK32" s="15">
        <f t="shared" si="25"/>
        <v>95.95</v>
      </c>
      <c r="BL32" s="15">
        <f t="shared" si="26"/>
        <v>19.190000000000001</v>
      </c>
      <c r="BM32" s="15">
        <f t="shared" si="27"/>
        <v>57.57</v>
      </c>
      <c r="BN32" s="15">
        <f t="shared" si="28"/>
        <v>95.95</v>
      </c>
      <c r="BO32" s="15">
        <f t="shared" si="29"/>
        <v>38.380000000000003</v>
      </c>
      <c r="BP32" s="15">
        <f t="shared" si="30"/>
        <v>19.190000000000001</v>
      </c>
      <c r="BQ32" s="15">
        <f t="shared" si="31"/>
        <v>19.190000000000001</v>
      </c>
      <c r="BR32" s="15">
        <f t="shared" si="32"/>
        <v>19.190000000000001</v>
      </c>
      <c r="BS32" s="15">
        <f t="shared" si="33"/>
        <v>19.190000000000001</v>
      </c>
      <c r="BT32" s="15">
        <f t="shared" si="34"/>
        <v>38.380000000000003</v>
      </c>
      <c r="BU32" s="15">
        <f t="shared" si="35"/>
        <v>19.190000000000001</v>
      </c>
      <c r="BV32" s="21">
        <f t="shared" si="36"/>
        <v>1919.0000000000009</v>
      </c>
      <c r="BW32" s="16">
        <f t="shared" si="37"/>
        <v>186478.47297864009</v>
      </c>
      <c r="BX32" s="18"/>
      <c r="BZ32" s="15">
        <f t="shared" si="41"/>
        <v>0</v>
      </c>
      <c r="CA32" s="15">
        <f t="shared" si="41"/>
        <v>1170.5900000000004</v>
      </c>
      <c r="CB32" s="15">
        <f t="shared" si="41"/>
        <v>191.9</v>
      </c>
      <c r="CC32" s="15">
        <f t="shared" si="41"/>
        <v>38.380000000000003</v>
      </c>
      <c r="CD32" s="15">
        <f t="shared" si="41"/>
        <v>191.9</v>
      </c>
      <c r="CE32" s="15">
        <f t="shared" si="41"/>
        <v>95.95</v>
      </c>
      <c r="CF32" s="15">
        <f t="shared" si="41"/>
        <v>76.760000000000005</v>
      </c>
      <c r="CG32" s="15">
        <f t="shared" si="41"/>
        <v>38.380000000000003</v>
      </c>
      <c r="CH32" s="71">
        <f t="shared" si="41"/>
        <v>115.14</v>
      </c>
      <c r="CI32" s="36">
        <f t="shared" si="42"/>
        <v>1919.0000000000009</v>
      </c>
    </row>
    <row r="33" spans="1:87" x14ac:dyDescent="0.3">
      <c r="A33" s="5">
        <v>4</v>
      </c>
      <c r="B33" s="3" t="s">
        <v>67</v>
      </c>
      <c r="C33" s="3" t="s">
        <v>73</v>
      </c>
      <c r="D33" s="5">
        <f t="shared" si="55"/>
        <v>12</v>
      </c>
      <c r="E33" s="5">
        <f t="shared" si="51"/>
        <v>1</v>
      </c>
      <c r="F33" s="10">
        <f t="shared" si="52"/>
        <v>113.89945464</v>
      </c>
      <c r="G33" s="12">
        <f t="shared" si="58"/>
        <v>0</v>
      </c>
      <c r="H33" s="12">
        <f t="shared" si="57"/>
        <v>0</v>
      </c>
      <c r="I33" s="12">
        <f t="shared" si="57"/>
        <v>0</v>
      </c>
      <c r="J33" s="12">
        <f t="shared" si="57"/>
        <v>0</v>
      </c>
      <c r="K33" s="12">
        <f t="shared" si="57"/>
        <v>0</v>
      </c>
      <c r="L33" s="12">
        <f t="shared" si="57"/>
        <v>0.05</v>
      </c>
      <c r="M33" s="12">
        <f t="shared" si="57"/>
        <v>0</v>
      </c>
      <c r="N33" s="12">
        <f t="shared" si="57"/>
        <v>0</v>
      </c>
      <c r="O33" s="12">
        <f t="shared" si="57"/>
        <v>0.5</v>
      </c>
      <c r="P33" s="12">
        <f t="shared" si="57"/>
        <v>0</v>
      </c>
      <c r="Q33" s="12">
        <f t="shared" si="57"/>
        <v>0.26</v>
      </c>
      <c r="R33" s="12">
        <f t="shared" si="57"/>
        <v>0</v>
      </c>
      <c r="S33" s="12">
        <f t="shared" si="57"/>
        <v>0</v>
      </c>
      <c r="T33" s="12">
        <f t="shared" si="57"/>
        <v>0</v>
      </c>
      <c r="U33" s="12">
        <f t="shared" si="57"/>
        <v>0</v>
      </c>
      <c r="V33" s="12">
        <f t="shared" si="57"/>
        <v>0</v>
      </c>
      <c r="W33" s="12">
        <f t="shared" si="57"/>
        <v>0</v>
      </c>
      <c r="X33" s="12">
        <f t="shared" si="57"/>
        <v>0.02</v>
      </c>
      <c r="Y33" s="12">
        <f t="shared" si="57"/>
        <v>0.02</v>
      </c>
      <c r="Z33" s="12">
        <f t="shared" si="57"/>
        <v>0.01</v>
      </c>
      <c r="AA33" s="12">
        <f t="shared" si="57"/>
        <v>0.01</v>
      </c>
      <c r="AB33" s="12">
        <f t="shared" si="57"/>
        <v>0.01</v>
      </c>
      <c r="AC33" s="12">
        <f t="shared" si="57"/>
        <v>0.02</v>
      </c>
      <c r="AD33" s="12">
        <f t="shared" si="57"/>
        <v>0</v>
      </c>
      <c r="AE33" s="12">
        <f t="shared" si="57"/>
        <v>0.05</v>
      </c>
      <c r="AF33" s="12">
        <f t="shared" si="57"/>
        <v>0.01</v>
      </c>
      <c r="AG33" s="12">
        <f t="shared" si="57"/>
        <v>0.01</v>
      </c>
      <c r="AH33" s="12">
        <f t="shared" si="57"/>
        <v>0</v>
      </c>
      <c r="AI33" s="12">
        <f t="shared" si="57"/>
        <v>0</v>
      </c>
      <c r="AJ33" s="12">
        <f t="shared" si="57"/>
        <v>0</v>
      </c>
      <c r="AK33" s="12">
        <f t="shared" si="57"/>
        <v>0</v>
      </c>
      <c r="AL33" s="12">
        <f t="shared" si="57"/>
        <v>0.03</v>
      </c>
      <c r="AM33" s="12">
        <f t="shared" si="57"/>
        <v>0</v>
      </c>
      <c r="AN33" s="13">
        <f t="shared" si="40"/>
        <v>1.0000000000000002</v>
      </c>
      <c r="AO33" s="15">
        <f t="shared" si="3"/>
        <v>0</v>
      </c>
      <c r="AP33" s="15">
        <f t="shared" si="4"/>
        <v>0</v>
      </c>
      <c r="AQ33" s="15">
        <f t="shared" si="5"/>
        <v>0</v>
      </c>
      <c r="AR33" s="15">
        <f t="shared" si="6"/>
        <v>0</v>
      </c>
      <c r="AS33" s="15">
        <f t="shared" si="7"/>
        <v>0</v>
      </c>
      <c r="AT33" s="15">
        <f t="shared" si="8"/>
        <v>95.95</v>
      </c>
      <c r="AU33" s="15">
        <f t="shared" si="9"/>
        <v>0</v>
      </c>
      <c r="AV33" s="15">
        <f t="shared" si="10"/>
        <v>0</v>
      </c>
      <c r="AW33" s="15">
        <f t="shared" si="11"/>
        <v>959.5</v>
      </c>
      <c r="AX33" s="15">
        <f t="shared" si="12"/>
        <v>0</v>
      </c>
      <c r="AY33" s="15">
        <f t="shared" si="13"/>
        <v>498.94</v>
      </c>
      <c r="AZ33" s="15">
        <f t="shared" si="14"/>
        <v>0</v>
      </c>
      <c r="BA33" s="15">
        <f t="shared" si="15"/>
        <v>0</v>
      </c>
      <c r="BB33" s="15">
        <f t="shared" si="16"/>
        <v>0</v>
      </c>
      <c r="BC33" s="15">
        <f t="shared" si="17"/>
        <v>0</v>
      </c>
      <c r="BD33" s="15">
        <f t="shared" si="18"/>
        <v>0</v>
      </c>
      <c r="BE33" s="15">
        <f t="shared" si="19"/>
        <v>0</v>
      </c>
      <c r="BF33" s="15">
        <f t="shared" si="20"/>
        <v>38.380000000000003</v>
      </c>
      <c r="BG33" s="15">
        <f t="shared" si="21"/>
        <v>38.380000000000003</v>
      </c>
      <c r="BH33" s="15">
        <f t="shared" si="22"/>
        <v>19.190000000000001</v>
      </c>
      <c r="BI33" s="15">
        <f t="shared" si="23"/>
        <v>19.190000000000001</v>
      </c>
      <c r="BJ33" s="15">
        <f t="shared" si="24"/>
        <v>19.190000000000001</v>
      </c>
      <c r="BK33" s="15">
        <f t="shared" si="25"/>
        <v>38.380000000000003</v>
      </c>
      <c r="BL33" s="15">
        <f t="shared" si="26"/>
        <v>0</v>
      </c>
      <c r="BM33" s="15">
        <f t="shared" si="27"/>
        <v>95.95</v>
      </c>
      <c r="BN33" s="15">
        <f t="shared" si="28"/>
        <v>19.190000000000001</v>
      </c>
      <c r="BO33" s="15">
        <f t="shared" si="29"/>
        <v>19.190000000000001</v>
      </c>
      <c r="BP33" s="15">
        <f t="shared" si="30"/>
        <v>0</v>
      </c>
      <c r="BQ33" s="15">
        <f t="shared" si="31"/>
        <v>0</v>
      </c>
      <c r="BR33" s="15">
        <f t="shared" si="32"/>
        <v>0</v>
      </c>
      <c r="BS33" s="15">
        <f t="shared" si="33"/>
        <v>0</v>
      </c>
      <c r="BT33" s="15">
        <f t="shared" si="34"/>
        <v>57.57</v>
      </c>
      <c r="BU33" s="15">
        <f t="shared" si="35"/>
        <v>0</v>
      </c>
      <c r="BV33" s="21">
        <f t="shared" si="36"/>
        <v>1919.0000000000007</v>
      </c>
      <c r="BW33" s="16">
        <f t="shared" si="37"/>
        <v>218573.05345416008</v>
      </c>
      <c r="BX33" s="18"/>
      <c r="BZ33" s="15">
        <f t="shared" si="41"/>
        <v>0</v>
      </c>
      <c r="CA33" s="15">
        <f t="shared" si="41"/>
        <v>594.89</v>
      </c>
      <c r="CB33" s="15">
        <f t="shared" si="41"/>
        <v>95.95</v>
      </c>
      <c r="CC33" s="15">
        <f t="shared" si="41"/>
        <v>38.380000000000003</v>
      </c>
      <c r="CD33" s="15">
        <f t="shared" si="41"/>
        <v>1074.6400000000001</v>
      </c>
      <c r="CE33" s="15">
        <f t="shared" si="41"/>
        <v>38.380000000000003</v>
      </c>
      <c r="CF33" s="15">
        <f t="shared" si="41"/>
        <v>0</v>
      </c>
      <c r="CG33" s="15">
        <f t="shared" si="41"/>
        <v>57.57</v>
      </c>
      <c r="CH33" s="71">
        <f t="shared" si="41"/>
        <v>19.190000000000001</v>
      </c>
      <c r="CI33" s="36">
        <f t="shared" si="42"/>
        <v>1919.0000000000002</v>
      </c>
    </row>
    <row r="34" spans="1:87" x14ac:dyDescent="0.3">
      <c r="A34" s="5">
        <v>4</v>
      </c>
      <c r="B34" s="3" t="s">
        <v>68</v>
      </c>
      <c r="C34" s="3" t="s">
        <v>73</v>
      </c>
      <c r="D34" s="5">
        <f t="shared" si="55"/>
        <v>12</v>
      </c>
      <c r="E34" s="5">
        <f t="shared" si="51"/>
        <v>1</v>
      </c>
      <c r="F34" s="10">
        <f t="shared" si="52"/>
        <v>81.044454959999996</v>
      </c>
      <c r="G34" s="12">
        <f t="shared" si="58"/>
        <v>0</v>
      </c>
      <c r="H34" s="12">
        <f t="shared" si="57"/>
        <v>0</v>
      </c>
      <c r="I34" s="12">
        <f t="shared" si="57"/>
        <v>0</v>
      </c>
      <c r="J34" s="12">
        <f t="shared" si="57"/>
        <v>0</v>
      </c>
      <c r="K34" s="12">
        <f t="shared" si="57"/>
        <v>0</v>
      </c>
      <c r="L34" s="12">
        <f t="shared" si="57"/>
        <v>0</v>
      </c>
      <c r="M34" s="12">
        <f t="shared" si="57"/>
        <v>0</v>
      </c>
      <c r="N34" s="12">
        <f t="shared" si="57"/>
        <v>0</v>
      </c>
      <c r="O34" s="12">
        <f t="shared" si="57"/>
        <v>0</v>
      </c>
      <c r="P34" s="12">
        <f t="shared" si="57"/>
        <v>0</v>
      </c>
      <c r="Q34" s="12">
        <f t="shared" si="57"/>
        <v>0</v>
      </c>
      <c r="R34" s="12">
        <f t="shared" si="57"/>
        <v>0</v>
      </c>
      <c r="S34" s="12">
        <f t="shared" si="57"/>
        <v>0</v>
      </c>
      <c r="T34" s="12">
        <f t="shared" si="57"/>
        <v>0</v>
      </c>
      <c r="U34" s="12">
        <f t="shared" si="57"/>
        <v>0</v>
      </c>
      <c r="V34" s="12">
        <f t="shared" si="57"/>
        <v>0</v>
      </c>
      <c r="W34" s="12">
        <f t="shared" si="57"/>
        <v>0</v>
      </c>
      <c r="X34" s="12">
        <f t="shared" si="57"/>
        <v>0</v>
      </c>
      <c r="Y34" s="12">
        <f t="shared" si="57"/>
        <v>0</v>
      </c>
      <c r="Z34" s="12">
        <f t="shared" si="57"/>
        <v>0</v>
      </c>
      <c r="AA34" s="12">
        <f t="shared" si="57"/>
        <v>0</v>
      </c>
      <c r="AB34" s="12">
        <f t="shared" si="57"/>
        <v>0</v>
      </c>
      <c r="AC34" s="12">
        <f t="shared" si="57"/>
        <v>0</v>
      </c>
      <c r="AD34" s="12">
        <f t="shared" si="57"/>
        <v>0</v>
      </c>
      <c r="AE34" s="12">
        <f t="shared" si="57"/>
        <v>0</v>
      </c>
      <c r="AF34" s="12">
        <f t="shared" si="57"/>
        <v>0</v>
      </c>
      <c r="AG34" s="12">
        <f t="shared" si="57"/>
        <v>0</v>
      </c>
      <c r="AH34" s="12">
        <f t="shared" si="57"/>
        <v>0</v>
      </c>
      <c r="AI34" s="12">
        <f t="shared" si="57"/>
        <v>0</v>
      </c>
      <c r="AJ34" s="12">
        <f t="shared" si="57"/>
        <v>0</v>
      </c>
      <c r="AK34" s="12">
        <f t="shared" si="57"/>
        <v>0</v>
      </c>
      <c r="AL34" s="12">
        <f t="shared" si="57"/>
        <v>1</v>
      </c>
      <c r="AM34" s="12">
        <f t="shared" si="57"/>
        <v>0</v>
      </c>
      <c r="AN34" s="13">
        <f t="shared" si="40"/>
        <v>1</v>
      </c>
      <c r="AO34" s="15">
        <f t="shared" si="3"/>
        <v>0</v>
      </c>
      <c r="AP34" s="15">
        <f t="shared" si="4"/>
        <v>0</v>
      </c>
      <c r="AQ34" s="15">
        <f t="shared" si="5"/>
        <v>0</v>
      </c>
      <c r="AR34" s="15">
        <f t="shared" si="6"/>
        <v>0</v>
      </c>
      <c r="AS34" s="15">
        <f t="shared" si="7"/>
        <v>0</v>
      </c>
      <c r="AT34" s="15">
        <f t="shared" si="8"/>
        <v>0</v>
      </c>
      <c r="AU34" s="15">
        <f t="shared" si="9"/>
        <v>0</v>
      </c>
      <c r="AV34" s="15">
        <f t="shared" si="10"/>
        <v>0</v>
      </c>
      <c r="AW34" s="15">
        <f t="shared" si="11"/>
        <v>0</v>
      </c>
      <c r="AX34" s="15">
        <f t="shared" si="12"/>
        <v>0</v>
      </c>
      <c r="AY34" s="15">
        <f t="shared" si="13"/>
        <v>0</v>
      </c>
      <c r="AZ34" s="15">
        <f t="shared" si="14"/>
        <v>0</v>
      </c>
      <c r="BA34" s="15">
        <f t="shared" si="15"/>
        <v>0</v>
      </c>
      <c r="BB34" s="15">
        <f t="shared" si="16"/>
        <v>0</v>
      </c>
      <c r="BC34" s="15">
        <f t="shared" si="17"/>
        <v>0</v>
      </c>
      <c r="BD34" s="15">
        <f t="shared" si="18"/>
        <v>0</v>
      </c>
      <c r="BE34" s="15">
        <f t="shared" si="19"/>
        <v>0</v>
      </c>
      <c r="BF34" s="15">
        <f t="shared" si="20"/>
        <v>0</v>
      </c>
      <c r="BG34" s="15">
        <f t="shared" si="21"/>
        <v>0</v>
      </c>
      <c r="BH34" s="15">
        <f t="shared" si="22"/>
        <v>0</v>
      </c>
      <c r="BI34" s="15">
        <f t="shared" si="23"/>
        <v>0</v>
      </c>
      <c r="BJ34" s="15">
        <f t="shared" si="24"/>
        <v>0</v>
      </c>
      <c r="BK34" s="15">
        <f t="shared" si="25"/>
        <v>0</v>
      </c>
      <c r="BL34" s="15">
        <f t="shared" si="26"/>
        <v>0</v>
      </c>
      <c r="BM34" s="15">
        <f t="shared" si="27"/>
        <v>0</v>
      </c>
      <c r="BN34" s="15">
        <f t="shared" si="28"/>
        <v>0</v>
      </c>
      <c r="BO34" s="15">
        <f t="shared" si="29"/>
        <v>0</v>
      </c>
      <c r="BP34" s="15">
        <f t="shared" si="30"/>
        <v>0</v>
      </c>
      <c r="BQ34" s="15">
        <f t="shared" si="31"/>
        <v>0</v>
      </c>
      <c r="BR34" s="15">
        <f t="shared" si="32"/>
        <v>0</v>
      </c>
      <c r="BS34" s="15">
        <f t="shared" si="33"/>
        <v>0</v>
      </c>
      <c r="BT34" s="15">
        <f t="shared" si="34"/>
        <v>1919</v>
      </c>
      <c r="BU34" s="15">
        <f t="shared" si="35"/>
        <v>0</v>
      </c>
      <c r="BV34" s="21">
        <f t="shared" si="36"/>
        <v>1919</v>
      </c>
      <c r="BW34" s="16">
        <f t="shared" si="37"/>
        <v>155524.30906823999</v>
      </c>
      <c r="BX34" s="18"/>
      <c r="BZ34" s="15">
        <f t="shared" si="41"/>
        <v>0</v>
      </c>
      <c r="CA34" s="15">
        <f t="shared" si="41"/>
        <v>0</v>
      </c>
      <c r="CB34" s="15">
        <f t="shared" si="41"/>
        <v>0</v>
      </c>
      <c r="CC34" s="15">
        <f t="shared" si="41"/>
        <v>0</v>
      </c>
      <c r="CD34" s="15">
        <f t="shared" si="41"/>
        <v>0</v>
      </c>
      <c r="CE34" s="15">
        <f t="shared" si="41"/>
        <v>0</v>
      </c>
      <c r="CF34" s="15">
        <f t="shared" si="41"/>
        <v>0</v>
      </c>
      <c r="CG34" s="15">
        <f t="shared" si="41"/>
        <v>1919</v>
      </c>
      <c r="CH34" s="71">
        <f t="shared" si="41"/>
        <v>0</v>
      </c>
      <c r="CI34" s="36">
        <f t="shared" si="42"/>
        <v>1919</v>
      </c>
    </row>
    <row r="35" spans="1:87" x14ac:dyDescent="0.3">
      <c r="A35" s="5">
        <v>4</v>
      </c>
      <c r="B35" s="3" t="s">
        <v>69</v>
      </c>
      <c r="C35" s="3" t="s">
        <v>73</v>
      </c>
      <c r="D35" s="5">
        <f t="shared" si="55"/>
        <v>12</v>
      </c>
      <c r="E35" s="5">
        <f t="shared" si="51"/>
        <v>1</v>
      </c>
      <c r="F35" s="10">
        <f t="shared" si="52"/>
        <v>118.1124504</v>
      </c>
      <c r="G35" s="12">
        <f t="shared" si="58"/>
        <v>0</v>
      </c>
      <c r="H35" s="12">
        <f t="shared" si="57"/>
        <v>0</v>
      </c>
      <c r="I35" s="12">
        <f t="shared" si="57"/>
        <v>0</v>
      </c>
      <c r="J35" s="12">
        <f t="shared" si="57"/>
        <v>0</v>
      </c>
      <c r="K35" s="12">
        <f t="shared" si="57"/>
        <v>0</v>
      </c>
      <c r="L35" s="12">
        <f t="shared" si="57"/>
        <v>0</v>
      </c>
      <c r="M35" s="12">
        <f t="shared" si="57"/>
        <v>0</v>
      </c>
      <c r="N35" s="12">
        <f t="shared" si="57"/>
        <v>0</v>
      </c>
      <c r="O35" s="12">
        <f t="shared" si="57"/>
        <v>0</v>
      </c>
      <c r="P35" s="12">
        <f t="shared" si="57"/>
        <v>0</v>
      </c>
      <c r="Q35" s="12">
        <f t="shared" si="57"/>
        <v>0</v>
      </c>
      <c r="R35" s="12">
        <f t="shared" si="57"/>
        <v>0</v>
      </c>
      <c r="S35" s="12">
        <f t="shared" si="57"/>
        <v>0</v>
      </c>
      <c r="T35" s="12">
        <f t="shared" si="57"/>
        <v>0</v>
      </c>
      <c r="U35" s="12">
        <f t="shared" si="57"/>
        <v>0</v>
      </c>
      <c r="V35" s="12">
        <f t="shared" si="57"/>
        <v>0</v>
      </c>
      <c r="W35" s="12">
        <f t="shared" si="57"/>
        <v>0</v>
      </c>
      <c r="X35" s="12">
        <f t="shared" si="57"/>
        <v>0</v>
      </c>
      <c r="Y35" s="12">
        <f t="shared" si="57"/>
        <v>0</v>
      </c>
      <c r="Z35" s="12">
        <f t="shared" si="57"/>
        <v>0</v>
      </c>
      <c r="AA35" s="12">
        <f t="shared" si="57"/>
        <v>0</v>
      </c>
      <c r="AB35" s="12">
        <f t="shared" si="57"/>
        <v>0</v>
      </c>
      <c r="AC35" s="12">
        <f t="shared" si="57"/>
        <v>0</v>
      </c>
      <c r="AD35" s="12">
        <f t="shared" si="57"/>
        <v>0</v>
      </c>
      <c r="AE35" s="12">
        <f t="shared" si="57"/>
        <v>0</v>
      </c>
      <c r="AF35" s="12">
        <f t="shared" si="57"/>
        <v>0</v>
      </c>
      <c r="AG35" s="12">
        <f t="shared" si="57"/>
        <v>0</v>
      </c>
      <c r="AH35" s="12">
        <f t="shared" si="57"/>
        <v>0</v>
      </c>
      <c r="AI35" s="12">
        <f t="shared" si="57"/>
        <v>0</v>
      </c>
      <c r="AJ35" s="12">
        <f t="shared" si="57"/>
        <v>0</v>
      </c>
      <c r="AK35" s="12">
        <f t="shared" si="57"/>
        <v>0</v>
      </c>
      <c r="AL35" s="12">
        <f t="shared" si="57"/>
        <v>1</v>
      </c>
      <c r="AM35" s="12">
        <f t="shared" si="57"/>
        <v>0</v>
      </c>
      <c r="AN35" s="13">
        <f t="shared" si="40"/>
        <v>1</v>
      </c>
      <c r="AO35" s="15">
        <f t="shared" si="3"/>
        <v>0</v>
      </c>
      <c r="AP35" s="15">
        <f t="shared" si="4"/>
        <v>0</v>
      </c>
      <c r="AQ35" s="15">
        <f t="shared" si="5"/>
        <v>0</v>
      </c>
      <c r="AR35" s="15">
        <f t="shared" si="6"/>
        <v>0</v>
      </c>
      <c r="AS35" s="15">
        <f t="shared" si="7"/>
        <v>0</v>
      </c>
      <c r="AT35" s="15">
        <f t="shared" si="8"/>
        <v>0</v>
      </c>
      <c r="AU35" s="15">
        <f t="shared" si="9"/>
        <v>0</v>
      </c>
      <c r="AV35" s="15">
        <f t="shared" si="10"/>
        <v>0</v>
      </c>
      <c r="AW35" s="15">
        <f t="shared" si="11"/>
        <v>0</v>
      </c>
      <c r="AX35" s="15">
        <f t="shared" si="12"/>
        <v>0</v>
      </c>
      <c r="AY35" s="15">
        <f t="shared" si="13"/>
        <v>0</v>
      </c>
      <c r="AZ35" s="15">
        <f t="shared" si="14"/>
        <v>0</v>
      </c>
      <c r="BA35" s="15">
        <f t="shared" si="15"/>
        <v>0</v>
      </c>
      <c r="BB35" s="15">
        <f t="shared" si="16"/>
        <v>0</v>
      </c>
      <c r="BC35" s="15">
        <f t="shared" si="17"/>
        <v>0</v>
      </c>
      <c r="BD35" s="15">
        <f t="shared" si="18"/>
        <v>0</v>
      </c>
      <c r="BE35" s="15">
        <f t="shared" si="19"/>
        <v>0</v>
      </c>
      <c r="BF35" s="15">
        <f t="shared" si="20"/>
        <v>0</v>
      </c>
      <c r="BG35" s="15">
        <f t="shared" si="21"/>
        <v>0</v>
      </c>
      <c r="BH35" s="15">
        <f t="shared" si="22"/>
        <v>0</v>
      </c>
      <c r="BI35" s="15">
        <f t="shared" si="23"/>
        <v>0</v>
      </c>
      <c r="BJ35" s="15">
        <f t="shared" si="24"/>
        <v>0</v>
      </c>
      <c r="BK35" s="15">
        <f t="shared" si="25"/>
        <v>0</v>
      </c>
      <c r="BL35" s="15">
        <f t="shared" si="26"/>
        <v>0</v>
      </c>
      <c r="BM35" s="15">
        <f t="shared" si="27"/>
        <v>0</v>
      </c>
      <c r="BN35" s="15">
        <f t="shared" si="28"/>
        <v>0</v>
      </c>
      <c r="BO35" s="15">
        <f t="shared" si="29"/>
        <v>0</v>
      </c>
      <c r="BP35" s="15">
        <f t="shared" si="30"/>
        <v>0</v>
      </c>
      <c r="BQ35" s="15">
        <f t="shared" si="31"/>
        <v>0</v>
      </c>
      <c r="BR35" s="15">
        <f t="shared" si="32"/>
        <v>0</v>
      </c>
      <c r="BS35" s="15">
        <f t="shared" si="33"/>
        <v>0</v>
      </c>
      <c r="BT35" s="15">
        <f t="shared" si="34"/>
        <v>1919</v>
      </c>
      <c r="BU35" s="15">
        <f t="shared" si="35"/>
        <v>0</v>
      </c>
      <c r="BV35" s="21">
        <f t="shared" si="36"/>
        <v>1919</v>
      </c>
      <c r="BW35" s="16">
        <f t="shared" si="37"/>
        <v>226657.79231759999</v>
      </c>
      <c r="BX35" s="18"/>
      <c r="BZ35" s="15">
        <f t="shared" si="41"/>
        <v>0</v>
      </c>
      <c r="CA35" s="15">
        <f t="shared" si="41"/>
        <v>0</v>
      </c>
      <c r="CB35" s="15">
        <f t="shared" si="41"/>
        <v>0</v>
      </c>
      <c r="CC35" s="15">
        <f t="shared" si="41"/>
        <v>0</v>
      </c>
      <c r="CD35" s="15">
        <f t="shared" si="41"/>
        <v>0</v>
      </c>
      <c r="CE35" s="15">
        <f t="shared" si="41"/>
        <v>0</v>
      </c>
      <c r="CF35" s="15">
        <f t="shared" si="41"/>
        <v>0</v>
      </c>
      <c r="CG35" s="15">
        <f t="shared" si="41"/>
        <v>1919</v>
      </c>
      <c r="CH35" s="71">
        <f t="shared" si="41"/>
        <v>0</v>
      </c>
      <c r="CI35" s="36">
        <f t="shared" si="42"/>
        <v>1919</v>
      </c>
    </row>
    <row r="36" spans="1:87" x14ac:dyDescent="0.3">
      <c r="A36" s="5">
        <v>4</v>
      </c>
      <c r="B36" s="87" t="s">
        <v>120</v>
      </c>
      <c r="C36" s="3" t="s">
        <v>73</v>
      </c>
      <c r="D36" s="5">
        <f t="shared" si="55"/>
        <v>12</v>
      </c>
      <c r="E36" s="5">
        <f t="shared" si="51"/>
        <v>0.5</v>
      </c>
      <c r="F36" s="10">
        <f t="shared" si="52"/>
        <v>106.67262816</v>
      </c>
      <c r="G36" s="12">
        <v>0.24399999999999999</v>
      </c>
      <c r="H36" s="12">
        <f t="shared" si="57"/>
        <v>0</v>
      </c>
      <c r="I36" s="12">
        <v>0.36699999999999999</v>
      </c>
      <c r="J36" s="12">
        <v>0.112</v>
      </c>
      <c r="K36" s="12">
        <v>0.126</v>
      </c>
      <c r="L36" s="12">
        <f t="shared" si="57"/>
        <v>0</v>
      </c>
      <c r="M36" s="12">
        <f t="shared" si="57"/>
        <v>0</v>
      </c>
      <c r="N36" s="12">
        <f t="shared" si="57"/>
        <v>0</v>
      </c>
      <c r="O36" s="12">
        <f t="shared" si="57"/>
        <v>0</v>
      </c>
      <c r="P36" s="12">
        <f t="shared" si="57"/>
        <v>0</v>
      </c>
      <c r="Q36" s="12">
        <f t="shared" si="57"/>
        <v>0</v>
      </c>
      <c r="R36" s="12">
        <f t="shared" si="57"/>
        <v>0</v>
      </c>
      <c r="S36" s="12">
        <f t="shared" si="57"/>
        <v>0</v>
      </c>
      <c r="T36" s="12">
        <f t="shared" si="57"/>
        <v>0</v>
      </c>
      <c r="U36" s="12">
        <f t="shared" si="57"/>
        <v>0</v>
      </c>
      <c r="V36" s="12">
        <f t="shared" si="57"/>
        <v>0</v>
      </c>
      <c r="W36" s="12">
        <f t="shared" si="57"/>
        <v>0</v>
      </c>
      <c r="X36" s="12">
        <f t="shared" si="57"/>
        <v>0</v>
      </c>
      <c r="Y36" s="12">
        <f t="shared" si="57"/>
        <v>0</v>
      </c>
      <c r="Z36" s="12">
        <f t="shared" si="57"/>
        <v>0</v>
      </c>
      <c r="AA36" s="12">
        <f t="shared" si="57"/>
        <v>0</v>
      </c>
      <c r="AB36" s="12">
        <f t="shared" si="57"/>
        <v>0</v>
      </c>
      <c r="AC36" s="12">
        <f t="shared" si="57"/>
        <v>0</v>
      </c>
      <c r="AD36" s="12">
        <f t="shared" si="57"/>
        <v>0</v>
      </c>
      <c r="AE36" s="12">
        <f t="shared" si="57"/>
        <v>0</v>
      </c>
      <c r="AF36" s="12">
        <f t="shared" si="57"/>
        <v>0</v>
      </c>
      <c r="AG36" s="12">
        <f t="shared" si="57"/>
        <v>0</v>
      </c>
      <c r="AH36" s="12">
        <v>2.9000000000000001E-2</v>
      </c>
      <c r="AI36" s="12">
        <f t="shared" si="57"/>
        <v>0</v>
      </c>
      <c r="AJ36" s="12">
        <f t="shared" si="57"/>
        <v>0</v>
      </c>
      <c r="AK36" s="12">
        <v>0.122</v>
      </c>
      <c r="AL36" s="12">
        <f t="shared" si="57"/>
        <v>0</v>
      </c>
      <c r="AM36" s="12">
        <f t="shared" si="57"/>
        <v>0</v>
      </c>
      <c r="AN36" s="13">
        <f t="shared" si="40"/>
        <v>1</v>
      </c>
      <c r="AO36" s="15">
        <f t="shared" si="3"/>
        <v>234.11799999999999</v>
      </c>
      <c r="AP36" s="15">
        <f t="shared" si="4"/>
        <v>0</v>
      </c>
      <c r="AQ36" s="15">
        <f t="shared" si="5"/>
        <v>352.13650000000001</v>
      </c>
      <c r="AR36" s="15">
        <f t="shared" si="6"/>
        <v>107.464</v>
      </c>
      <c r="AS36" s="15">
        <f t="shared" si="7"/>
        <v>120.89700000000001</v>
      </c>
      <c r="AT36" s="15">
        <f t="shared" si="8"/>
        <v>0</v>
      </c>
      <c r="AU36" s="15">
        <f t="shared" si="9"/>
        <v>0</v>
      </c>
      <c r="AV36" s="15">
        <f t="shared" si="10"/>
        <v>0</v>
      </c>
      <c r="AW36" s="15">
        <f t="shared" si="11"/>
        <v>0</v>
      </c>
      <c r="AX36" s="15">
        <f t="shared" si="12"/>
        <v>0</v>
      </c>
      <c r="AY36" s="15">
        <f t="shared" si="13"/>
        <v>0</v>
      </c>
      <c r="AZ36" s="15">
        <f t="shared" si="14"/>
        <v>0</v>
      </c>
      <c r="BA36" s="15">
        <f t="shared" si="15"/>
        <v>0</v>
      </c>
      <c r="BB36" s="15">
        <f t="shared" si="16"/>
        <v>0</v>
      </c>
      <c r="BC36" s="15">
        <f t="shared" si="17"/>
        <v>0</v>
      </c>
      <c r="BD36" s="15">
        <f t="shared" si="18"/>
        <v>0</v>
      </c>
      <c r="BE36" s="15">
        <f t="shared" si="19"/>
        <v>0</v>
      </c>
      <c r="BF36" s="15">
        <f t="shared" si="20"/>
        <v>0</v>
      </c>
      <c r="BG36" s="15">
        <f t="shared" si="21"/>
        <v>0</v>
      </c>
      <c r="BH36" s="15">
        <f t="shared" si="22"/>
        <v>0</v>
      </c>
      <c r="BI36" s="15">
        <f t="shared" si="23"/>
        <v>0</v>
      </c>
      <c r="BJ36" s="15">
        <f t="shared" si="24"/>
        <v>0</v>
      </c>
      <c r="BK36" s="15">
        <f t="shared" si="25"/>
        <v>0</v>
      </c>
      <c r="BL36" s="15">
        <f t="shared" si="26"/>
        <v>0</v>
      </c>
      <c r="BM36" s="15">
        <f t="shared" si="27"/>
        <v>0</v>
      </c>
      <c r="BN36" s="15">
        <f t="shared" si="28"/>
        <v>0</v>
      </c>
      <c r="BO36" s="15">
        <f t="shared" si="29"/>
        <v>0</v>
      </c>
      <c r="BP36" s="15">
        <f t="shared" si="30"/>
        <v>27.825500000000002</v>
      </c>
      <c r="BQ36" s="15">
        <f t="shared" si="31"/>
        <v>0</v>
      </c>
      <c r="BR36" s="15">
        <f t="shared" si="32"/>
        <v>0</v>
      </c>
      <c r="BS36" s="15">
        <f t="shared" si="33"/>
        <v>117.059</v>
      </c>
      <c r="BT36" s="15">
        <f t="shared" si="34"/>
        <v>0</v>
      </c>
      <c r="BU36" s="15">
        <f t="shared" si="35"/>
        <v>0</v>
      </c>
      <c r="BV36" s="21">
        <f t="shared" si="36"/>
        <v>959.5</v>
      </c>
      <c r="BW36" s="16">
        <f t="shared" si="37"/>
        <v>102352.38671952</v>
      </c>
      <c r="BX36" s="16">
        <f>SUM(BW29:BW36)</f>
        <v>1378783.9918116003</v>
      </c>
      <c r="BZ36" s="15">
        <f t="shared" si="41"/>
        <v>814.6155</v>
      </c>
      <c r="CA36" s="15">
        <f t="shared" si="41"/>
        <v>0</v>
      </c>
      <c r="CB36" s="15">
        <f t="shared" si="41"/>
        <v>0</v>
      </c>
      <c r="CC36" s="15">
        <f t="shared" si="41"/>
        <v>0</v>
      </c>
      <c r="CD36" s="15">
        <f t="shared" si="41"/>
        <v>0</v>
      </c>
      <c r="CE36" s="15">
        <f t="shared" si="41"/>
        <v>0</v>
      </c>
      <c r="CF36" s="15">
        <f t="shared" si="41"/>
        <v>144.8845</v>
      </c>
      <c r="CG36" s="15">
        <f t="shared" si="41"/>
        <v>0</v>
      </c>
      <c r="CH36" s="71">
        <f t="shared" si="41"/>
        <v>0</v>
      </c>
      <c r="CI36" s="36">
        <f t="shared" si="42"/>
        <v>959.5</v>
      </c>
    </row>
    <row r="37" spans="1:87" x14ac:dyDescent="0.3">
      <c r="F37" s="46"/>
      <c r="AN37" s="5"/>
      <c r="AO37" s="36">
        <f t="shared" ref="AO37:BX37" si="59">SUM(AO5:AO36)</f>
        <v>953.74299999999994</v>
      </c>
      <c r="AP37" s="36">
        <f t="shared" ref="AP37" si="60">SUM(AP5:AP36)</f>
        <v>82.516999999999996</v>
      </c>
      <c r="AQ37" s="36">
        <f t="shared" ref="AQ37" si="61">SUM(AQ5:AQ36)</f>
        <v>1431.5740000000001</v>
      </c>
      <c r="AR37" s="36">
        <f t="shared" ref="AR37" si="62">SUM(AR5:AR36)</f>
        <v>438.49149999999997</v>
      </c>
      <c r="AS37" s="36">
        <f t="shared" ref="AS37" si="63">SUM(AS5:AS36)</f>
        <v>327.18950000000001</v>
      </c>
      <c r="AT37" s="36">
        <f t="shared" ref="AT37" si="64">SUM(AT5:AT36)</f>
        <v>960.84330000000034</v>
      </c>
      <c r="AU37" s="36">
        <f t="shared" ref="AU37" si="65">SUM(AU5:AU36)</f>
        <v>217.23079999999999</v>
      </c>
      <c r="AV37" s="36">
        <f t="shared" ref="AV37" si="66">SUM(AV5:AV36)</f>
        <v>217.23079999999999</v>
      </c>
      <c r="AW37" s="36">
        <f t="shared" ref="AW37" si="67">SUM(AW5:AW36)</f>
        <v>8248.2458000000006</v>
      </c>
      <c r="AX37" s="36">
        <f t="shared" ref="AX37" si="68">SUM(AX5:AX36)</f>
        <v>217.23079999999999</v>
      </c>
      <c r="AY37" s="36">
        <f t="shared" ref="AY37" si="69">SUM(AY5:AY36)</f>
        <v>11371.418300000001</v>
      </c>
      <c r="AZ37" s="36">
        <f t="shared" ref="AZ37" si="70">SUM(AZ5:AZ36)</f>
        <v>217.23079999999999</v>
      </c>
      <c r="BA37" s="36">
        <f t="shared" ref="BA37" si="71">SUM(BA5:BA36)</f>
        <v>217.23079999999999</v>
      </c>
      <c r="BB37" s="36">
        <f t="shared" ref="BB37" si="72">SUM(BB5:BB36)</f>
        <v>365.95330000000001</v>
      </c>
      <c r="BC37" s="36">
        <f t="shared" ref="BC37" si="73">SUM(BC5:BC36)</f>
        <v>217.23079999999999</v>
      </c>
      <c r="BD37" s="36">
        <f t="shared" ref="BD37" si="74">SUM(BD5:BD36)</f>
        <v>217.23079999999999</v>
      </c>
      <c r="BE37" s="36">
        <f t="shared" ref="BE37" si="75">SUM(BE5:BE36)</f>
        <v>217.23079999999999</v>
      </c>
      <c r="BF37" s="36">
        <f t="shared" ref="BF37" si="76">SUM(BF5:BF36)</f>
        <v>514.67579999999998</v>
      </c>
      <c r="BG37" s="36">
        <f t="shared" ref="BG37" si="77">SUM(BG5:BG36)</f>
        <v>812.12080000000014</v>
      </c>
      <c r="BH37" s="36">
        <f t="shared" ref="BH37" si="78">SUM(BH5:BH36)</f>
        <v>365.95330000000001</v>
      </c>
      <c r="BI37" s="36">
        <f t="shared" ref="BI37" si="79">SUM(BI5:BI36)</f>
        <v>663.39830000000018</v>
      </c>
      <c r="BJ37" s="36">
        <f t="shared" ref="BJ37" si="80">SUM(BJ5:BJ36)</f>
        <v>663.39830000000018</v>
      </c>
      <c r="BK37" s="36">
        <f t="shared" ref="BK37" si="81">SUM(BK5:BK36)</f>
        <v>1109.5658000000003</v>
      </c>
      <c r="BL37" s="36">
        <f t="shared" ref="BL37" si="82">SUM(BL5:BL36)</f>
        <v>217.23079999999999</v>
      </c>
      <c r="BM37" s="36">
        <f t="shared" ref="BM37" si="83">SUM(BM5:BM36)</f>
        <v>1258.2883000000004</v>
      </c>
      <c r="BN37" s="36">
        <f t="shared" ref="BN37" si="84">SUM(BN5:BN36)</f>
        <v>960.84330000000034</v>
      </c>
      <c r="BO37" s="36">
        <f t="shared" ref="BO37" si="85">SUM(BO5:BO36)</f>
        <v>514.67579999999998</v>
      </c>
      <c r="BP37" s="36">
        <f t="shared" ref="BP37" si="86">SUM(BP5:BP36)</f>
        <v>345.80379999999997</v>
      </c>
      <c r="BQ37" s="36">
        <f t="shared" ref="BQ37" si="87">SUM(BQ5:BQ36)</f>
        <v>217.23079999999999</v>
      </c>
      <c r="BR37" s="36">
        <f t="shared" ref="BR37" si="88">SUM(BR5:BR36)</f>
        <v>217.23079999999999</v>
      </c>
      <c r="BS37" s="36">
        <f t="shared" ref="BS37" si="89">SUM(BS5:BS36)</f>
        <v>693.14280000000008</v>
      </c>
      <c r="BT37" s="36">
        <f t="shared" ref="BT37" si="90">SUM(BT5:BT36)</f>
        <v>15204.620799999997</v>
      </c>
      <c r="BU37" s="36">
        <f t="shared" ref="BU37" si="91">SUM(BU5:BU36)</f>
        <v>217.23079999999999</v>
      </c>
      <c r="BV37" s="36">
        <f t="shared" si="59"/>
        <v>49893.232400000001</v>
      </c>
      <c r="BW37" s="22">
        <f t="shared" si="59"/>
        <v>5473503.8663476007</v>
      </c>
      <c r="BX37" s="22">
        <f t="shared" si="59"/>
        <v>5473503.8663476007</v>
      </c>
      <c r="BZ37" s="36">
        <f>SUM(BZ5:BZ36)</f>
        <v>3233.5149999999999</v>
      </c>
      <c r="CA37" s="36">
        <f t="shared" ref="CA37:CH37" si="92">SUM(CA5:CA36)</f>
        <v>14436.061300000001</v>
      </c>
      <c r="CB37" s="36">
        <f t="shared" si="92"/>
        <v>2504.8706999999999</v>
      </c>
      <c r="CC37" s="36">
        <f t="shared" si="92"/>
        <v>731.90660000000003</v>
      </c>
      <c r="CD37" s="36">
        <f t="shared" si="92"/>
        <v>10021.209899999998</v>
      </c>
      <c r="CE37" s="36">
        <f t="shared" si="92"/>
        <v>1109.5658000000003</v>
      </c>
      <c r="CF37" s="36">
        <f t="shared" si="92"/>
        <v>1473.4081999999999</v>
      </c>
      <c r="CG37" s="36">
        <f t="shared" si="92"/>
        <v>15204.620799999997</v>
      </c>
      <c r="CH37" s="36">
        <f t="shared" si="92"/>
        <v>1178.0741000000005</v>
      </c>
      <c r="CI37" s="36">
        <f>SUM(CI5:CI36)</f>
        <v>49893.232400000001</v>
      </c>
    </row>
    <row r="38" spans="1:87" x14ac:dyDescent="0.3">
      <c r="F38" s="46"/>
      <c r="AN38" s="5"/>
      <c r="AO38" s="33">
        <f>AO37/$BV$37</f>
        <v>1.9115678702749272E-2</v>
      </c>
      <c r="AP38" s="33">
        <f t="shared" ref="AP38:BU38" si="93">AP37/$BV$37</f>
        <v>1.6538715980245848E-3</v>
      </c>
      <c r="AQ38" s="33">
        <f t="shared" si="93"/>
        <v>2.8692749119217219E-2</v>
      </c>
      <c r="AR38" s="33">
        <f t="shared" si="93"/>
        <v>8.7885967476422702E-3</v>
      </c>
      <c r="AS38" s="33">
        <f t="shared" si="93"/>
        <v>6.5577931968184124E-3</v>
      </c>
      <c r="AT38" s="33">
        <f t="shared" si="93"/>
        <v>1.9257988584439768E-2</v>
      </c>
      <c r="AU38" s="33">
        <f t="shared" si="93"/>
        <v>4.3539131371251863E-3</v>
      </c>
      <c r="AV38" s="33">
        <f t="shared" si="93"/>
        <v>4.3539131371251863E-3</v>
      </c>
      <c r="AW38" s="33">
        <f t="shared" si="93"/>
        <v>0.16531792796812259</v>
      </c>
      <c r="AX38" s="33">
        <f t="shared" si="93"/>
        <v>4.3539131371251863E-3</v>
      </c>
      <c r="AY38" s="33">
        <f t="shared" si="93"/>
        <v>0.22791504484684383</v>
      </c>
      <c r="AZ38" s="33">
        <f t="shared" si="93"/>
        <v>4.3539131371251863E-3</v>
      </c>
      <c r="BA38" s="33">
        <f t="shared" si="93"/>
        <v>4.3539131371251863E-3</v>
      </c>
      <c r="BB38" s="33">
        <f t="shared" si="93"/>
        <v>7.3347282265881011E-3</v>
      </c>
      <c r="BC38" s="33">
        <f t="shared" si="93"/>
        <v>4.3539131371251863E-3</v>
      </c>
      <c r="BD38" s="33">
        <f t="shared" si="93"/>
        <v>4.3539131371251863E-3</v>
      </c>
      <c r="BE38" s="33">
        <f t="shared" si="93"/>
        <v>4.3539131371251863E-3</v>
      </c>
      <c r="BF38" s="33">
        <f t="shared" si="93"/>
        <v>1.0315543316051015E-2</v>
      </c>
      <c r="BG38" s="33">
        <f t="shared" si="93"/>
        <v>1.627717349497685E-2</v>
      </c>
      <c r="BH38" s="33">
        <f t="shared" si="93"/>
        <v>7.3347282265881011E-3</v>
      </c>
      <c r="BI38" s="33">
        <f t="shared" si="93"/>
        <v>1.3296358405513934E-2</v>
      </c>
      <c r="BJ38" s="33">
        <f t="shared" si="93"/>
        <v>1.3296358405513934E-2</v>
      </c>
      <c r="BK38" s="33">
        <f t="shared" si="93"/>
        <v>2.2238803673902682E-2</v>
      </c>
      <c r="BL38" s="33">
        <f t="shared" si="93"/>
        <v>4.3539131371251863E-3</v>
      </c>
      <c r="BM38" s="33">
        <f t="shared" si="93"/>
        <v>2.5219618763365599E-2</v>
      </c>
      <c r="BN38" s="33">
        <f t="shared" si="93"/>
        <v>1.9257988584439768E-2</v>
      </c>
      <c r="BO38" s="33">
        <f t="shared" si="93"/>
        <v>1.0315543316051015E-2</v>
      </c>
      <c r="BP38" s="33">
        <f t="shared" si="93"/>
        <v>6.9308758596286092E-3</v>
      </c>
      <c r="BQ38" s="33">
        <f t="shared" si="93"/>
        <v>4.3539131371251863E-3</v>
      </c>
      <c r="BR38" s="33">
        <f t="shared" si="93"/>
        <v>4.3539131371251863E-3</v>
      </c>
      <c r="BS38" s="33">
        <f t="shared" si="93"/>
        <v>1.3892521423406516E-2</v>
      </c>
      <c r="BT38" s="33">
        <f t="shared" si="93"/>
        <v>0.30474314989461371</v>
      </c>
      <c r="BU38" s="33">
        <f t="shared" si="93"/>
        <v>4.3539131371251863E-3</v>
      </c>
      <c r="BV38" s="35"/>
      <c r="BZ38" s="33">
        <f>BZ37/$CI$37</f>
        <v>6.4808689364451763E-2</v>
      </c>
      <c r="CA38" s="33">
        <f t="shared" ref="CA38:CI38" si="94">CA37/$CI$37</f>
        <v>0.2893390667548732</v>
      </c>
      <c r="CB38" s="33">
        <f t="shared" si="94"/>
        <v>5.020461853259281E-2</v>
      </c>
      <c r="CC38" s="33">
        <f t="shared" si="94"/>
        <v>1.4669456453176202E-2</v>
      </c>
      <c r="CD38" s="33">
        <f t="shared" si="94"/>
        <v>0.20085309004753915</v>
      </c>
      <c r="CE38" s="33">
        <f t="shared" si="94"/>
        <v>2.2238803673902682E-2</v>
      </c>
      <c r="CF38" s="33">
        <f t="shared" si="94"/>
        <v>2.9531223557285494E-2</v>
      </c>
      <c r="CG38" s="33">
        <f t="shared" si="94"/>
        <v>0.30474314989461371</v>
      </c>
      <c r="CH38" s="33">
        <f t="shared" si="94"/>
        <v>2.3611901721564958E-2</v>
      </c>
      <c r="CI38" s="33">
        <f t="shared" si="94"/>
        <v>1</v>
      </c>
    </row>
    <row r="39" spans="1:87" x14ac:dyDescent="0.3">
      <c r="BU39" s="28">
        <f>SUM(AO38:BU38)</f>
        <v>0.99999999999999978</v>
      </c>
      <c r="BZ39" s="73" t="s">
        <v>189</v>
      </c>
      <c r="CA39" s="73" t="s">
        <v>193</v>
      </c>
      <c r="CB39" s="73" t="s">
        <v>194</v>
      </c>
      <c r="CC39" s="73" t="s">
        <v>192</v>
      </c>
      <c r="CD39" s="73" t="s">
        <v>191</v>
      </c>
      <c r="CE39" s="73" t="s">
        <v>195</v>
      </c>
      <c r="CF39" s="73" t="s">
        <v>190</v>
      </c>
      <c r="CG39" s="73" t="s">
        <v>196</v>
      </c>
      <c r="CH39" s="73" t="s">
        <v>210</v>
      </c>
    </row>
    <row r="40" spans="1:87" x14ac:dyDescent="0.3">
      <c r="AM40" s="89" t="s">
        <v>113</v>
      </c>
      <c r="AN40" s="90" t="s">
        <v>123</v>
      </c>
      <c r="AO40" s="91">
        <f>SUM(AO5:AO12)</f>
        <v>214.928</v>
      </c>
      <c r="AP40" s="91">
        <f>SUM(AP5:AP12)</f>
        <v>82.516999999999996</v>
      </c>
      <c r="AQ40" s="91">
        <f t="shared" ref="AQ40:BU40" si="95">SUM(AQ5:AQ12)</f>
        <v>323.35150000000004</v>
      </c>
      <c r="AR40" s="91">
        <f t="shared" si="95"/>
        <v>98.828499999999991</v>
      </c>
      <c r="AS40" s="91">
        <f t="shared" si="95"/>
        <v>91.152500000000003</v>
      </c>
      <c r="AT40" s="91">
        <f t="shared" si="95"/>
        <v>270.00330000000002</v>
      </c>
      <c r="AU40" s="91">
        <f t="shared" si="95"/>
        <v>102.0908</v>
      </c>
      <c r="AV40" s="91">
        <f t="shared" si="95"/>
        <v>102.0908</v>
      </c>
      <c r="AW40" s="91">
        <f t="shared" si="95"/>
        <v>1915.5458000000001</v>
      </c>
      <c r="AX40" s="91">
        <f t="shared" si="95"/>
        <v>102.0908</v>
      </c>
      <c r="AY40" s="91">
        <f t="shared" si="95"/>
        <v>2620.7782999999999</v>
      </c>
      <c r="AZ40" s="91">
        <f t="shared" si="95"/>
        <v>102.0908</v>
      </c>
      <c r="BA40" s="91">
        <f t="shared" si="95"/>
        <v>102.0908</v>
      </c>
      <c r="BB40" s="91">
        <f t="shared" si="95"/>
        <v>135.67330000000001</v>
      </c>
      <c r="BC40" s="91">
        <f t="shared" si="95"/>
        <v>102.0908</v>
      </c>
      <c r="BD40" s="91">
        <f t="shared" si="95"/>
        <v>102.0908</v>
      </c>
      <c r="BE40" s="91">
        <f t="shared" si="95"/>
        <v>102.0908</v>
      </c>
      <c r="BF40" s="91">
        <f t="shared" si="95"/>
        <v>169.25580000000002</v>
      </c>
      <c r="BG40" s="91">
        <f t="shared" si="95"/>
        <v>236.42080000000001</v>
      </c>
      <c r="BH40" s="91">
        <f t="shared" si="95"/>
        <v>135.67330000000001</v>
      </c>
      <c r="BI40" s="91">
        <f t="shared" si="95"/>
        <v>202.83830000000003</v>
      </c>
      <c r="BJ40" s="91">
        <f t="shared" si="95"/>
        <v>202.83830000000003</v>
      </c>
      <c r="BK40" s="91">
        <f t="shared" si="95"/>
        <v>303.58580000000001</v>
      </c>
      <c r="BL40" s="91">
        <f t="shared" si="95"/>
        <v>102.0908</v>
      </c>
      <c r="BM40" s="91">
        <f t="shared" si="95"/>
        <v>337.16830000000004</v>
      </c>
      <c r="BN40" s="91">
        <f t="shared" si="95"/>
        <v>270.00330000000002</v>
      </c>
      <c r="BO40" s="91">
        <f t="shared" si="95"/>
        <v>169.25580000000002</v>
      </c>
      <c r="BP40" s="91">
        <f t="shared" si="95"/>
        <v>143.3493</v>
      </c>
      <c r="BQ40" s="91">
        <f t="shared" si="95"/>
        <v>102.0908</v>
      </c>
      <c r="BR40" s="91">
        <f t="shared" si="95"/>
        <v>102.0908</v>
      </c>
      <c r="BS40" s="91">
        <f t="shared" si="95"/>
        <v>209.5548</v>
      </c>
      <c r="BT40" s="91">
        <f t="shared" si="95"/>
        <v>3114.9207999999999</v>
      </c>
      <c r="BU40" s="91">
        <f t="shared" si="95"/>
        <v>102.0908</v>
      </c>
      <c r="BV40" s="92">
        <f>SUM(AO40:BU40)</f>
        <v>12472.732400000001</v>
      </c>
      <c r="BX40" s="89" t="s">
        <v>113</v>
      </c>
      <c r="BY40" s="90" t="s">
        <v>123</v>
      </c>
      <c r="BZ40" s="91">
        <f>SUM(BZ5:BZ12)</f>
        <v>810.77750000000003</v>
      </c>
      <c r="CA40" s="91">
        <f t="shared" ref="CA40:CH40" si="96">SUM(CA5:CA12)</f>
        <v>3843.1813000000006</v>
      </c>
      <c r="CB40" s="91">
        <f t="shared" si="96"/>
        <v>777.77069999999992</v>
      </c>
      <c r="CC40" s="91">
        <f t="shared" si="96"/>
        <v>271.34660000000002</v>
      </c>
      <c r="CD40" s="91">
        <f t="shared" si="96"/>
        <v>2421.9699000000001</v>
      </c>
      <c r="CE40" s="91">
        <f t="shared" si="96"/>
        <v>303.58580000000001</v>
      </c>
      <c r="CF40" s="91">
        <f t="shared" si="96"/>
        <v>557.08569999999997</v>
      </c>
      <c r="CG40" s="91">
        <f t="shared" si="96"/>
        <v>3114.9207999999999</v>
      </c>
      <c r="CH40" s="91">
        <f t="shared" si="96"/>
        <v>372.09410000000003</v>
      </c>
      <c r="CI40" s="92">
        <f>SUM(BZ40:CH40)</f>
        <v>12472.732400000001</v>
      </c>
    </row>
    <row r="41" spans="1:87" x14ac:dyDescent="0.3">
      <c r="AN41" s="88" t="s">
        <v>211</v>
      </c>
      <c r="AO41" s="11">
        <f>AO40/$BV40</f>
        <v>1.723182965105545E-2</v>
      </c>
      <c r="AP41" s="11">
        <f>AP40/$BV40</f>
        <v>6.6157917410302166E-3</v>
      </c>
      <c r="AQ41" s="11">
        <f t="shared" ref="AQ41:BU41" si="97">AQ40/$BV40</f>
        <v>2.5924672287525388E-2</v>
      </c>
      <c r="AR41" s="11">
        <f t="shared" si="97"/>
        <v>7.9235645270478178E-3</v>
      </c>
      <c r="AS41" s="11">
        <f t="shared" si="97"/>
        <v>7.3081420395101236E-3</v>
      </c>
      <c r="AT41" s="11">
        <f t="shared" si="97"/>
        <v>2.1647485999138408E-2</v>
      </c>
      <c r="AU41" s="11">
        <f t="shared" si="97"/>
        <v>8.1851190842513379E-3</v>
      </c>
      <c r="AV41" s="11">
        <f t="shared" si="97"/>
        <v>8.1851190842513379E-3</v>
      </c>
      <c r="AW41" s="11">
        <f t="shared" si="97"/>
        <v>0.1535786817650317</v>
      </c>
      <c r="AX41" s="11">
        <f t="shared" si="97"/>
        <v>8.1851190842513379E-3</v>
      </c>
      <c r="AY41" s="11">
        <f t="shared" si="97"/>
        <v>0.21012062280755736</v>
      </c>
      <c r="AZ41" s="11">
        <f t="shared" si="97"/>
        <v>8.1851190842513379E-3</v>
      </c>
      <c r="BA41" s="11">
        <f t="shared" si="97"/>
        <v>8.1851190842513379E-3</v>
      </c>
      <c r="BB41" s="11">
        <f t="shared" si="97"/>
        <v>1.0877592467228752E-2</v>
      </c>
      <c r="BC41" s="11">
        <f t="shared" si="97"/>
        <v>8.1851190842513379E-3</v>
      </c>
      <c r="BD41" s="11">
        <f t="shared" si="97"/>
        <v>8.1851190842513379E-3</v>
      </c>
      <c r="BE41" s="11">
        <f t="shared" si="97"/>
        <v>8.1851190842513379E-3</v>
      </c>
      <c r="BF41" s="11">
        <f t="shared" si="97"/>
        <v>1.3570065850206167E-2</v>
      </c>
      <c r="BG41" s="11">
        <f t="shared" si="97"/>
        <v>1.8955012616160994E-2</v>
      </c>
      <c r="BH41" s="11">
        <f t="shared" si="97"/>
        <v>1.0877592467228752E-2</v>
      </c>
      <c r="BI41" s="11">
        <f t="shared" si="97"/>
        <v>1.6262539233183583E-2</v>
      </c>
      <c r="BJ41" s="11">
        <f t="shared" si="97"/>
        <v>1.6262539233183583E-2</v>
      </c>
      <c r="BK41" s="11">
        <f t="shared" si="97"/>
        <v>2.4339959382115823E-2</v>
      </c>
      <c r="BL41" s="11">
        <f t="shared" si="97"/>
        <v>8.1851190842513379E-3</v>
      </c>
      <c r="BM41" s="11">
        <f t="shared" si="97"/>
        <v>2.7032432765093237E-2</v>
      </c>
      <c r="BN41" s="11">
        <f t="shared" si="97"/>
        <v>2.1647485999138408E-2</v>
      </c>
      <c r="BO41" s="11">
        <f t="shared" si="97"/>
        <v>1.3570065850206167E-2</v>
      </c>
      <c r="BP41" s="11">
        <f t="shared" si="97"/>
        <v>1.1493014954766446E-2</v>
      </c>
      <c r="BQ41" s="11">
        <f t="shared" si="97"/>
        <v>8.1851190842513379E-3</v>
      </c>
      <c r="BR41" s="11">
        <f t="shared" si="97"/>
        <v>8.1851190842513379E-3</v>
      </c>
      <c r="BS41" s="11">
        <f t="shared" si="97"/>
        <v>1.6801033909779061E-2</v>
      </c>
      <c r="BT41" s="11">
        <f t="shared" si="97"/>
        <v>0.24973844544279644</v>
      </c>
      <c r="BU41" s="11">
        <f t="shared" si="97"/>
        <v>8.1851190842513379E-3</v>
      </c>
      <c r="BV41" s="93">
        <f>SUM(AO41:BU41)</f>
        <v>0.99999999999999989</v>
      </c>
      <c r="BY41" s="88" t="s">
        <v>211</v>
      </c>
      <c r="BZ41" s="12">
        <f>BZ40/$CI40</f>
        <v>6.5004000246168994E-2</v>
      </c>
      <c r="CA41" s="12">
        <f t="shared" ref="CA41:CH41" si="98">CA40/$CI40</f>
        <v>0.30812665394793531</v>
      </c>
      <c r="CB41" s="12">
        <f t="shared" si="98"/>
        <v>6.2357683549756897E-2</v>
      </c>
      <c r="CC41" s="12">
        <f t="shared" si="98"/>
        <v>2.1755184934457505E-2</v>
      </c>
      <c r="CD41" s="12">
        <f t="shared" si="98"/>
        <v>0.19418118038033108</v>
      </c>
      <c r="CE41" s="12">
        <f t="shared" si="98"/>
        <v>2.4339959382115823E-2</v>
      </c>
      <c r="CF41" s="12">
        <f t="shared" si="98"/>
        <v>4.4664287033048186E-2</v>
      </c>
      <c r="CG41" s="12">
        <f t="shared" si="98"/>
        <v>0.24973844544279644</v>
      </c>
      <c r="CH41" s="12">
        <f t="shared" si="98"/>
        <v>2.9832605083389748E-2</v>
      </c>
      <c r="CI41" s="94">
        <f>SUM(BZ41:CH41)</f>
        <v>0.99999999999999989</v>
      </c>
    </row>
    <row r="42" spans="1:87" x14ac:dyDescent="0.3">
      <c r="AM42" s="89" t="s">
        <v>114</v>
      </c>
      <c r="AN42" s="90" t="s">
        <v>123</v>
      </c>
      <c r="AO42" s="91">
        <f>SUM(AO13:AO20)</f>
        <v>252.3485</v>
      </c>
      <c r="AP42" s="91">
        <f>SUM(AP13:AP20)</f>
        <v>0</v>
      </c>
      <c r="AQ42" s="91">
        <f t="shared" ref="AQ42:BU42" si="99">SUM(AQ13:AQ20)</f>
        <v>378.04300000000001</v>
      </c>
      <c r="AR42" s="91">
        <f t="shared" si="99"/>
        <v>116.09949999999999</v>
      </c>
      <c r="AS42" s="91">
        <f t="shared" si="99"/>
        <v>57.57</v>
      </c>
      <c r="AT42" s="91">
        <f t="shared" si="99"/>
        <v>230.28000000000003</v>
      </c>
      <c r="AU42" s="91">
        <f t="shared" si="99"/>
        <v>38.380000000000003</v>
      </c>
      <c r="AV42" s="91">
        <f t="shared" si="99"/>
        <v>38.380000000000003</v>
      </c>
      <c r="AW42" s="91">
        <f t="shared" si="99"/>
        <v>2110.9</v>
      </c>
      <c r="AX42" s="91">
        <f t="shared" si="99"/>
        <v>38.380000000000003</v>
      </c>
      <c r="AY42" s="91">
        <f t="shared" si="99"/>
        <v>2916.88</v>
      </c>
      <c r="AZ42" s="91">
        <f t="shared" si="99"/>
        <v>38.380000000000003</v>
      </c>
      <c r="BA42" s="91">
        <f t="shared" si="99"/>
        <v>38.380000000000003</v>
      </c>
      <c r="BB42" s="91">
        <f t="shared" si="99"/>
        <v>76.760000000000005</v>
      </c>
      <c r="BC42" s="91">
        <f t="shared" si="99"/>
        <v>38.380000000000003</v>
      </c>
      <c r="BD42" s="91">
        <f t="shared" si="99"/>
        <v>38.380000000000003</v>
      </c>
      <c r="BE42" s="91">
        <f t="shared" si="99"/>
        <v>38.380000000000003</v>
      </c>
      <c r="BF42" s="91">
        <f t="shared" si="99"/>
        <v>115.14000000000001</v>
      </c>
      <c r="BG42" s="91">
        <f t="shared" si="99"/>
        <v>191.9</v>
      </c>
      <c r="BH42" s="91">
        <f t="shared" si="99"/>
        <v>76.760000000000005</v>
      </c>
      <c r="BI42" s="91">
        <f t="shared" si="99"/>
        <v>153.52000000000001</v>
      </c>
      <c r="BJ42" s="91">
        <f t="shared" si="99"/>
        <v>153.52000000000001</v>
      </c>
      <c r="BK42" s="91">
        <f t="shared" si="99"/>
        <v>268.66000000000003</v>
      </c>
      <c r="BL42" s="91">
        <f t="shared" si="99"/>
        <v>38.380000000000003</v>
      </c>
      <c r="BM42" s="91">
        <f t="shared" si="99"/>
        <v>307.04000000000002</v>
      </c>
      <c r="BN42" s="91">
        <f t="shared" si="99"/>
        <v>230.28</v>
      </c>
      <c r="BO42" s="91">
        <f t="shared" si="99"/>
        <v>115.14000000000001</v>
      </c>
      <c r="BP42" s="91">
        <f t="shared" si="99"/>
        <v>68.124499999999998</v>
      </c>
      <c r="BQ42" s="91">
        <f t="shared" si="99"/>
        <v>38.380000000000003</v>
      </c>
      <c r="BR42" s="91">
        <f t="shared" si="99"/>
        <v>38.380000000000003</v>
      </c>
      <c r="BS42" s="91">
        <f t="shared" si="99"/>
        <v>164.0745</v>
      </c>
      <c r="BT42" s="91">
        <f t="shared" si="99"/>
        <v>4029.9</v>
      </c>
      <c r="BU42" s="91">
        <f t="shared" si="99"/>
        <v>38.380000000000003</v>
      </c>
      <c r="BV42" s="92">
        <f>SUM(AO42:BU42)</f>
        <v>12473.5</v>
      </c>
      <c r="BX42" s="89" t="s">
        <v>114</v>
      </c>
      <c r="BY42" s="90" t="s">
        <v>123</v>
      </c>
      <c r="BZ42" s="91">
        <f>SUM(BZ13:BZ20)</f>
        <v>804.06100000000004</v>
      </c>
      <c r="CA42" s="91">
        <f t="shared" ref="CA42:CH42" si="100">SUM(CA13:CA20)</f>
        <v>3530.9600000000005</v>
      </c>
      <c r="CB42" s="91">
        <f t="shared" si="100"/>
        <v>575.70000000000005</v>
      </c>
      <c r="CC42" s="91">
        <f t="shared" si="100"/>
        <v>153.52000000000001</v>
      </c>
      <c r="CD42" s="91">
        <f t="shared" si="100"/>
        <v>2533.0800000000004</v>
      </c>
      <c r="CE42" s="91">
        <f t="shared" si="100"/>
        <v>268.66000000000003</v>
      </c>
      <c r="CF42" s="91">
        <f t="shared" si="100"/>
        <v>308.959</v>
      </c>
      <c r="CG42" s="91">
        <f t="shared" si="100"/>
        <v>4029.9</v>
      </c>
      <c r="CH42" s="91">
        <f t="shared" si="100"/>
        <v>268.66000000000003</v>
      </c>
      <c r="CI42" s="92">
        <f>SUM(BZ42:CH42)</f>
        <v>12473.500000000002</v>
      </c>
    </row>
    <row r="43" spans="1:87" x14ac:dyDescent="0.3">
      <c r="AN43" s="88" t="s">
        <v>211</v>
      </c>
      <c r="AO43" s="11">
        <f>AO42/$BV42</f>
        <v>2.0230769230769229E-2</v>
      </c>
      <c r="AP43" s="11">
        <f>AP42/$BV42</f>
        <v>0</v>
      </c>
      <c r="AQ43" s="11">
        <f t="shared" ref="AQ43:BU43" si="101">AQ42/$BV42</f>
        <v>3.030769230769231E-2</v>
      </c>
      <c r="AR43" s="11">
        <f t="shared" si="101"/>
        <v>9.3076923076923068E-3</v>
      </c>
      <c r="AS43" s="11">
        <f t="shared" si="101"/>
        <v>4.6153846153846158E-3</v>
      </c>
      <c r="AT43" s="11">
        <f t="shared" si="101"/>
        <v>1.8461538461538463E-2</v>
      </c>
      <c r="AU43" s="11">
        <f t="shared" si="101"/>
        <v>3.0769230769230769E-3</v>
      </c>
      <c r="AV43" s="11">
        <f t="shared" si="101"/>
        <v>3.0769230769230769E-3</v>
      </c>
      <c r="AW43" s="11">
        <f t="shared" si="101"/>
        <v>0.16923076923076924</v>
      </c>
      <c r="AX43" s="11">
        <f t="shared" si="101"/>
        <v>3.0769230769230769E-3</v>
      </c>
      <c r="AY43" s="11">
        <f t="shared" si="101"/>
        <v>0.23384615384615384</v>
      </c>
      <c r="AZ43" s="11">
        <f t="shared" si="101"/>
        <v>3.0769230769230769E-3</v>
      </c>
      <c r="BA43" s="11">
        <f t="shared" si="101"/>
        <v>3.0769230769230769E-3</v>
      </c>
      <c r="BB43" s="11">
        <f t="shared" si="101"/>
        <v>6.1538461538461538E-3</v>
      </c>
      <c r="BC43" s="11">
        <f t="shared" si="101"/>
        <v>3.0769230769230769E-3</v>
      </c>
      <c r="BD43" s="11">
        <f t="shared" si="101"/>
        <v>3.0769230769230769E-3</v>
      </c>
      <c r="BE43" s="11">
        <f t="shared" si="101"/>
        <v>3.0769230769230769E-3</v>
      </c>
      <c r="BF43" s="11">
        <f t="shared" si="101"/>
        <v>9.2307692307692316E-3</v>
      </c>
      <c r="BG43" s="11">
        <f t="shared" si="101"/>
        <v>1.5384615384615385E-2</v>
      </c>
      <c r="BH43" s="11">
        <f t="shared" si="101"/>
        <v>6.1538461538461538E-3</v>
      </c>
      <c r="BI43" s="11">
        <f t="shared" si="101"/>
        <v>1.2307692307692308E-2</v>
      </c>
      <c r="BJ43" s="11">
        <f t="shared" si="101"/>
        <v>1.2307692307692308E-2</v>
      </c>
      <c r="BK43" s="11">
        <f t="shared" si="101"/>
        <v>2.1538461538461541E-2</v>
      </c>
      <c r="BL43" s="11">
        <f t="shared" si="101"/>
        <v>3.0769230769230769E-3</v>
      </c>
      <c r="BM43" s="11">
        <f t="shared" si="101"/>
        <v>2.4615384615384615E-2</v>
      </c>
      <c r="BN43" s="11">
        <f t="shared" si="101"/>
        <v>1.8461538461538463E-2</v>
      </c>
      <c r="BO43" s="11">
        <f t="shared" si="101"/>
        <v>9.2307692307692316E-3</v>
      </c>
      <c r="BP43" s="11">
        <f t="shared" si="101"/>
        <v>5.4615384615384613E-3</v>
      </c>
      <c r="BQ43" s="11">
        <f t="shared" si="101"/>
        <v>3.0769230769230769E-3</v>
      </c>
      <c r="BR43" s="11">
        <f t="shared" si="101"/>
        <v>3.0769230769230769E-3</v>
      </c>
      <c r="BS43" s="11">
        <f t="shared" si="101"/>
        <v>1.3153846153846153E-2</v>
      </c>
      <c r="BT43" s="11">
        <f t="shared" si="101"/>
        <v>0.32307692307692309</v>
      </c>
      <c r="BU43" s="11">
        <f t="shared" si="101"/>
        <v>3.0769230769230769E-3</v>
      </c>
      <c r="BV43" s="93">
        <f>SUM(AO43:BU43)</f>
        <v>1.0000000000000002</v>
      </c>
      <c r="BY43" s="88" t="s">
        <v>211</v>
      </c>
      <c r="BZ43" s="12">
        <f>BZ42/$CI42</f>
        <v>6.4461538461538459E-2</v>
      </c>
      <c r="CA43" s="12">
        <f t="shared" ref="CA43" si="102">CA42/$CI42</f>
        <v>0.28307692307692306</v>
      </c>
      <c r="CB43" s="12">
        <f t="shared" ref="CB43" si="103">CB42/$CI42</f>
        <v>4.6153846153846149E-2</v>
      </c>
      <c r="CC43" s="12">
        <f t="shared" ref="CC43" si="104">CC42/$CI42</f>
        <v>1.2307692307692306E-2</v>
      </c>
      <c r="CD43" s="12">
        <f t="shared" ref="CD43" si="105">CD42/$CI42</f>
        <v>0.20307692307692307</v>
      </c>
      <c r="CE43" s="12">
        <f t="shared" ref="CE43" si="106">CE42/$CI42</f>
        <v>2.1538461538461538E-2</v>
      </c>
      <c r="CF43" s="12">
        <f t="shared" ref="CF43" si="107">CF42/$CI42</f>
        <v>2.4769230769230766E-2</v>
      </c>
      <c r="CG43" s="12">
        <f t="shared" ref="CG43" si="108">CG42/$CI42</f>
        <v>0.32307692307692304</v>
      </c>
      <c r="CH43" s="12">
        <f t="shared" ref="CH43" si="109">CH42/$CI42</f>
        <v>2.1538461538461538E-2</v>
      </c>
      <c r="CI43" s="94">
        <f>SUM(BZ43:CH43)</f>
        <v>0.99999999999999989</v>
      </c>
    </row>
    <row r="44" spans="1:87" x14ac:dyDescent="0.3">
      <c r="AM44" s="89" t="s">
        <v>115</v>
      </c>
      <c r="AN44" s="90" t="s">
        <v>123</v>
      </c>
      <c r="AO44" s="91">
        <f>SUM(AO21:AO28)</f>
        <v>252.3485</v>
      </c>
      <c r="AP44" s="91">
        <f>SUM(AP21:AP28)</f>
        <v>0</v>
      </c>
      <c r="AQ44" s="91">
        <f t="shared" ref="AQ44:BU44" si="110">SUM(AQ21:AQ28)</f>
        <v>378.04300000000001</v>
      </c>
      <c r="AR44" s="91">
        <f t="shared" si="110"/>
        <v>116.09949999999999</v>
      </c>
      <c r="AS44" s="91">
        <f t="shared" si="110"/>
        <v>57.57</v>
      </c>
      <c r="AT44" s="91">
        <f t="shared" si="110"/>
        <v>230.28000000000003</v>
      </c>
      <c r="AU44" s="91">
        <f t="shared" si="110"/>
        <v>38.380000000000003</v>
      </c>
      <c r="AV44" s="91">
        <f t="shared" si="110"/>
        <v>38.380000000000003</v>
      </c>
      <c r="AW44" s="91">
        <f t="shared" si="110"/>
        <v>2110.9</v>
      </c>
      <c r="AX44" s="91">
        <f t="shared" si="110"/>
        <v>38.380000000000003</v>
      </c>
      <c r="AY44" s="91">
        <f t="shared" si="110"/>
        <v>2916.88</v>
      </c>
      <c r="AZ44" s="91">
        <f t="shared" si="110"/>
        <v>38.380000000000003</v>
      </c>
      <c r="BA44" s="91">
        <f t="shared" si="110"/>
        <v>38.380000000000003</v>
      </c>
      <c r="BB44" s="91">
        <f t="shared" si="110"/>
        <v>76.760000000000005</v>
      </c>
      <c r="BC44" s="91">
        <f t="shared" si="110"/>
        <v>38.380000000000003</v>
      </c>
      <c r="BD44" s="91">
        <f t="shared" si="110"/>
        <v>38.380000000000003</v>
      </c>
      <c r="BE44" s="91">
        <f t="shared" si="110"/>
        <v>38.380000000000003</v>
      </c>
      <c r="BF44" s="91">
        <f t="shared" si="110"/>
        <v>115.14000000000001</v>
      </c>
      <c r="BG44" s="91">
        <f t="shared" si="110"/>
        <v>191.9</v>
      </c>
      <c r="BH44" s="91">
        <f t="shared" si="110"/>
        <v>76.760000000000005</v>
      </c>
      <c r="BI44" s="91">
        <f t="shared" si="110"/>
        <v>153.52000000000001</v>
      </c>
      <c r="BJ44" s="91">
        <f t="shared" si="110"/>
        <v>153.52000000000001</v>
      </c>
      <c r="BK44" s="91">
        <f t="shared" si="110"/>
        <v>268.66000000000003</v>
      </c>
      <c r="BL44" s="91">
        <f t="shared" si="110"/>
        <v>38.380000000000003</v>
      </c>
      <c r="BM44" s="91">
        <f t="shared" si="110"/>
        <v>307.04000000000002</v>
      </c>
      <c r="BN44" s="91">
        <f t="shared" si="110"/>
        <v>230.28</v>
      </c>
      <c r="BO44" s="91">
        <f t="shared" si="110"/>
        <v>115.14000000000001</v>
      </c>
      <c r="BP44" s="91">
        <f t="shared" si="110"/>
        <v>68.124499999999998</v>
      </c>
      <c r="BQ44" s="91">
        <f t="shared" si="110"/>
        <v>38.380000000000003</v>
      </c>
      <c r="BR44" s="91">
        <f t="shared" si="110"/>
        <v>38.380000000000003</v>
      </c>
      <c r="BS44" s="91">
        <f t="shared" si="110"/>
        <v>164.0745</v>
      </c>
      <c r="BT44" s="91">
        <f t="shared" si="110"/>
        <v>4029.9</v>
      </c>
      <c r="BU44" s="91">
        <f t="shared" si="110"/>
        <v>38.380000000000003</v>
      </c>
      <c r="BV44" s="92">
        <f>SUM(AO44:BU44)</f>
        <v>12473.5</v>
      </c>
      <c r="BX44" s="89" t="s">
        <v>115</v>
      </c>
      <c r="BY44" s="90" t="s">
        <v>123</v>
      </c>
      <c r="BZ44" s="91">
        <f>SUM(BZ21:BZ28)</f>
        <v>804.06100000000004</v>
      </c>
      <c r="CA44" s="91">
        <f t="shared" ref="CA44:CH44" si="111">SUM(CA21:CA28)</f>
        <v>3530.9600000000005</v>
      </c>
      <c r="CB44" s="91">
        <f t="shared" si="111"/>
        <v>575.70000000000005</v>
      </c>
      <c r="CC44" s="91">
        <f t="shared" si="111"/>
        <v>153.52000000000001</v>
      </c>
      <c r="CD44" s="91">
        <f t="shared" si="111"/>
        <v>2533.0800000000004</v>
      </c>
      <c r="CE44" s="91">
        <f t="shared" si="111"/>
        <v>268.66000000000003</v>
      </c>
      <c r="CF44" s="91">
        <f t="shared" si="111"/>
        <v>308.959</v>
      </c>
      <c r="CG44" s="91">
        <f t="shared" si="111"/>
        <v>4029.9</v>
      </c>
      <c r="CH44" s="91">
        <f t="shared" si="111"/>
        <v>268.66000000000003</v>
      </c>
      <c r="CI44" s="92">
        <f>SUM(BZ44:CH44)</f>
        <v>12473.500000000002</v>
      </c>
    </row>
    <row r="45" spans="1:87" x14ac:dyDescent="0.3">
      <c r="AN45" s="88" t="s">
        <v>211</v>
      </c>
      <c r="AO45" s="11">
        <f>AO44/$BV44</f>
        <v>2.0230769230769229E-2</v>
      </c>
      <c r="AP45" s="11">
        <f>AP44/$BV44</f>
        <v>0</v>
      </c>
      <c r="AQ45" s="11">
        <f t="shared" ref="AQ45:BU45" si="112">AQ44/$BV44</f>
        <v>3.030769230769231E-2</v>
      </c>
      <c r="AR45" s="11">
        <f t="shared" si="112"/>
        <v>9.3076923076923068E-3</v>
      </c>
      <c r="AS45" s="11">
        <f t="shared" si="112"/>
        <v>4.6153846153846158E-3</v>
      </c>
      <c r="AT45" s="11">
        <f t="shared" si="112"/>
        <v>1.8461538461538463E-2</v>
      </c>
      <c r="AU45" s="11">
        <f t="shared" si="112"/>
        <v>3.0769230769230769E-3</v>
      </c>
      <c r="AV45" s="11">
        <f t="shared" si="112"/>
        <v>3.0769230769230769E-3</v>
      </c>
      <c r="AW45" s="11">
        <f t="shared" si="112"/>
        <v>0.16923076923076924</v>
      </c>
      <c r="AX45" s="11">
        <f t="shared" si="112"/>
        <v>3.0769230769230769E-3</v>
      </c>
      <c r="AY45" s="11">
        <f t="shared" si="112"/>
        <v>0.23384615384615384</v>
      </c>
      <c r="AZ45" s="11">
        <f t="shared" si="112"/>
        <v>3.0769230769230769E-3</v>
      </c>
      <c r="BA45" s="11">
        <f t="shared" si="112"/>
        <v>3.0769230769230769E-3</v>
      </c>
      <c r="BB45" s="11">
        <f t="shared" si="112"/>
        <v>6.1538461538461538E-3</v>
      </c>
      <c r="BC45" s="11">
        <f t="shared" si="112"/>
        <v>3.0769230769230769E-3</v>
      </c>
      <c r="BD45" s="11">
        <f t="shared" si="112"/>
        <v>3.0769230769230769E-3</v>
      </c>
      <c r="BE45" s="11">
        <f t="shared" si="112"/>
        <v>3.0769230769230769E-3</v>
      </c>
      <c r="BF45" s="11">
        <f t="shared" si="112"/>
        <v>9.2307692307692316E-3</v>
      </c>
      <c r="BG45" s="11">
        <f t="shared" si="112"/>
        <v>1.5384615384615385E-2</v>
      </c>
      <c r="BH45" s="11">
        <f t="shared" si="112"/>
        <v>6.1538461538461538E-3</v>
      </c>
      <c r="BI45" s="11">
        <f t="shared" si="112"/>
        <v>1.2307692307692308E-2</v>
      </c>
      <c r="BJ45" s="11">
        <f t="shared" si="112"/>
        <v>1.2307692307692308E-2</v>
      </c>
      <c r="BK45" s="11">
        <f t="shared" si="112"/>
        <v>2.1538461538461541E-2</v>
      </c>
      <c r="BL45" s="11">
        <f t="shared" si="112"/>
        <v>3.0769230769230769E-3</v>
      </c>
      <c r="BM45" s="11">
        <f t="shared" si="112"/>
        <v>2.4615384615384615E-2</v>
      </c>
      <c r="BN45" s="11">
        <f t="shared" si="112"/>
        <v>1.8461538461538463E-2</v>
      </c>
      <c r="BO45" s="11">
        <f t="shared" si="112"/>
        <v>9.2307692307692316E-3</v>
      </c>
      <c r="BP45" s="11">
        <f t="shared" si="112"/>
        <v>5.4615384615384613E-3</v>
      </c>
      <c r="BQ45" s="11">
        <f t="shared" si="112"/>
        <v>3.0769230769230769E-3</v>
      </c>
      <c r="BR45" s="11">
        <f t="shared" si="112"/>
        <v>3.0769230769230769E-3</v>
      </c>
      <c r="BS45" s="11">
        <f t="shared" si="112"/>
        <v>1.3153846153846153E-2</v>
      </c>
      <c r="BT45" s="11">
        <f t="shared" si="112"/>
        <v>0.32307692307692309</v>
      </c>
      <c r="BU45" s="11">
        <f t="shared" si="112"/>
        <v>3.0769230769230769E-3</v>
      </c>
      <c r="BV45" s="93">
        <f>SUM(AO45:BU45)</f>
        <v>1.0000000000000002</v>
      </c>
      <c r="BY45" s="88" t="s">
        <v>211</v>
      </c>
      <c r="BZ45" s="12">
        <f>BZ44/$CI44</f>
        <v>6.4461538461538459E-2</v>
      </c>
      <c r="CA45" s="12">
        <f t="shared" ref="CA45" si="113">CA44/$CI44</f>
        <v>0.28307692307692306</v>
      </c>
      <c r="CB45" s="12">
        <f t="shared" ref="CB45" si="114">CB44/$CI44</f>
        <v>4.6153846153846149E-2</v>
      </c>
      <c r="CC45" s="12">
        <f t="shared" ref="CC45" si="115">CC44/$CI44</f>
        <v>1.2307692307692306E-2</v>
      </c>
      <c r="CD45" s="12">
        <f t="shared" ref="CD45" si="116">CD44/$CI44</f>
        <v>0.20307692307692307</v>
      </c>
      <c r="CE45" s="12">
        <f t="shared" ref="CE45" si="117">CE44/$CI44</f>
        <v>2.1538461538461538E-2</v>
      </c>
      <c r="CF45" s="12">
        <f t="shared" ref="CF45" si="118">CF44/$CI44</f>
        <v>2.4769230769230766E-2</v>
      </c>
      <c r="CG45" s="12">
        <f t="shared" ref="CG45" si="119">CG44/$CI44</f>
        <v>0.32307692307692304</v>
      </c>
      <c r="CH45" s="12">
        <f t="shared" ref="CH45" si="120">CH44/$CI44</f>
        <v>2.1538461538461538E-2</v>
      </c>
      <c r="CI45" s="94">
        <f>SUM(BZ45:CH45)</f>
        <v>0.99999999999999989</v>
      </c>
    </row>
    <row r="46" spans="1:87" x14ac:dyDescent="0.3">
      <c r="AM46" s="89" t="s">
        <v>116</v>
      </c>
      <c r="AN46" s="90" t="s">
        <v>123</v>
      </c>
      <c r="AO46" s="91">
        <f>SUM(AO29:AO36)</f>
        <v>234.11799999999999</v>
      </c>
      <c r="AP46" s="91">
        <f>SUM(AP29:AP36)</f>
        <v>0</v>
      </c>
      <c r="AQ46" s="91">
        <f t="shared" ref="AQ46:BU46" si="121">SUM(AQ29:AQ36)</f>
        <v>352.13650000000001</v>
      </c>
      <c r="AR46" s="91">
        <f t="shared" si="121"/>
        <v>107.464</v>
      </c>
      <c r="AS46" s="91">
        <f t="shared" si="121"/>
        <v>120.89700000000001</v>
      </c>
      <c r="AT46" s="91">
        <f t="shared" si="121"/>
        <v>230.28000000000003</v>
      </c>
      <c r="AU46" s="91">
        <f t="shared" si="121"/>
        <v>38.380000000000003</v>
      </c>
      <c r="AV46" s="91">
        <f t="shared" si="121"/>
        <v>38.380000000000003</v>
      </c>
      <c r="AW46" s="91">
        <f t="shared" si="121"/>
        <v>2110.9</v>
      </c>
      <c r="AX46" s="91">
        <f t="shared" si="121"/>
        <v>38.380000000000003</v>
      </c>
      <c r="AY46" s="91">
        <f t="shared" si="121"/>
        <v>2916.88</v>
      </c>
      <c r="AZ46" s="91">
        <f t="shared" si="121"/>
        <v>38.380000000000003</v>
      </c>
      <c r="BA46" s="91">
        <f t="shared" si="121"/>
        <v>38.380000000000003</v>
      </c>
      <c r="BB46" s="91">
        <f t="shared" si="121"/>
        <v>76.760000000000005</v>
      </c>
      <c r="BC46" s="91">
        <f t="shared" si="121"/>
        <v>38.380000000000003</v>
      </c>
      <c r="BD46" s="91">
        <f t="shared" si="121"/>
        <v>38.380000000000003</v>
      </c>
      <c r="BE46" s="91">
        <f t="shared" si="121"/>
        <v>38.380000000000003</v>
      </c>
      <c r="BF46" s="91">
        <f t="shared" si="121"/>
        <v>115.14000000000001</v>
      </c>
      <c r="BG46" s="91">
        <f t="shared" si="121"/>
        <v>191.9</v>
      </c>
      <c r="BH46" s="91">
        <f t="shared" si="121"/>
        <v>76.760000000000005</v>
      </c>
      <c r="BI46" s="91">
        <f t="shared" si="121"/>
        <v>153.52000000000001</v>
      </c>
      <c r="BJ46" s="91">
        <f t="shared" si="121"/>
        <v>153.52000000000001</v>
      </c>
      <c r="BK46" s="91">
        <f t="shared" si="121"/>
        <v>268.66000000000003</v>
      </c>
      <c r="BL46" s="91">
        <f t="shared" si="121"/>
        <v>38.380000000000003</v>
      </c>
      <c r="BM46" s="91">
        <f t="shared" si="121"/>
        <v>307.04000000000002</v>
      </c>
      <c r="BN46" s="91">
        <f t="shared" si="121"/>
        <v>230.28</v>
      </c>
      <c r="BO46" s="91">
        <f t="shared" si="121"/>
        <v>115.14000000000001</v>
      </c>
      <c r="BP46" s="91">
        <f t="shared" si="121"/>
        <v>66.205500000000001</v>
      </c>
      <c r="BQ46" s="91">
        <f t="shared" si="121"/>
        <v>38.380000000000003</v>
      </c>
      <c r="BR46" s="91">
        <f t="shared" si="121"/>
        <v>38.380000000000003</v>
      </c>
      <c r="BS46" s="91">
        <f t="shared" si="121"/>
        <v>155.43899999999999</v>
      </c>
      <c r="BT46" s="91">
        <f t="shared" si="121"/>
        <v>4029.9</v>
      </c>
      <c r="BU46" s="91">
        <f t="shared" si="121"/>
        <v>38.380000000000003</v>
      </c>
      <c r="BV46" s="92">
        <f>SUM(AO46:BU46)</f>
        <v>12473.5</v>
      </c>
      <c r="BX46" s="89" t="s">
        <v>116</v>
      </c>
      <c r="BY46" s="90" t="s">
        <v>123</v>
      </c>
      <c r="BZ46" s="91">
        <f>SUM(BZ29:BZ36)</f>
        <v>814.6155</v>
      </c>
      <c r="CA46" s="91">
        <f t="shared" ref="CA46:CH46" si="122">SUM(CA29:CA36)</f>
        <v>3530.9600000000005</v>
      </c>
      <c r="CB46" s="91">
        <f t="shared" si="122"/>
        <v>575.70000000000005</v>
      </c>
      <c r="CC46" s="91">
        <f t="shared" si="122"/>
        <v>153.52000000000001</v>
      </c>
      <c r="CD46" s="91">
        <f t="shared" si="122"/>
        <v>2533.0800000000004</v>
      </c>
      <c r="CE46" s="91">
        <f t="shared" si="122"/>
        <v>268.66000000000003</v>
      </c>
      <c r="CF46" s="91">
        <f t="shared" si="122"/>
        <v>298.40449999999998</v>
      </c>
      <c r="CG46" s="91">
        <f t="shared" si="122"/>
        <v>4029.9</v>
      </c>
      <c r="CH46" s="91">
        <f t="shared" si="122"/>
        <v>268.66000000000003</v>
      </c>
      <c r="CI46" s="92">
        <f>SUM(BZ46:CH46)</f>
        <v>12473.500000000002</v>
      </c>
    </row>
    <row r="47" spans="1:87" x14ac:dyDescent="0.3">
      <c r="AN47" s="88" t="s">
        <v>211</v>
      </c>
      <c r="AO47" s="11">
        <f>AO46/$BV46</f>
        <v>1.8769230769230767E-2</v>
      </c>
      <c r="AP47" s="11">
        <f>AP46/$BV46</f>
        <v>0</v>
      </c>
      <c r="AQ47" s="11">
        <f t="shared" ref="AQ47:BU47" si="123">AQ46/$BV46</f>
        <v>2.8230769230769233E-2</v>
      </c>
      <c r="AR47" s="11">
        <f t="shared" si="123"/>
        <v>8.615384615384615E-3</v>
      </c>
      <c r="AS47" s="11">
        <f t="shared" si="123"/>
        <v>9.6923076923076928E-3</v>
      </c>
      <c r="AT47" s="11">
        <f t="shared" si="123"/>
        <v>1.8461538461538463E-2</v>
      </c>
      <c r="AU47" s="11">
        <f t="shared" si="123"/>
        <v>3.0769230769230769E-3</v>
      </c>
      <c r="AV47" s="11">
        <f t="shared" si="123"/>
        <v>3.0769230769230769E-3</v>
      </c>
      <c r="AW47" s="11">
        <f t="shared" si="123"/>
        <v>0.16923076923076924</v>
      </c>
      <c r="AX47" s="11">
        <f t="shared" si="123"/>
        <v>3.0769230769230769E-3</v>
      </c>
      <c r="AY47" s="11">
        <f t="shared" si="123"/>
        <v>0.23384615384615384</v>
      </c>
      <c r="AZ47" s="11">
        <f t="shared" si="123"/>
        <v>3.0769230769230769E-3</v>
      </c>
      <c r="BA47" s="11">
        <f t="shared" si="123"/>
        <v>3.0769230769230769E-3</v>
      </c>
      <c r="BB47" s="11">
        <f t="shared" si="123"/>
        <v>6.1538461538461538E-3</v>
      </c>
      <c r="BC47" s="11">
        <f t="shared" si="123"/>
        <v>3.0769230769230769E-3</v>
      </c>
      <c r="BD47" s="11">
        <f t="shared" si="123"/>
        <v>3.0769230769230769E-3</v>
      </c>
      <c r="BE47" s="11">
        <f t="shared" si="123"/>
        <v>3.0769230769230769E-3</v>
      </c>
      <c r="BF47" s="11">
        <f t="shared" si="123"/>
        <v>9.2307692307692316E-3</v>
      </c>
      <c r="BG47" s="11">
        <f t="shared" si="123"/>
        <v>1.5384615384615385E-2</v>
      </c>
      <c r="BH47" s="11">
        <f t="shared" si="123"/>
        <v>6.1538461538461538E-3</v>
      </c>
      <c r="BI47" s="11">
        <f t="shared" si="123"/>
        <v>1.2307692307692308E-2</v>
      </c>
      <c r="BJ47" s="11">
        <f t="shared" si="123"/>
        <v>1.2307692307692308E-2</v>
      </c>
      <c r="BK47" s="11">
        <f t="shared" si="123"/>
        <v>2.1538461538461541E-2</v>
      </c>
      <c r="BL47" s="11">
        <f t="shared" si="123"/>
        <v>3.0769230769230769E-3</v>
      </c>
      <c r="BM47" s="11">
        <f t="shared" si="123"/>
        <v>2.4615384615384615E-2</v>
      </c>
      <c r="BN47" s="11">
        <f t="shared" si="123"/>
        <v>1.8461538461538463E-2</v>
      </c>
      <c r="BO47" s="11">
        <f t="shared" si="123"/>
        <v>9.2307692307692316E-3</v>
      </c>
      <c r="BP47" s="11">
        <f t="shared" si="123"/>
        <v>5.3076923076923075E-3</v>
      </c>
      <c r="BQ47" s="11">
        <f t="shared" si="123"/>
        <v>3.0769230769230769E-3</v>
      </c>
      <c r="BR47" s="11">
        <f t="shared" si="123"/>
        <v>3.0769230769230769E-3</v>
      </c>
      <c r="BS47" s="11">
        <f t="shared" si="123"/>
        <v>1.2461538461538461E-2</v>
      </c>
      <c r="BT47" s="11">
        <f t="shared" si="123"/>
        <v>0.32307692307692309</v>
      </c>
      <c r="BU47" s="11">
        <f t="shared" si="123"/>
        <v>3.0769230769230769E-3</v>
      </c>
      <c r="BV47" s="93">
        <f>SUM(AO47:BU47)</f>
        <v>1</v>
      </c>
      <c r="BY47" s="88" t="s">
        <v>211</v>
      </c>
      <c r="BZ47" s="12">
        <f>BZ46/$CI46</f>
        <v>6.5307692307692303E-2</v>
      </c>
      <c r="CA47" s="12">
        <f t="shared" ref="CA47" si="124">CA46/$CI46</f>
        <v>0.28307692307692306</v>
      </c>
      <c r="CB47" s="12">
        <f t="shared" ref="CB47" si="125">CB46/$CI46</f>
        <v>4.6153846153846149E-2</v>
      </c>
      <c r="CC47" s="12">
        <f t="shared" ref="CC47" si="126">CC46/$CI46</f>
        <v>1.2307692307692306E-2</v>
      </c>
      <c r="CD47" s="12">
        <f t="shared" ref="CD47" si="127">CD46/$CI46</f>
        <v>0.20307692307692307</v>
      </c>
      <c r="CE47" s="12">
        <f t="shared" ref="CE47" si="128">CE46/$CI46</f>
        <v>2.1538461538461538E-2</v>
      </c>
      <c r="CF47" s="12">
        <f t="shared" ref="CF47" si="129">CF46/$CI46</f>
        <v>2.3923076923076918E-2</v>
      </c>
      <c r="CG47" s="12">
        <f t="shared" ref="CG47" si="130">CG46/$CI46</f>
        <v>0.32307692307692304</v>
      </c>
      <c r="CH47" s="12">
        <f t="shared" ref="CH47" si="131">CH46/$CI46</f>
        <v>2.1538461538461538E-2</v>
      </c>
      <c r="CI47" s="94">
        <f>SUM(BZ47:CH47)</f>
        <v>0.99999999999999989</v>
      </c>
    </row>
  </sheetData>
  <mergeCells count="1">
    <mergeCell ref="BZ3:CI3"/>
  </mergeCells>
  <conditionalFormatting sqref="G5:AM36">
    <cfRule type="cellIs" dxfId="0" priority="1" operator="equal">
      <formula>0.1</formula>
    </cfRule>
  </conditionalFormatting>
  <dataValidations disablePrompts="1" count="1">
    <dataValidation type="list" allowBlank="1" showInputMessage="1" showErrorMessage="1" sqref="C5:C36" xr:uid="{8D566362-B51B-4061-9A45-4B1EA0E367E4}">
      <formula1>Key</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5A1E-3FD3-4F50-B6E8-CBD0115221B7}">
  <dimension ref="A2:AB38"/>
  <sheetViews>
    <sheetView workbookViewId="0">
      <pane xSplit="6" ySplit="2" topLeftCell="G3" activePane="bottomRight" state="frozen"/>
      <selection pane="topRight" activeCell="G1" sqref="G1"/>
      <selection pane="bottomLeft" activeCell="A3" sqref="A3"/>
      <selection pane="bottomRight" activeCell="J4" sqref="J4"/>
    </sheetView>
  </sheetViews>
  <sheetFormatPr defaultRowHeight="14.4" x14ac:dyDescent="0.3"/>
  <cols>
    <col min="1" max="1" width="8.88671875" style="2"/>
    <col min="2" max="2" width="57.77734375" customWidth="1"/>
    <col min="3" max="3" width="13" customWidth="1"/>
    <col min="4" max="6" width="9.33203125" style="2" customWidth="1"/>
    <col min="7" max="15" width="6.77734375" customWidth="1"/>
    <col min="17" max="17" width="9.109375" bestFit="1" customWidth="1"/>
    <col min="26" max="26" width="10.5546875" customWidth="1"/>
    <col min="27" max="27" width="15" customWidth="1"/>
    <col min="28" max="28" width="15.33203125" customWidth="1"/>
  </cols>
  <sheetData>
    <row r="2" spans="1:28" ht="180.6" customHeight="1" x14ac:dyDescent="0.3">
      <c r="A2" s="6" t="s">
        <v>117</v>
      </c>
      <c r="B2" s="4" t="s">
        <v>62</v>
      </c>
      <c r="C2" s="4" t="s">
        <v>70</v>
      </c>
      <c r="D2" s="6" t="s">
        <v>118</v>
      </c>
      <c r="E2" s="6" t="s">
        <v>119</v>
      </c>
      <c r="F2" s="6" t="s">
        <v>121</v>
      </c>
      <c r="G2" s="9" t="str">
        <f>Task!B2</f>
        <v>Provide Product Management Support</v>
      </c>
      <c r="H2" s="9" t="str">
        <f>Task!B7</f>
        <v>Integration of Virtual DaaS in Product Development Across All Product Lines</v>
      </c>
      <c r="I2" s="9" t="str">
        <f>Task!B8</f>
        <v>Implementation and Integration of Virtual DaaS Replication Solution</v>
      </c>
      <c r="J2" s="9" t="str">
        <f>Task!B9</f>
        <v>Communication and Requirement</v>
      </c>
      <c r="K2" s="9" t="str">
        <f>Task!B10</f>
        <v>Implementation, Operation and Customer Services</v>
      </c>
      <c r="L2" s="9" t="str">
        <f>Task!B11</f>
        <v>Documentation and Compliance</v>
      </c>
      <c r="M2" s="9" t="str">
        <f>Task!B12</f>
        <v>Phased Adoption and Approach for DaaS &amp; Disaster Recovery (DR)</v>
      </c>
      <c r="N2" s="9" t="str">
        <f>Task!B13</f>
        <v>Automated Testing</v>
      </c>
      <c r="O2" s="9" t="str">
        <f>Task!B14</f>
        <v>Design, Implementation, Operation and Customer Services</v>
      </c>
      <c r="Q2" s="14" t="str">
        <f t="shared" ref="Q2:Y2" si="0">G2</f>
        <v>Provide Product Management Support</v>
      </c>
      <c r="R2" s="14" t="str">
        <f t="shared" si="0"/>
        <v>Integration of Virtual DaaS in Product Development Across All Product Lines</v>
      </c>
      <c r="S2" s="14" t="str">
        <f t="shared" si="0"/>
        <v>Implementation and Integration of Virtual DaaS Replication Solution</v>
      </c>
      <c r="T2" s="14" t="str">
        <f t="shared" si="0"/>
        <v>Communication and Requirement</v>
      </c>
      <c r="U2" s="14" t="str">
        <f t="shared" si="0"/>
        <v>Implementation, Operation and Customer Services</v>
      </c>
      <c r="V2" s="14" t="str">
        <f t="shared" si="0"/>
        <v>Documentation and Compliance</v>
      </c>
      <c r="W2" s="14" t="str">
        <f t="shared" si="0"/>
        <v>Phased Adoption and Approach for DaaS &amp; Disaster Recovery (DR)</v>
      </c>
      <c r="X2" s="14" t="str">
        <f t="shared" si="0"/>
        <v>Automated Testing</v>
      </c>
      <c r="Y2" s="14" t="str">
        <f t="shared" si="0"/>
        <v>Design, Implementation, Operation and Customer Services</v>
      </c>
      <c r="Z2" s="4" t="s">
        <v>123</v>
      </c>
      <c r="AA2" s="4" t="s">
        <v>124</v>
      </c>
      <c r="AB2" s="17" t="s">
        <v>125</v>
      </c>
    </row>
    <row r="3" spans="1:28" ht="13.8" customHeight="1" x14ac:dyDescent="0.3">
      <c r="A3" s="6"/>
      <c r="B3" s="4"/>
      <c r="C3" s="4"/>
      <c r="D3" s="6"/>
      <c r="E3" s="6"/>
      <c r="F3" s="6"/>
      <c r="G3" s="56" t="str">
        <f t="shared" ref="G3:O3" si="1">VLOOKUP(G2,TaskLU,2,FALSE)</f>
        <v>C.4. 1</v>
      </c>
      <c r="H3" s="56" t="str">
        <f t="shared" si="1"/>
        <v>C.4.2</v>
      </c>
      <c r="I3" s="56" t="str">
        <f t="shared" si="1"/>
        <v>C.4.3</v>
      </c>
      <c r="J3" s="56" t="str">
        <f t="shared" si="1"/>
        <v>C.4.4</v>
      </c>
      <c r="K3" s="56" t="str">
        <f t="shared" si="1"/>
        <v>C.4.5</v>
      </c>
      <c r="L3" s="56" t="str">
        <f t="shared" si="1"/>
        <v>C.4.6</v>
      </c>
      <c r="M3" s="56" t="str">
        <f t="shared" si="1"/>
        <v>C.4.7</v>
      </c>
      <c r="N3" s="56" t="str">
        <f t="shared" si="1"/>
        <v>C.4.8</v>
      </c>
      <c r="O3" s="56" t="str">
        <f t="shared" si="1"/>
        <v>C.4.9</v>
      </c>
      <c r="Q3" s="56" t="str">
        <f t="shared" ref="Q3:Y3" si="2">VLOOKUP(Q2,TaskLU,2,FALSE)</f>
        <v>C.4. 1</v>
      </c>
      <c r="R3" s="56" t="str">
        <f t="shared" si="2"/>
        <v>C.4.2</v>
      </c>
      <c r="S3" s="56" t="str">
        <f t="shared" si="2"/>
        <v>C.4.3</v>
      </c>
      <c r="T3" s="56" t="str">
        <f t="shared" si="2"/>
        <v>C.4.4</v>
      </c>
      <c r="U3" s="56" t="str">
        <f t="shared" si="2"/>
        <v>C.4.5</v>
      </c>
      <c r="V3" s="56" t="str">
        <f t="shared" si="2"/>
        <v>C.4.6</v>
      </c>
      <c r="W3" s="56" t="str">
        <f t="shared" si="2"/>
        <v>C.4.7</v>
      </c>
      <c r="X3" s="56" t="str">
        <f t="shared" si="2"/>
        <v>C.4.8</v>
      </c>
      <c r="Y3" s="56" t="str">
        <f t="shared" si="2"/>
        <v>C.4.9</v>
      </c>
      <c r="Z3" s="54"/>
      <c r="AA3" s="4"/>
      <c r="AB3" s="55"/>
    </row>
    <row r="4" spans="1:28" x14ac:dyDescent="0.3">
      <c r="A4" s="5">
        <v>1</v>
      </c>
      <c r="B4" s="3" t="s">
        <v>63</v>
      </c>
      <c r="C4" s="3" t="s">
        <v>71</v>
      </c>
      <c r="D4" s="25">
        <v>12</v>
      </c>
      <c r="E4" s="25">
        <v>1</v>
      </c>
      <c r="F4" s="26">
        <v>110.74</v>
      </c>
      <c r="G4" s="23">
        <v>0</v>
      </c>
      <c r="H4" s="23">
        <v>0.125</v>
      </c>
      <c r="I4" s="23">
        <v>0.125</v>
      </c>
      <c r="J4" s="23">
        <v>0.125</v>
      </c>
      <c r="K4" s="23">
        <v>0.125</v>
      </c>
      <c r="L4" s="23">
        <v>0.125</v>
      </c>
      <c r="M4" s="23">
        <v>0.125</v>
      </c>
      <c r="N4" s="23">
        <v>0.125</v>
      </c>
      <c r="O4" s="23">
        <v>0.125</v>
      </c>
      <c r="P4" s="13">
        <f t="shared" ref="P4:P35" si="3">SUM(G4:O4)</f>
        <v>1</v>
      </c>
      <c r="Q4" s="15">
        <f t="shared" ref="Q4:Q35" si="4">$D4*((HoursPerYear)/12)*$E4*G4</f>
        <v>0</v>
      </c>
      <c r="R4" s="15">
        <f t="shared" ref="R4:R35" si="5">$D4*((HoursPerYear)/12)*$E4*H4</f>
        <v>239.875</v>
      </c>
      <c r="S4" s="15">
        <f t="shared" ref="S4:S35" si="6">$D4*((HoursPerYear)/12)*$E4*I4</f>
        <v>239.875</v>
      </c>
      <c r="T4" s="15">
        <f t="shared" ref="T4:T35" si="7">$D4*((HoursPerYear)/12)*$E4*J4</f>
        <v>239.875</v>
      </c>
      <c r="U4" s="15">
        <f t="shared" ref="U4:U35" si="8">$D4*((HoursPerYear)/12)*$E4*K4</f>
        <v>239.875</v>
      </c>
      <c r="V4" s="15">
        <f t="shared" ref="V4:V35" si="9">$D4*((HoursPerYear)/12)*$E4*L4</f>
        <v>239.875</v>
      </c>
      <c r="W4" s="15">
        <f t="shared" ref="W4:W35" si="10">$D4*((HoursPerYear)/12)*$E4*M4</f>
        <v>239.875</v>
      </c>
      <c r="X4" s="15">
        <f t="shared" ref="X4:X35" si="11">$D4*((HoursPerYear)/12)*$E4*N4</f>
        <v>239.875</v>
      </c>
      <c r="Y4" s="15">
        <f t="shared" ref="Y4:Y35" si="12">$D4*((HoursPerYear)/12)*$E4*O4</f>
        <v>239.875</v>
      </c>
      <c r="Z4" s="20">
        <f t="shared" ref="Z4:Z35" si="13">SUM(Q4:Y4)</f>
        <v>1919</v>
      </c>
      <c r="AA4" s="16">
        <f t="shared" ref="AA4:AA35" si="14">F4*Z4</f>
        <v>212510.06</v>
      </c>
      <c r="AB4" s="18"/>
    </row>
    <row r="5" spans="1:28" x14ac:dyDescent="0.3">
      <c r="A5" s="5">
        <v>1</v>
      </c>
      <c r="B5" s="3" t="s">
        <v>64</v>
      </c>
      <c r="C5" s="3" t="s">
        <v>71</v>
      </c>
      <c r="D5" s="25">
        <v>12</v>
      </c>
      <c r="E5" s="25">
        <v>1</v>
      </c>
      <c r="F5" s="26">
        <v>129.47999999999999</v>
      </c>
      <c r="G5" s="23">
        <v>0</v>
      </c>
      <c r="H5" s="23">
        <v>0</v>
      </c>
      <c r="I5" s="23">
        <v>0.25</v>
      </c>
      <c r="J5" s="23">
        <v>0</v>
      </c>
      <c r="K5" s="23">
        <v>0.25</v>
      </c>
      <c r="L5" s="23">
        <v>0.125</v>
      </c>
      <c r="M5" s="23">
        <v>0</v>
      </c>
      <c r="N5" s="23">
        <v>0.125</v>
      </c>
      <c r="O5" s="23">
        <v>0.25</v>
      </c>
      <c r="P5" s="13">
        <f t="shared" si="3"/>
        <v>1</v>
      </c>
      <c r="Q5" s="15">
        <f t="shared" si="4"/>
        <v>0</v>
      </c>
      <c r="R5" s="15">
        <f t="shared" si="5"/>
        <v>0</v>
      </c>
      <c r="S5" s="15">
        <f t="shared" si="6"/>
        <v>479.75</v>
      </c>
      <c r="T5" s="15">
        <f t="shared" si="7"/>
        <v>0</v>
      </c>
      <c r="U5" s="15">
        <f t="shared" si="8"/>
        <v>479.75</v>
      </c>
      <c r="V5" s="15">
        <f t="shared" si="9"/>
        <v>239.875</v>
      </c>
      <c r="W5" s="15">
        <f t="shared" si="10"/>
        <v>0</v>
      </c>
      <c r="X5" s="15">
        <f t="shared" si="11"/>
        <v>239.875</v>
      </c>
      <c r="Y5" s="15">
        <f t="shared" si="12"/>
        <v>479.75</v>
      </c>
      <c r="Z5" s="21">
        <f t="shared" si="13"/>
        <v>1919</v>
      </c>
      <c r="AA5" s="16">
        <f t="shared" si="14"/>
        <v>248472.11999999997</v>
      </c>
      <c r="AB5" s="18"/>
    </row>
    <row r="6" spans="1:28" x14ac:dyDescent="0.3">
      <c r="A6" s="5">
        <v>1</v>
      </c>
      <c r="B6" s="3" t="s">
        <v>65</v>
      </c>
      <c r="C6" s="3" t="s">
        <v>71</v>
      </c>
      <c r="D6" s="25">
        <v>12</v>
      </c>
      <c r="E6" s="25">
        <v>1</v>
      </c>
      <c r="F6" s="26">
        <v>158.44</v>
      </c>
      <c r="G6" s="23">
        <v>0</v>
      </c>
      <c r="H6" s="23">
        <v>0.15</v>
      </c>
      <c r="I6" s="23">
        <v>0.15</v>
      </c>
      <c r="J6" s="23">
        <v>0.1</v>
      </c>
      <c r="K6" s="23">
        <v>0.1</v>
      </c>
      <c r="L6" s="23">
        <v>0.1</v>
      </c>
      <c r="M6" s="23">
        <v>0.15</v>
      </c>
      <c r="N6" s="23">
        <v>0.05</v>
      </c>
      <c r="O6" s="23">
        <v>0.15</v>
      </c>
      <c r="P6" s="13">
        <f t="shared" si="3"/>
        <v>0.95000000000000007</v>
      </c>
      <c r="Q6" s="15">
        <f t="shared" si="4"/>
        <v>0</v>
      </c>
      <c r="R6" s="15">
        <f t="shared" si="5"/>
        <v>287.84999999999997</v>
      </c>
      <c r="S6" s="15">
        <f t="shared" si="6"/>
        <v>287.84999999999997</v>
      </c>
      <c r="T6" s="15">
        <f t="shared" si="7"/>
        <v>191.9</v>
      </c>
      <c r="U6" s="15">
        <f t="shared" si="8"/>
        <v>191.9</v>
      </c>
      <c r="V6" s="15">
        <f t="shared" si="9"/>
        <v>191.9</v>
      </c>
      <c r="W6" s="15">
        <f t="shared" si="10"/>
        <v>287.84999999999997</v>
      </c>
      <c r="X6" s="15">
        <f t="shared" si="11"/>
        <v>95.95</v>
      </c>
      <c r="Y6" s="15">
        <f t="shared" si="12"/>
        <v>287.84999999999997</v>
      </c>
      <c r="Z6" s="21">
        <f t="shared" si="13"/>
        <v>1823.0499999999997</v>
      </c>
      <c r="AA6" s="16">
        <f t="shared" si="14"/>
        <v>288844.04199999996</v>
      </c>
      <c r="AB6" s="18"/>
    </row>
    <row r="7" spans="1:28" x14ac:dyDescent="0.3">
      <c r="A7" s="5">
        <v>1</v>
      </c>
      <c r="B7" s="3" t="s">
        <v>66</v>
      </c>
      <c r="C7" s="3" t="s">
        <v>73</v>
      </c>
      <c r="D7" s="25">
        <v>9</v>
      </c>
      <c r="E7" s="25">
        <v>1</v>
      </c>
      <c r="F7" s="26">
        <v>91.57</v>
      </c>
      <c r="G7" s="23">
        <v>0</v>
      </c>
      <c r="H7" s="23">
        <v>0.125</v>
      </c>
      <c r="I7" s="23">
        <v>0.125</v>
      </c>
      <c r="J7" s="23">
        <v>0.125</v>
      </c>
      <c r="K7" s="23">
        <v>0.125</v>
      </c>
      <c r="L7" s="23">
        <v>0.125</v>
      </c>
      <c r="M7" s="23">
        <v>0.125</v>
      </c>
      <c r="N7" s="23">
        <v>0.125</v>
      </c>
      <c r="O7" s="23">
        <v>0.125</v>
      </c>
      <c r="P7" s="13">
        <f t="shared" si="3"/>
        <v>1</v>
      </c>
      <c r="Q7" s="15">
        <f t="shared" si="4"/>
        <v>0</v>
      </c>
      <c r="R7" s="15">
        <f t="shared" si="5"/>
        <v>179.90625</v>
      </c>
      <c r="S7" s="15">
        <f t="shared" si="6"/>
        <v>179.90625</v>
      </c>
      <c r="T7" s="15">
        <f t="shared" si="7"/>
        <v>179.90625</v>
      </c>
      <c r="U7" s="15">
        <f t="shared" si="8"/>
        <v>179.90625</v>
      </c>
      <c r="V7" s="15">
        <f t="shared" si="9"/>
        <v>179.90625</v>
      </c>
      <c r="W7" s="15">
        <f t="shared" si="10"/>
        <v>179.90625</v>
      </c>
      <c r="X7" s="15">
        <f t="shared" si="11"/>
        <v>179.90625</v>
      </c>
      <c r="Y7" s="15">
        <f t="shared" si="12"/>
        <v>179.90625</v>
      </c>
      <c r="Z7" s="21">
        <f t="shared" si="13"/>
        <v>1439.25</v>
      </c>
      <c r="AA7" s="16">
        <f t="shared" si="14"/>
        <v>131792.1225</v>
      </c>
      <c r="AB7" s="18"/>
    </row>
    <row r="8" spans="1:28" x14ac:dyDescent="0.3">
      <c r="A8" s="5">
        <v>1</v>
      </c>
      <c r="B8" s="3" t="s">
        <v>67</v>
      </c>
      <c r="C8" s="3" t="s">
        <v>73</v>
      </c>
      <c r="D8" s="25">
        <v>9</v>
      </c>
      <c r="E8" s="25">
        <v>1</v>
      </c>
      <c r="F8" s="26">
        <v>107.33</v>
      </c>
      <c r="G8" s="23">
        <v>0</v>
      </c>
      <c r="H8" s="23">
        <v>0</v>
      </c>
      <c r="I8" s="23">
        <v>0.25</v>
      </c>
      <c r="J8" s="23">
        <v>0</v>
      </c>
      <c r="K8" s="23">
        <v>0.25</v>
      </c>
      <c r="L8" s="23">
        <v>0.125</v>
      </c>
      <c r="M8" s="23">
        <v>0</v>
      </c>
      <c r="N8" s="23">
        <v>0.125</v>
      </c>
      <c r="O8" s="23">
        <v>0.25</v>
      </c>
      <c r="P8" s="13">
        <f t="shared" si="3"/>
        <v>1</v>
      </c>
      <c r="Q8" s="15">
        <f t="shared" si="4"/>
        <v>0</v>
      </c>
      <c r="R8" s="15">
        <f t="shared" si="5"/>
        <v>0</v>
      </c>
      <c r="S8" s="15">
        <f t="shared" si="6"/>
        <v>359.8125</v>
      </c>
      <c r="T8" s="15">
        <f t="shared" si="7"/>
        <v>0</v>
      </c>
      <c r="U8" s="15">
        <f t="shared" si="8"/>
        <v>359.8125</v>
      </c>
      <c r="V8" s="15">
        <f t="shared" si="9"/>
        <v>179.90625</v>
      </c>
      <c r="W8" s="15">
        <f t="shared" si="10"/>
        <v>0</v>
      </c>
      <c r="X8" s="15">
        <f t="shared" si="11"/>
        <v>179.90625</v>
      </c>
      <c r="Y8" s="15">
        <f t="shared" si="12"/>
        <v>359.8125</v>
      </c>
      <c r="Z8" s="21">
        <f t="shared" si="13"/>
        <v>1439.25</v>
      </c>
      <c r="AA8" s="16">
        <f t="shared" si="14"/>
        <v>154474.70249999998</v>
      </c>
      <c r="AB8" s="18"/>
    </row>
    <row r="9" spans="1:28" x14ac:dyDescent="0.3">
      <c r="A9" s="5">
        <v>1</v>
      </c>
      <c r="B9" s="3" t="s">
        <v>68</v>
      </c>
      <c r="C9" s="3" t="s">
        <v>73</v>
      </c>
      <c r="D9" s="25">
        <v>9</v>
      </c>
      <c r="E9" s="25">
        <v>1</v>
      </c>
      <c r="F9" s="26">
        <v>76.37</v>
      </c>
      <c r="G9" s="23">
        <v>0</v>
      </c>
      <c r="H9" s="23">
        <v>0</v>
      </c>
      <c r="I9" s="23">
        <v>0</v>
      </c>
      <c r="J9" s="23">
        <v>0</v>
      </c>
      <c r="K9" s="23">
        <v>0.1</v>
      </c>
      <c r="L9" s="23">
        <v>0.15</v>
      </c>
      <c r="M9" s="23">
        <v>0</v>
      </c>
      <c r="N9" s="23">
        <v>0.6</v>
      </c>
      <c r="O9" s="23">
        <v>0.15</v>
      </c>
      <c r="P9" s="13">
        <f t="shared" si="3"/>
        <v>1</v>
      </c>
      <c r="Q9" s="15">
        <f t="shared" si="4"/>
        <v>0</v>
      </c>
      <c r="R9" s="15">
        <f t="shared" si="5"/>
        <v>0</v>
      </c>
      <c r="S9" s="15">
        <f t="shared" si="6"/>
        <v>0</v>
      </c>
      <c r="T9" s="15">
        <f t="shared" si="7"/>
        <v>0</v>
      </c>
      <c r="U9" s="15">
        <f t="shared" si="8"/>
        <v>143.92500000000001</v>
      </c>
      <c r="V9" s="15">
        <f t="shared" si="9"/>
        <v>215.88749999999999</v>
      </c>
      <c r="W9" s="15">
        <f t="shared" si="10"/>
        <v>0</v>
      </c>
      <c r="X9" s="15">
        <f t="shared" si="11"/>
        <v>863.55</v>
      </c>
      <c r="Y9" s="15">
        <f t="shared" si="12"/>
        <v>215.88749999999999</v>
      </c>
      <c r="Z9" s="21">
        <f t="shared" si="13"/>
        <v>1439.25</v>
      </c>
      <c r="AA9" s="16">
        <f t="shared" si="14"/>
        <v>109915.52250000001</v>
      </c>
      <c r="AB9" s="18"/>
    </row>
    <row r="10" spans="1:28" x14ac:dyDescent="0.3">
      <c r="A10" s="5">
        <v>1</v>
      </c>
      <c r="B10" s="3" t="s">
        <v>69</v>
      </c>
      <c r="C10" s="3" t="s">
        <v>73</v>
      </c>
      <c r="D10" s="25">
        <v>9</v>
      </c>
      <c r="E10" s="25">
        <v>1</v>
      </c>
      <c r="F10" s="26">
        <v>111.3</v>
      </c>
      <c r="G10" s="23">
        <v>0</v>
      </c>
      <c r="H10" s="23">
        <v>0</v>
      </c>
      <c r="I10" s="23">
        <v>0</v>
      </c>
      <c r="J10" s="23">
        <v>0</v>
      </c>
      <c r="K10" s="23">
        <v>0.1</v>
      </c>
      <c r="L10" s="23">
        <v>0.15</v>
      </c>
      <c r="M10" s="23">
        <v>0</v>
      </c>
      <c r="N10" s="23">
        <v>0.6</v>
      </c>
      <c r="O10" s="23">
        <v>0.15</v>
      </c>
      <c r="P10" s="13">
        <f t="shared" si="3"/>
        <v>1</v>
      </c>
      <c r="Q10" s="15">
        <f t="shared" si="4"/>
        <v>0</v>
      </c>
      <c r="R10" s="15">
        <f t="shared" si="5"/>
        <v>0</v>
      </c>
      <c r="S10" s="15">
        <f t="shared" si="6"/>
        <v>0</v>
      </c>
      <c r="T10" s="15">
        <f t="shared" si="7"/>
        <v>0</v>
      </c>
      <c r="U10" s="15">
        <f t="shared" si="8"/>
        <v>143.92500000000001</v>
      </c>
      <c r="V10" s="15">
        <f t="shared" si="9"/>
        <v>215.88749999999999</v>
      </c>
      <c r="W10" s="15">
        <f t="shared" si="10"/>
        <v>0</v>
      </c>
      <c r="X10" s="15">
        <f t="shared" si="11"/>
        <v>863.55</v>
      </c>
      <c r="Y10" s="15">
        <f t="shared" si="12"/>
        <v>215.88749999999999</v>
      </c>
      <c r="Z10" s="21">
        <f t="shared" si="13"/>
        <v>1439.25</v>
      </c>
      <c r="AA10" s="16">
        <f t="shared" si="14"/>
        <v>160188.52499999999</v>
      </c>
      <c r="AB10" s="19"/>
    </row>
    <row r="11" spans="1:28" x14ac:dyDescent="0.3">
      <c r="A11" s="5">
        <v>1</v>
      </c>
      <c r="B11" s="3" t="s">
        <v>120</v>
      </c>
      <c r="C11" s="3" t="s">
        <v>73</v>
      </c>
      <c r="D11" s="25">
        <v>12</v>
      </c>
      <c r="E11" s="25">
        <v>0.5</v>
      </c>
      <c r="F11" s="26">
        <v>100.52</v>
      </c>
      <c r="G11" s="23">
        <v>0.5</v>
      </c>
      <c r="H11" s="23">
        <v>0</v>
      </c>
      <c r="I11" s="23">
        <v>0</v>
      </c>
      <c r="J11" s="23">
        <v>0</v>
      </c>
      <c r="K11" s="23">
        <v>0</v>
      </c>
      <c r="L11" s="23">
        <v>0</v>
      </c>
      <c r="M11" s="23">
        <v>0.5</v>
      </c>
      <c r="N11" s="23">
        <v>0</v>
      </c>
      <c r="O11" s="23">
        <v>0</v>
      </c>
      <c r="P11" s="13">
        <f t="shared" si="3"/>
        <v>1</v>
      </c>
      <c r="Q11" s="15">
        <f t="shared" si="4"/>
        <v>479.75</v>
      </c>
      <c r="R11" s="15">
        <f t="shared" si="5"/>
        <v>0</v>
      </c>
      <c r="S11" s="15">
        <f t="shared" si="6"/>
        <v>0</v>
      </c>
      <c r="T11" s="15">
        <f t="shared" si="7"/>
        <v>0</v>
      </c>
      <c r="U11" s="15">
        <f t="shared" si="8"/>
        <v>0</v>
      </c>
      <c r="V11" s="15">
        <f t="shared" si="9"/>
        <v>0</v>
      </c>
      <c r="W11" s="15">
        <f t="shared" si="10"/>
        <v>479.75</v>
      </c>
      <c r="X11" s="15">
        <f t="shared" si="11"/>
        <v>0</v>
      </c>
      <c r="Y11" s="15">
        <f t="shared" si="12"/>
        <v>0</v>
      </c>
      <c r="Z11" s="21">
        <f t="shared" si="13"/>
        <v>959.5</v>
      </c>
      <c r="AA11" s="16">
        <f t="shared" si="14"/>
        <v>96448.94</v>
      </c>
      <c r="AB11" s="16">
        <f>SUM(AA4:AA11)</f>
        <v>1402646.0344999998</v>
      </c>
    </row>
    <row r="12" spans="1:28" x14ac:dyDescent="0.3">
      <c r="A12" s="5">
        <v>2</v>
      </c>
      <c r="B12" s="3" t="s">
        <v>63</v>
      </c>
      <c r="C12" s="3" t="s">
        <v>71</v>
      </c>
      <c r="D12" s="25">
        <v>12</v>
      </c>
      <c r="E12" s="5">
        <f>E4</f>
        <v>1</v>
      </c>
      <c r="F12" s="10">
        <f>F4*(1+AnnualIncrease)</f>
        <v>112.95479999999999</v>
      </c>
      <c r="G12" s="12">
        <f t="shared" ref="G12:O12" si="15">G4</f>
        <v>0</v>
      </c>
      <c r="H12" s="12">
        <f t="shared" si="15"/>
        <v>0.125</v>
      </c>
      <c r="I12" s="12">
        <f t="shared" si="15"/>
        <v>0.125</v>
      </c>
      <c r="J12" s="12">
        <f t="shared" si="15"/>
        <v>0.125</v>
      </c>
      <c r="K12" s="12">
        <f t="shared" si="15"/>
        <v>0.125</v>
      </c>
      <c r="L12" s="12">
        <f t="shared" si="15"/>
        <v>0.125</v>
      </c>
      <c r="M12" s="12">
        <f t="shared" si="15"/>
        <v>0.125</v>
      </c>
      <c r="N12" s="12">
        <f t="shared" si="15"/>
        <v>0.125</v>
      </c>
      <c r="O12" s="12">
        <f t="shared" si="15"/>
        <v>0.125</v>
      </c>
      <c r="P12" s="13">
        <f t="shared" si="3"/>
        <v>1</v>
      </c>
      <c r="Q12" s="15">
        <f t="shared" si="4"/>
        <v>0</v>
      </c>
      <c r="R12" s="15">
        <f t="shared" si="5"/>
        <v>239.875</v>
      </c>
      <c r="S12" s="15">
        <f t="shared" si="6"/>
        <v>239.875</v>
      </c>
      <c r="T12" s="15">
        <f t="shared" si="7"/>
        <v>239.875</v>
      </c>
      <c r="U12" s="15">
        <f t="shared" si="8"/>
        <v>239.875</v>
      </c>
      <c r="V12" s="15">
        <f t="shared" si="9"/>
        <v>239.875</v>
      </c>
      <c r="W12" s="15">
        <f t="shared" si="10"/>
        <v>239.875</v>
      </c>
      <c r="X12" s="15">
        <f t="shared" si="11"/>
        <v>239.875</v>
      </c>
      <c r="Y12" s="15">
        <f t="shared" si="12"/>
        <v>239.875</v>
      </c>
      <c r="Z12" s="21">
        <f t="shared" si="13"/>
        <v>1919</v>
      </c>
      <c r="AA12" s="16">
        <f t="shared" si="14"/>
        <v>216760.26119999998</v>
      </c>
      <c r="AB12" s="18"/>
    </row>
    <row r="13" spans="1:28" x14ac:dyDescent="0.3">
      <c r="A13" s="5">
        <v>2</v>
      </c>
      <c r="B13" s="3" t="s">
        <v>64</v>
      </c>
      <c r="C13" s="3" t="s">
        <v>71</v>
      </c>
      <c r="D13" s="25">
        <v>12</v>
      </c>
      <c r="E13" s="5">
        <f>E5</f>
        <v>1</v>
      </c>
      <c r="F13" s="10">
        <f>F5*(1+AnnualIncrease)</f>
        <v>132.06959999999998</v>
      </c>
      <c r="G13" s="12">
        <f t="shared" ref="G13:O13" si="16">G5</f>
        <v>0</v>
      </c>
      <c r="H13" s="12">
        <f t="shared" si="16"/>
        <v>0</v>
      </c>
      <c r="I13" s="12">
        <f t="shared" si="16"/>
        <v>0.25</v>
      </c>
      <c r="J13" s="12">
        <f t="shared" si="16"/>
        <v>0</v>
      </c>
      <c r="K13" s="12">
        <f t="shared" si="16"/>
        <v>0.25</v>
      </c>
      <c r="L13" s="12">
        <f t="shared" si="16"/>
        <v>0.125</v>
      </c>
      <c r="M13" s="12">
        <f t="shared" si="16"/>
        <v>0</v>
      </c>
      <c r="N13" s="12">
        <f t="shared" si="16"/>
        <v>0.125</v>
      </c>
      <c r="O13" s="12">
        <f t="shared" si="16"/>
        <v>0.25</v>
      </c>
      <c r="P13" s="13">
        <f t="shared" si="3"/>
        <v>1</v>
      </c>
      <c r="Q13" s="15">
        <f t="shared" si="4"/>
        <v>0</v>
      </c>
      <c r="R13" s="15">
        <f t="shared" si="5"/>
        <v>0</v>
      </c>
      <c r="S13" s="15">
        <f t="shared" si="6"/>
        <v>479.75</v>
      </c>
      <c r="T13" s="15">
        <f t="shared" si="7"/>
        <v>0</v>
      </c>
      <c r="U13" s="15">
        <f t="shared" si="8"/>
        <v>479.75</v>
      </c>
      <c r="V13" s="15">
        <f t="shared" si="9"/>
        <v>239.875</v>
      </c>
      <c r="W13" s="15">
        <f t="shared" si="10"/>
        <v>0</v>
      </c>
      <c r="X13" s="15">
        <f t="shared" si="11"/>
        <v>239.875</v>
      </c>
      <c r="Y13" s="15">
        <f t="shared" si="12"/>
        <v>479.75</v>
      </c>
      <c r="Z13" s="21">
        <f t="shared" si="13"/>
        <v>1919</v>
      </c>
      <c r="AA13" s="16">
        <f t="shared" si="14"/>
        <v>253441.56239999997</v>
      </c>
      <c r="AB13" s="18"/>
    </row>
    <row r="14" spans="1:28" x14ac:dyDescent="0.3">
      <c r="A14" s="5">
        <v>2</v>
      </c>
      <c r="B14" s="3" t="s">
        <v>65</v>
      </c>
      <c r="C14" s="3" t="s">
        <v>71</v>
      </c>
      <c r="D14" s="25">
        <v>12</v>
      </c>
      <c r="E14" s="5">
        <v>0</v>
      </c>
      <c r="F14" s="10">
        <f>F6*(1+AnnualIncrease)</f>
        <v>161.6088</v>
      </c>
      <c r="G14" s="12">
        <f t="shared" ref="G14:O14" si="17">G6</f>
        <v>0</v>
      </c>
      <c r="H14" s="12">
        <f t="shared" si="17"/>
        <v>0.15</v>
      </c>
      <c r="I14" s="12">
        <f t="shared" si="17"/>
        <v>0.15</v>
      </c>
      <c r="J14" s="12">
        <f t="shared" si="17"/>
        <v>0.1</v>
      </c>
      <c r="K14" s="12">
        <f t="shared" si="17"/>
        <v>0.1</v>
      </c>
      <c r="L14" s="12">
        <f t="shared" si="17"/>
        <v>0.1</v>
      </c>
      <c r="M14" s="12">
        <f t="shared" si="17"/>
        <v>0.15</v>
      </c>
      <c r="N14" s="12">
        <f t="shared" si="17"/>
        <v>0.05</v>
      </c>
      <c r="O14" s="12">
        <f t="shared" si="17"/>
        <v>0.15</v>
      </c>
      <c r="P14" s="13">
        <f t="shared" si="3"/>
        <v>0.95000000000000007</v>
      </c>
      <c r="Q14" s="15">
        <f t="shared" si="4"/>
        <v>0</v>
      </c>
      <c r="R14" s="15">
        <f t="shared" si="5"/>
        <v>0</v>
      </c>
      <c r="S14" s="15">
        <f t="shared" si="6"/>
        <v>0</v>
      </c>
      <c r="T14" s="15">
        <f t="shared" si="7"/>
        <v>0</v>
      </c>
      <c r="U14" s="15">
        <f t="shared" si="8"/>
        <v>0</v>
      </c>
      <c r="V14" s="15">
        <f t="shared" si="9"/>
        <v>0</v>
      </c>
      <c r="W14" s="15">
        <f t="shared" si="10"/>
        <v>0</v>
      </c>
      <c r="X14" s="15">
        <f t="shared" si="11"/>
        <v>0</v>
      </c>
      <c r="Y14" s="15">
        <f t="shared" si="12"/>
        <v>0</v>
      </c>
      <c r="Z14" s="21">
        <f t="shared" si="13"/>
        <v>0</v>
      </c>
      <c r="AA14" s="16">
        <f t="shared" si="14"/>
        <v>0</v>
      </c>
      <c r="AB14" s="18"/>
    </row>
    <row r="15" spans="1:28" x14ac:dyDescent="0.3">
      <c r="A15" s="5">
        <v>2</v>
      </c>
      <c r="B15" s="3" t="s">
        <v>66</v>
      </c>
      <c r="C15" s="3" t="s">
        <v>73</v>
      </c>
      <c r="D15" s="25">
        <v>12</v>
      </c>
      <c r="E15" s="5">
        <f t="shared" ref="E15:E35" si="18">E7</f>
        <v>1</v>
      </c>
      <c r="F15" s="10">
        <f t="shared" ref="F15:F35" si="19">F7*(1+AnnualIncrease)</f>
        <v>93.401399999999995</v>
      </c>
      <c r="G15" s="12">
        <f t="shared" ref="G15:O15" si="20">G7</f>
        <v>0</v>
      </c>
      <c r="H15" s="12">
        <f t="shared" si="20"/>
        <v>0.125</v>
      </c>
      <c r="I15" s="12">
        <f t="shared" si="20"/>
        <v>0.125</v>
      </c>
      <c r="J15" s="12">
        <f t="shared" si="20"/>
        <v>0.125</v>
      </c>
      <c r="K15" s="12">
        <f t="shared" si="20"/>
        <v>0.125</v>
      </c>
      <c r="L15" s="12">
        <f t="shared" si="20"/>
        <v>0.125</v>
      </c>
      <c r="M15" s="12">
        <f t="shared" si="20"/>
        <v>0.125</v>
      </c>
      <c r="N15" s="12">
        <f t="shared" si="20"/>
        <v>0.125</v>
      </c>
      <c r="O15" s="12">
        <f t="shared" si="20"/>
        <v>0.125</v>
      </c>
      <c r="P15" s="13">
        <f t="shared" si="3"/>
        <v>1</v>
      </c>
      <c r="Q15" s="15">
        <f t="shared" si="4"/>
        <v>0</v>
      </c>
      <c r="R15" s="15">
        <f t="shared" si="5"/>
        <v>239.875</v>
      </c>
      <c r="S15" s="15">
        <f t="shared" si="6"/>
        <v>239.875</v>
      </c>
      <c r="T15" s="15">
        <f t="shared" si="7"/>
        <v>239.875</v>
      </c>
      <c r="U15" s="15">
        <f t="shared" si="8"/>
        <v>239.875</v>
      </c>
      <c r="V15" s="15">
        <f t="shared" si="9"/>
        <v>239.875</v>
      </c>
      <c r="W15" s="15">
        <f t="shared" si="10"/>
        <v>239.875</v>
      </c>
      <c r="X15" s="15">
        <f t="shared" si="11"/>
        <v>239.875</v>
      </c>
      <c r="Y15" s="15">
        <f t="shared" si="12"/>
        <v>239.875</v>
      </c>
      <c r="Z15" s="21">
        <f t="shared" si="13"/>
        <v>1919</v>
      </c>
      <c r="AA15" s="16">
        <f t="shared" si="14"/>
        <v>179237.28659999999</v>
      </c>
      <c r="AB15" s="18"/>
    </row>
    <row r="16" spans="1:28" x14ac:dyDescent="0.3">
      <c r="A16" s="5">
        <v>2</v>
      </c>
      <c r="B16" s="3" t="s">
        <v>67</v>
      </c>
      <c r="C16" s="3" t="s">
        <v>73</v>
      </c>
      <c r="D16" s="25">
        <v>12</v>
      </c>
      <c r="E16" s="5">
        <f t="shared" si="18"/>
        <v>1</v>
      </c>
      <c r="F16" s="10">
        <f t="shared" si="19"/>
        <v>109.4766</v>
      </c>
      <c r="G16" s="12">
        <f t="shared" ref="G16:O16" si="21">G8</f>
        <v>0</v>
      </c>
      <c r="H16" s="12">
        <f t="shared" si="21"/>
        <v>0</v>
      </c>
      <c r="I16" s="12">
        <f t="shared" si="21"/>
        <v>0.25</v>
      </c>
      <c r="J16" s="12">
        <f t="shared" si="21"/>
        <v>0</v>
      </c>
      <c r="K16" s="12">
        <f t="shared" si="21"/>
        <v>0.25</v>
      </c>
      <c r="L16" s="12">
        <f t="shared" si="21"/>
        <v>0.125</v>
      </c>
      <c r="M16" s="12">
        <f t="shared" si="21"/>
        <v>0</v>
      </c>
      <c r="N16" s="12">
        <f t="shared" si="21"/>
        <v>0.125</v>
      </c>
      <c r="O16" s="12">
        <f t="shared" si="21"/>
        <v>0.25</v>
      </c>
      <c r="P16" s="13">
        <f t="shared" si="3"/>
        <v>1</v>
      </c>
      <c r="Q16" s="15">
        <f t="shared" si="4"/>
        <v>0</v>
      </c>
      <c r="R16" s="15">
        <f t="shared" si="5"/>
        <v>0</v>
      </c>
      <c r="S16" s="15">
        <f t="shared" si="6"/>
        <v>479.75</v>
      </c>
      <c r="T16" s="15">
        <f t="shared" si="7"/>
        <v>0</v>
      </c>
      <c r="U16" s="15">
        <f t="shared" si="8"/>
        <v>479.75</v>
      </c>
      <c r="V16" s="15">
        <f t="shared" si="9"/>
        <v>239.875</v>
      </c>
      <c r="W16" s="15">
        <f t="shared" si="10"/>
        <v>0</v>
      </c>
      <c r="X16" s="15">
        <f t="shared" si="11"/>
        <v>239.875</v>
      </c>
      <c r="Y16" s="15">
        <f t="shared" si="12"/>
        <v>479.75</v>
      </c>
      <c r="Z16" s="21">
        <f t="shared" si="13"/>
        <v>1919</v>
      </c>
      <c r="AA16" s="16">
        <f t="shared" si="14"/>
        <v>210085.59540000002</v>
      </c>
      <c r="AB16" s="18"/>
    </row>
    <row r="17" spans="1:28" x14ac:dyDescent="0.3">
      <c r="A17" s="5">
        <v>2</v>
      </c>
      <c r="B17" s="3" t="s">
        <v>68</v>
      </c>
      <c r="C17" s="3" t="s">
        <v>73</v>
      </c>
      <c r="D17" s="25">
        <v>12</v>
      </c>
      <c r="E17" s="5">
        <f t="shared" si="18"/>
        <v>1</v>
      </c>
      <c r="F17" s="10">
        <f t="shared" si="19"/>
        <v>77.897400000000005</v>
      </c>
      <c r="G17" s="12">
        <f t="shared" ref="G17:O17" si="22">G9</f>
        <v>0</v>
      </c>
      <c r="H17" s="12">
        <f t="shared" si="22"/>
        <v>0</v>
      </c>
      <c r="I17" s="12">
        <f t="shared" si="22"/>
        <v>0</v>
      </c>
      <c r="J17" s="12">
        <f t="shared" si="22"/>
        <v>0</v>
      </c>
      <c r="K17" s="12">
        <f t="shared" si="22"/>
        <v>0.1</v>
      </c>
      <c r="L17" s="12">
        <f t="shared" si="22"/>
        <v>0.15</v>
      </c>
      <c r="M17" s="12">
        <f t="shared" si="22"/>
        <v>0</v>
      </c>
      <c r="N17" s="12">
        <f t="shared" si="22"/>
        <v>0.6</v>
      </c>
      <c r="O17" s="12">
        <f t="shared" si="22"/>
        <v>0.15</v>
      </c>
      <c r="P17" s="13">
        <f t="shared" si="3"/>
        <v>1</v>
      </c>
      <c r="Q17" s="15">
        <f t="shared" si="4"/>
        <v>0</v>
      </c>
      <c r="R17" s="15">
        <f t="shared" si="5"/>
        <v>0</v>
      </c>
      <c r="S17" s="15">
        <f t="shared" si="6"/>
        <v>0</v>
      </c>
      <c r="T17" s="15">
        <f t="shared" si="7"/>
        <v>0</v>
      </c>
      <c r="U17" s="15">
        <f t="shared" si="8"/>
        <v>191.9</v>
      </c>
      <c r="V17" s="15">
        <f t="shared" si="9"/>
        <v>287.84999999999997</v>
      </c>
      <c r="W17" s="15">
        <f t="shared" si="10"/>
        <v>0</v>
      </c>
      <c r="X17" s="15">
        <f t="shared" si="11"/>
        <v>1151.3999999999999</v>
      </c>
      <c r="Y17" s="15">
        <f t="shared" si="12"/>
        <v>287.84999999999997</v>
      </c>
      <c r="Z17" s="21">
        <f t="shared" si="13"/>
        <v>1918.9999999999998</v>
      </c>
      <c r="AA17" s="16">
        <f t="shared" si="14"/>
        <v>149485.11059999999</v>
      </c>
      <c r="AB17" s="18"/>
    </row>
    <row r="18" spans="1:28" x14ac:dyDescent="0.3">
      <c r="A18" s="5">
        <v>2</v>
      </c>
      <c r="B18" s="3" t="s">
        <v>69</v>
      </c>
      <c r="C18" s="3" t="s">
        <v>73</v>
      </c>
      <c r="D18" s="25">
        <v>12</v>
      </c>
      <c r="E18" s="5">
        <f t="shared" si="18"/>
        <v>1</v>
      </c>
      <c r="F18" s="10">
        <f t="shared" si="19"/>
        <v>113.526</v>
      </c>
      <c r="G18" s="12">
        <f t="shared" ref="G18:O18" si="23">G10</f>
        <v>0</v>
      </c>
      <c r="H18" s="12">
        <f t="shared" si="23"/>
        <v>0</v>
      </c>
      <c r="I18" s="12">
        <f t="shared" si="23"/>
        <v>0</v>
      </c>
      <c r="J18" s="12">
        <f t="shared" si="23"/>
        <v>0</v>
      </c>
      <c r="K18" s="12">
        <f t="shared" si="23"/>
        <v>0.1</v>
      </c>
      <c r="L18" s="12">
        <f t="shared" si="23"/>
        <v>0.15</v>
      </c>
      <c r="M18" s="12">
        <f t="shared" si="23"/>
        <v>0</v>
      </c>
      <c r="N18" s="12">
        <f t="shared" si="23"/>
        <v>0.6</v>
      </c>
      <c r="O18" s="12">
        <f t="shared" si="23"/>
        <v>0.15</v>
      </c>
      <c r="P18" s="13">
        <f t="shared" si="3"/>
        <v>1</v>
      </c>
      <c r="Q18" s="15">
        <f t="shared" si="4"/>
        <v>0</v>
      </c>
      <c r="R18" s="15">
        <f t="shared" si="5"/>
        <v>0</v>
      </c>
      <c r="S18" s="15">
        <f t="shared" si="6"/>
        <v>0</v>
      </c>
      <c r="T18" s="15">
        <f t="shared" si="7"/>
        <v>0</v>
      </c>
      <c r="U18" s="15">
        <f t="shared" si="8"/>
        <v>191.9</v>
      </c>
      <c r="V18" s="15">
        <f t="shared" si="9"/>
        <v>287.84999999999997</v>
      </c>
      <c r="W18" s="15">
        <f t="shared" si="10"/>
        <v>0</v>
      </c>
      <c r="X18" s="15">
        <f t="shared" si="11"/>
        <v>1151.3999999999999</v>
      </c>
      <c r="Y18" s="15">
        <f t="shared" si="12"/>
        <v>287.84999999999997</v>
      </c>
      <c r="Z18" s="21">
        <f t="shared" si="13"/>
        <v>1918.9999999999998</v>
      </c>
      <c r="AA18" s="16">
        <f t="shared" si="14"/>
        <v>217856.39399999997</v>
      </c>
      <c r="AB18" s="18"/>
    </row>
    <row r="19" spans="1:28" x14ac:dyDescent="0.3">
      <c r="A19" s="5">
        <v>2</v>
      </c>
      <c r="B19" s="3" t="s">
        <v>112</v>
      </c>
      <c r="C19" s="3" t="s">
        <v>73</v>
      </c>
      <c r="D19" s="25">
        <v>12</v>
      </c>
      <c r="E19" s="25">
        <v>0.5</v>
      </c>
      <c r="F19" s="10">
        <f t="shared" si="19"/>
        <v>102.5304</v>
      </c>
      <c r="G19" s="23">
        <f t="shared" ref="G19:O19" si="24">G11</f>
        <v>0.5</v>
      </c>
      <c r="H19" s="23">
        <f t="shared" si="24"/>
        <v>0</v>
      </c>
      <c r="I19" s="23">
        <f t="shared" si="24"/>
        <v>0</v>
      </c>
      <c r="J19" s="23">
        <f t="shared" si="24"/>
        <v>0</v>
      </c>
      <c r="K19" s="23">
        <f t="shared" si="24"/>
        <v>0</v>
      </c>
      <c r="L19" s="23">
        <f t="shared" si="24"/>
        <v>0</v>
      </c>
      <c r="M19" s="23">
        <f t="shared" si="24"/>
        <v>0.5</v>
      </c>
      <c r="N19" s="23">
        <f t="shared" si="24"/>
        <v>0</v>
      </c>
      <c r="O19" s="23">
        <f t="shared" si="24"/>
        <v>0</v>
      </c>
      <c r="P19" s="13">
        <f t="shared" si="3"/>
        <v>1</v>
      </c>
      <c r="Q19" s="15">
        <f t="shared" si="4"/>
        <v>479.75</v>
      </c>
      <c r="R19" s="15">
        <f t="shared" si="5"/>
        <v>0</v>
      </c>
      <c r="S19" s="15">
        <f t="shared" si="6"/>
        <v>0</v>
      </c>
      <c r="T19" s="15">
        <f t="shared" si="7"/>
        <v>0</v>
      </c>
      <c r="U19" s="15">
        <f t="shared" si="8"/>
        <v>0</v>
      </c>
      <c r="V19" s="15">
        <f t="shared" si="9"/>
        <v>0</v>
      </c>
      <c r="W19" s="15">
        <f t="shared" si="10"/>
        <v>479.75</v>
      </c>
      <c r="X19" s="15">
        <f t="shared" si="11"/>
        <v>0</v>
      </c>
      <c r="Y19" s="15">
        <f t="shared" si="12"/>
        <v>0</v>
      </c>
      <c r="Z19" s="21">
        <f t="shared" si="13"/>
        <v>959.5</v>
      </c>
      <c r="AA19" s="16">
        <f t="shared" si="14"/>
        <v>98377.918799999999</v>
      </c>
      <c r="AB19" s="16">
        <f>SUM(AA12:AA19)</f>
        <v>1325244.1290000002</v>
      </c>
    </row>
    <row r="20" spans="1:28" x14ac:dyDescent="0.3">
      <c r="A20" s="5">
        <v>3</v>
      </c>
      <c r="B20" s="3" t="s">
        <v>63</v>
      </c>
      <c r="C20" s="3" t="s">
        <v>71</v>
      </c>
      <c r="D20" s="5">
        <f>D12</f>
        <v>12</v>
      </c>
      <c r="E20" s="5">
        <f t="shared" si="18"/>
        <v>1</v>
      </c>
      <c r="F20" s="10">
        <f t="shared" si="19"/>
        <v>115.21389599999999</v>
      </c>
      <c r="G20" s="12">
        <f t="shared" ref="G20:O20" si="25">G12</f>
        <v>0</v>
      </c>
      <c r="H20" s="12">
        <f t="shared" si="25"/>
        <v>0.125</v>
      </c>
      <c r="I20" s="12">
        <f t="shared" si="25"/>
        <v>0.125</v>
      </c>
      <c r="J20" s="12">
        <f t="shared" si="25"/>
        <v>0.125</v>
      </c>
      <c r="K20" s="12">
        <f t="shared" si="25"/>
        <v>0.125</v>
      </c>
      <c r="L20" s="12">
        <f t="shared" si="25"/>
        <v>0.125</v>
      </c>
      <c r="M20" s="12">
        <f t="shared" si="25"/>
        <v>0.125</v>
      </c>
      <c r="N20" s="12">
        <f t="shared" si="25"/>
        <v>0.125</v>
      </c>
      <c r="O20" s="12">
        <f t="shared" si="25"/>
        <v>0.125</v>
      </c>
      <c r="P20" s="13">
        <f t="shared" si="3"/>
        <v>1</v>
      </c>
      <c r="Q20" s="15">
        <f t="shared" si="4"/>
        <v>0</v>
      </c>
      <c r="R20" s="15">
        <f t="shared" si="5"/>
        <v>239.875</v>
      </c>
      <c r="S20" s="15">
        <f t="shared" si="6"/>
        <v>239.875</v>
      </c>
      <c r="T20" s="15">
        <f t="shared" si="7"/>
        <v>239.875</v>
      </c>
      <c r="U20" s="15">
        <f t="shared" si="8"/>
        <v>239.875</v>
      </c>
      <c r="V20" s="15">
        <f t="shared" si="9"/>
        <v>239.875</v>
      </c>
      <c r="W20" s="15">
        <f t="shared" si="10"/>
        <v>239.875</v>
      </c>
      <c r="X20" s="15">
        <f t="shared" si="11"/>
        <v>239.875</v>
      </c>
      <c r="Y20" s="15">
        <f t="shared" si="12"/>
        <v>239.875</v>
      </c>
      <c r="Z20" s="21">
        <f t="shared" si="13"/>
        <v>1919</v>
      </c>
      <c r="AA20" s="16">
        <f t="shared" si="14"/>
        <v>221095.46642399998</v>
      </c>
      <c r="AB20" s="18"/>
    </row>
    <row r="21" spans="1:28" x14ac:dyDescent="0.3">
      <c r="A21" s="5">
        <v>3</v>
      </c>
      <c r="B21" s="3" t="s">
        <v>64</v>
      </c>
      <c r="C21" s="3" t="s">
        <v>71</v>
      </c>
      <c r="D21" s="5">
        <f t="shared" ref="D21:D35" si="26">D13</f>
        <v>12</v>
      </c>
      <c r="E21" s="5">
        <f t="shared" si="18"/>
        <v>1</v>
      </c>
      <c r="F21" s="10">
        <f t="shared" si="19"/>
        <v>134.71099199999998</v>
      </c>
      <c r="G21" s="12">
        <f t="shared" ref="G21:O21" si="27">G13</f>
        <v>0</v>
      </c>
      <c r="H21" s="12">
        <f t="shared" si="27"/>
        <v>0</v>
      </c>
      <c r="I21" s="12">
        <f t="shared" si="27"/>
        <v>0.25</v>
      </c>
      <c r="J21" s="12">
        <f t="shared" si="27"/>
        <v>0</v>
      </c>
      <c r="K21" s="12">
        <f t="shared" si="27"/>
        <v>0.25</v>
      </c>
      <c r="L21" s="12">
        <f t="shared" si="27"/>
        <v>0.125</v>
      </c>
      <c r="M21" s="12">
        <f t="shared" si="27"/>
        <v>0</v>
      </c>
      <c r="N21" s="12">
        <f t="shared" si="27"/>
        <v>0.125</v>
      </c>
      <c r="O21" s="12">
        <f t="shared" si="27"/>
        <v>0.25</v>
      </c>
      <c r="P21" s="13">
        <f t="shared" si="3"/>
        <v>1</v>
      </c>
      <c r="Q21" s="15">
        <f t="shared" si="4"/>
        <v>0</v>
      </c>
      <c r="R21" s="15">
        <f t="shared" si="5"/>
        <v>0</v>
      </c>
      <c r="S21" s="15">
        <f t="shared" si="6"/>
        <v>479.75</v>
      </c>
      <c r="T21" s="15">
        <f t="shared" si="7"/>
        <v>0</v>
      </c>
      <c r="U21" s="15">
        <f t="shared" si="8"/>
        <v>479.75</v>
      </c>
      <c r="V21" s="15">
        <f t="shared" si="9"/>
        <v>239.875</v>
      </c>
      <c r="W21" s="15">
        <f t="shared" si="10"/>
        <v>0</v>
      </c>
      <c r="X21" s="15">
        <f t="shared" si="11"/>
        <v>239.875</v>
      </c>
      <c r="Y21" s="15">
        <f t="shared" si="12"/>
        <v>479.75</v>
      </c>
      <c r="Z21" s="21">
        <f t="shared" si="13"/>
        <v>1919</v>
      </c>
      <c r="AA21" s="16">
        <f t="shared" si="14"/>
        <v>258510.39364799997</v>
      </c>
      <c r="AB21" s="18"/>
    </row>
    <row r="22" spans="1:28" x14ac:dyDescent="0.3">
      <c r="A22" s="5">
        <v>3</v>
      </c>
      <c r="B22" s="3" t="s">
        <v>65</v>
      </c>
      <c r="C22" s="3" t="s">
        <v>71</v>
      </c>
      <c r="D22" s="5">
        <f t="shared" si="26"/>
        <v>12</v>
      </c>
      <c r="E22" s="5">
        <f t="shared" si="18"/>
        <v>0</v>
      </c>
      <c r="F22" s="10">
        <f t="shared" si="19"/>
        <v>164.84097600000001</v>
      </c>
      <c r="G22" s="12">
        <f t="shared" ref="G22:O22" si="28">G14</f>
        <v>0</v>
      </c>
      <c r="H22" s="12">
        <f t="shared" si="28"/>
        <v>0.15</v>
      </c>
      <c r="I22" s="12">
        <f t="shared" si="28"/>
        <v>0.15</v>
      </c>
      <c r="J22" s="12">
        <f t="shared" si="28"/>
        <v>0.1</v>
      </c>
      <c r="K22" s="12">
        <f t="shared" si="28"/>
        <v>0.1</v>
      </c>
      <c r="L22" s="12">
        <f t="shared" si="28"/>
        <v>0.1</v>
      </c>
      <c r="M22" s="12">
        <f t="shared" si="28"/>
        <v>0.15</v>
      </c>
      <c r="N22" s="12">
        <f t="shared" si="28"/>
        <v>0.05</v>
      </c>
      <c r="O22" s="12">
        <f t="shared" si="28"/>
        <v>0.15</v>
      </c>
      <c r="P22" s="13">
        <f t="shared" si="3"/>
        <v>0.95000000000000007</v>
      </c>
      <c r="Q22" s="15">
        <f t="shared" si="4"/>
        <v>0</v>
      </c>
      <c r="R22" s="15">
        <f t="shared" si="5"/>
        <v>0</v>
      </c>
      <c r="S22" s="15">
        <f t="shared" si="6"/>
        <v>0</v>
      </c>
      <c r="T22" s="15">
        <f t="shared" si="7"/>
        <v>0</v>
      </c>
      <c r="U22" s="15">
        <f t="shared" si="8"/>
        <v>0</v>
      </c>
      <c r="V22" s="15">
        <f t="shared" si="9"/>
        <v>0</v>
      </c>
      <c r="W22" s="15">
        <f t="shared" si="10"/>
        <v>0</v>
      </c>
      <c r="X22" s="15">
        <f t="shared" si="11"/>
        <v>0</v>
      </c>
      <c r="Y22" s="15">
        <f t="shared" si="12"/>
        <v>0</v>
      </c>
      <c r="Z22" s="21">
        <f t="shared" si="13"/>
        <v>0</v>
      </c>
      <c r="AA22" s="16">
        <f t="shared" si="14"/>
        <v>0</v>
      </c>
      <c r="AB22" s="18"/>
    </row>
    <row r="23" spans="1:28" x14ac:dyDescent="0.3">
      <c r="A23" s="5">
        <v>3</v>
      </c>
      <c r="B23" s="3" t="s">
        <v>66</v>
      </c>
      <c r="C23" s="3" t="s">
        <v>73</v>
      </c>
      <c r="D23" s="5">
        <f t="shared" si="26"/>
        <v>12</v>
      </c>
      <c r="E23" s="5">
        <f t="shared" si="18"/>
        <v>1</v>
      </c>
      <c r="F23" s="10">
        <f t="shared" si="19"/>
        <v>95.269427999999991</v>
      </c>
      <c r="G23" s="12">
        <f t="shared" ref="G23:O23" si="29">G15</f>
        <v>0</v>
      </c>
      <c r="H23" s="12">
        <f t="shared" si="29"/>
        <v>0.125</v>
      </c>
      <c r="I23" s="12">
        <f t="shared" si="29"/>
        <v>0.125</v>
      </c>
      <c r="J23" s="12">
        <f t="shared" si="29"/>
        <v>0.125</v>
      </c>
      <c r="K23" s="12">
        <f t="shared" si="29"/>
        <v>0.125</v>
      </c>
      <c r="L23" s="12">
        <f t="shared" si="29"/>
        <v>0.125</v>
      </c>
      <c r="M23" s="12">
        <f t="shared" si="29"/>
        <v>0.125</v>
      </c>
      <c r="N23" s="12">
        <f t="shared" si="29"/>
        <v>0.125</v>
      </c>
      <c r="O23" s="12">
        <f t="shared" si="29"/>
        <v>0.125</v>
      </c>
      <c r="P23" s="13">
        <f t="shared" si="3"/>
        <v>1</v>
      </c>
      <c r="Q23" s="15">
        <f t="shared" si="4"/>
        <v>0</v>
      </c>
      <c r="R23" s="15">
        <f t="shared" si="5"/>
        <v>239.875</v>
      </c>
      <c r="S23" s="15">
        <f t="shared" si="6"/>
        <v>239.875</v>
      </c>
      <c r="T23" s="15">
        <f t="shared" si="7"/>
        <v>239.875</v>
      </c>
      <c r="U23" s="15">
        <f t="shared" si="8"/>
        <v>239.875</v>
      </c>
      <c r="V23" s="15">
        <f t="shared" si="9"/>
        <v>239.875</v>
      </c>
      <c r="W23" s="15">
        <f t="shared" si="10"/>
        <v>239.875</v>
      </c>
      <c r="X23" s="15">
        <f t="shared" si="11"/>
        <v>239.875</v>
      </c>
      <c r="Y23" s="15">
        <f t="shared" si="12"/>
        <v>239.875</v>
      </c>
      <c r="Z23" s="21">
        <f t="shared" si="13"/>
        <v>1919</v>
      </c>
      <c r="AA23" s="16">
        <f t="shared" si="14"/>
        <v>182822.03233199997</v>
      </c>
      <c r="AB23" s="18"/>
    </row>
    <row r="24" spans="1:28" x14ac:dyDescent="0.3">
      <c r="A24" s="5">
        <v>3</v>
      </c>
      <c r="B24" s="3" t="s">
        <v>67</v>
      </c>
      <c r="C24" s="3" t="s">
        <v>73</v>
      </c>
      <c r="D24" s="5">
        <f t="shared" si="26"/>
        <v>12</v>
      </c>
      <c r="E24" s="5">
        <f t="shared" si="18"/>
        <v>1</v>
      </c>
      <c r="F24" s="10">
        <f t="shared" si="19"/>
        <v>111.666132</v>
      </c>
      <c r="G24" s="12">
        <f t="shared" ref="G24:O24" si="30">G16</f>
        <v>0</v>
      </c>
      <c r="H24" s="12">
        <f t="shared" si="30"/>
        <v>0</v>
      </c>
      <c r="I24" s="12">
        <f t="shared" si="30"/>
        <v>0.25</v>
      </c>
      <c r="J24" s="12">
        <f t="shared" si="30"/>
        <v>0</v>
      </c>
      <c r="K24" s="12">
        <f t="shared" si="30"/>
        <v>0.25</v>
      </c>
      <c r="L24" s="12">
        <f t="shared" si="30"/>
        <v>0.125</v>
      </c>
      <c r="M24" s="12">
        <f t="shared" si="30"/>
        <v>0</v>
      </c>
      <c r="N24" s="12">
        <f t="shared" si="30"/>
        <v>0.125</v>
      </c>
      <c r="O24" s="12">
        <f t="shared" si="30"/>
        <v>0.25</v>
      </c>
      <c r="P24" s="13">
        <f t="shared" si="3"/>
        <v>1</v>
      </c>
      <c r="Q24" s="15">
        <f t="shared" si="4"/>
        <v>0</v>
      </c>
      <c r="R24" s="15">
        <f t="shared" si="5"/>
        <v>0</v>
      </c>
      <c r="S24" s="15">
        <f t="shared" si="6"/>
        <v>479.75</v>
      </c>
      <c r="T24" s="15">
        <f t="shared" si="7"/>
        <v>0</v>
      </c>
      <c r="U24" s="15">
        <f t="shared" si="8"/>
        <v>479.75</v>
      </c>
      <c r="V24" s="15">
        <f t="shared" si="9"/>
        <v>239.875</v>
      </c>
      <c r="W24" s="15">
        <f t="shared" si="10"/>
        <v>0</v>
      </c>
      <c r="X24" s="15">
        <f t="shared" si="11"/>
        <v>239.875</v>
      </c>
      <c r="Y24" s="15">
        <f t="shared" si="12"/>
        <v>479.75</v>
      </c>
      <c r="Z24" s="21">
        <f t="shared" si="13"/>
        <v>1919</v>
      </c>
      <c r="AA24" s="16">
        <f t="shared" si="14"/>
        <v>214287.30730800002</v>
      </c>
      <c r="AB24" s="18"/>
    </row>
    <row r="25" spans="1:28" x14ac:dyDescent="0.3">
      <c r="A25" s="5">
        <v>3</v>
      </c>
      <c r="B25" s="3" t="s">
        <v>68</v>
      </c>
      <c r="C25" s="3" t="s">
        <v>73</v>
      </c>
      <c r="D25" s="5">
        <f t="shared" si="26"/>
        <v>12</v>
      </c>
      <c r="E25" s="5">
        <f t="shared" si="18"/>
        <v>1</v>
      </c>
      <c r="F25" s="10">
        <f t="shared" si="19"/>
        <v>79.455348000000001</v>
      </c>
      <c r="G25" s="12">
        <f t="shared" ref="G25:O25" si="31">G17</f>
        <v>0</v>
      </c>
      <c r="H25" s="12">
        <f t="shared" si="31"/>
        <v>0</v>
      </c>
      <c r="I25" s="12">
        <f t="shared" si="31"/>
        <v>0</v>
      </c>
      <c r="J25" s="12">
        <f t="shared" si="31"/>
        <v>0</v>
      </c>
      <c r="K25" s="12">
        <f t="shared" si="31"/>
        <v>0.1</v>
      </c>
      <c r="L25" s="12">
        <f t="shared" si="31"/>
        <v>0.15</v>
      </c>
      <c r="M25" s="12">
        <f t="shared" si="31"/>
        <v>0</v>
      </c>
      <c r="N25" s="12">
        <f t="shared" si="31"/>
        <v>0.6</v>
      </c>
      <c r="O25" s="12">
        <f t="shared" si="31"/>
        <v>0.15</v>
      </c>
      <c r="P25" s="13">
        <f t="shared" si="3"/>
        <v>1</v>
      </c>
      <c r="Q25" s="15">
        <f t="shared" si="4"/>
        <v>0</v>
      </c>
      <c r="R25" s="15">
        <f t="shared" si="5"/>
        <v>0</v>
      </c>
      <c r="S25" s="15">
        <f t="shared" si="6"/>
        <v>0</v>
      </c>
      <c r="T25" s="15">
        <f t="shared" si="7"/>
        <v>0</v>
      </c>
      <c r="U25" s="15">
        <f t="shared" si="8"/>
        <v>191.9</v>
      </c>
      <c r="V25" s="15">
        <f t="shared" si="9"/>
        <v>287.84999999999997</v>
      </c>
      <c r="W25" s="15">
        <f t="shared" si="10"/>
        <v>0</v>
      </c>
      <c r="X25" s="15">
        <f t="shared" si="11"/>
        <v>1151.3999999999999</v>
      </c>
      <c r="Y25" s="15">
        <f t="shared" si="12"/>
        <v>287.84999999999997</v>
      </c>
      <c r="Z25" s="21">
        <f t="shared" si="13"/>
        <v>1918.9999999999998</v>
      </c>
      <c r="AA25" s="16">
        <f t="shared" si="14"/>
        <v>152474.81281199999</v>
      </c>
      <c r="AB25" s="18"/>
    </row>
    <row r="26" spans="1:28" x14ac:dyDescent="0.3">
      <c r="A26" s="5">
        <v>3</v>
      </c>
      <c r="B26" s="3" t="s">
        <v>69</v>
      </c>
      <c r="C26" s="3" t="s">
        <v>73</v>
      </c>
      <c r="D26" s="5">
        <f t="shared" si="26"/>
        <v>12</v>
      </c>
      <c r="E26" s="5">
        <f t="shared" si="18"/>
        <v>1</v>
      </c>
      <c r="F26" s="10">
        <f t="shared" si="19"/>
        <v>115.79652</v>
      </c>
      <c r="G26" s="12">
        <f t="shared" ref="G26:O26" si="32">G18</f>
        <v>0</v>
      </c>
      <c r="H26" s="12">
        <f t="shared" si="32"/>
        <v>0</v>
      </c>
      <c r="I26" s="12">
        <f t="shared" si="32"/>
        <v>0</v>
      </c>
      <c r="J26" s="12">
        <f t="shared" si="32"/>
        <v>0</v>
      </c>
      <c r="K26" s="12">
        <f t="shared" si="32"/>
        <v>0.1</v>
      </c>
      <c r="L26" s="12">
        <f t="shared" si="32"/>
        <v>0.15</v>
      </c>
      <c r="M26" s="12">
        <f t="shared" si="32"/>
        <v>0</v>
      </c>
      <c r="N26" s="12">
        <f t="shared" si="32"/>
        <v>0.6</v>
      </c>
      <c r="O26" s="12">
        <f t="shared" si="32"/>
        <v>0.15</v>
      </c>
      <c r="P26" s="13">
        <f t="shared" si="3"/>
        <v>1</v>
      </c>
      <c r="Q26" s="15">
        <f t="shared" si="4"/>
        <v>0</v>
      </c>
      <c r="R26" s="15">
        <f t="shared" si="5"/>
        <v>0</v>
      </c>
      <c r="S26" s="15">
        <f t="shared" si="6"/>
        <v>0</v>
      </c>
      <c r="T26" s="15">
        <f t="shared" si="7"/>
        <v>0</v>
      </c>
      <c r="U26" s="15">
        <f t="shared" si="8"/>
        <v>191.9</v>
      </c>
      <c r="V26" s="15">
        <f t="shared" si="9"/>
        <v>287.84999999999997</v>
      </c>
      <c r="W26" s="15">
        <f t="shared" si="10"/>
        <v>0</v>
      </c>
      <c r="X26" s="15">
        <f t="shared" si="11"/>
        <v>1151.3999999999999</v>
      </c>
      <c r="Y26" s="15">
        <f t="shared" si="12"/>
        <v>287.84999999999997</v>
      </c>
      <c r="Z26" s="21">
        <f t="shared" si="13"/>
        <v>1918.9999999999998</v>
      </c>
      <c r="AA26" s="16">
        <f t="shared" si="14"/>
        <v>222213.52187999999</v>
      </c>
      <c r="AB26" s="18"/>
    </row>
    <row r="27" spans="1:28" x14ac:dyDescent="0.3">
      <c r="A27" s="5">
        <v>3</v>
      </c>
      <c r="B27" s="3" t="s">
        <v>112</v>
      </c>
      <c r="C27" s="3" t="s">
        <v>73</v>
      </c>
      <c r="D27" s="5">
        <f t="shared" si="26"/>
        <v>12</v>
      </c>
      <c r="E27" s="5">
        <f t="shared" si="18"/>
        <v>0.5</v>
      </c>
      <c r="F27" s="10">
        <f t="shared" si="19"/>
        <v>104.581008</v>
      </c>
      <c r="G27" s="12">
        <f t="shared" ref="G27:O27" si="33">G19</f>
        <v>0.5</v>
      </c>
      <c r="H27" s="12">
        <f t="shared" si="33"/>
        <v>0</v>
      </c>
      <c r="I27" s="12">
        <f t="shared" si="33"/>
        <v>0</v>
      </c>
      <c r="J27" s="12">
        <f t="shared" si="33"/>
        <v>0</v>
      </c>
      <c r="K27" s="12">
        <f t="shared" si="33"/>
        <v>0</v>
      </c>
      <c r="L27" s="12">
        <f t="shared" si="33"/>
        <v>0</v>
      </c>
      <c r="M27" s="12">
        <f t="shared" si="33"/>
        <v>0.5</v>
      </c>
      <c r="N27" s="12">
        <f t="shared" si="33"/>
        <v>0</v>
      </c>
      <c r="O27" s="12">
        <f t="shared" si="33"/>
        <v>0</v>
      </c>
      <c r="P27" s="13">
        <f t="shared" si="3"/>
        <v>1</v>
      </c>
      <c r="Q27" s="15">
        <f t="shared" si="4"/>
        <v>479.75</v>
      </c>
      <c r="R27" s="15">
        <f t="shared" si="5"/>
        <v>0</v>
      </c>
      <c r="S27" s="15">
        <f t="shared" si="6"/>
        <v>0</v>
      </c>
      <c r="T27" s="15">
        <f t="shared" si="7"/>
        <v>0</v>
      </c>
      <c r="U27" s="15">
        <f t="shared" si="8"/>
        <v>0</v>
      </c>
      <c r="V27" s="15">
        <f t="shared" si="9"/>
        <v>0</v>
      </c>
      <c r="W27" s="15">
        <f t="shared" si="10"/>
        <v>479.75</v>
      </c>
      <c r="X27" s="15">
        <f t="shared" si="11"/>
        <v>0</v>
      </c>
      <c r="Y27" s="15">
        <f t="shared" si="12"/>
        <v>0</v>
      </c>
      <c r="Z27" s="21">
        <f t="shared" si="13"/>
        <v>959.5</v>
      </c>
      <c r="AA27" s="16">
        <f t="shared" si="14"/>
        <v>100345.477176</v>
      </c>
      <c r="AB27" s="16">
        <f>SUM(AA20:AA27)</f>
        <v>1351749.0115799997</v>
      </c>
    </row>
    <row r="28" spans="1:28" x14ac:dyDescent="0.3">
      <c r="A28" s="5">
        <v>4</v>
      </c>
      <c r="B28" s="3" t="s">
        <v>63</v>
      </c>
      <c r="C28" s="3" t="s">
        <v>71</v>
      </c>
      <c r="D28" s="5">
        <f t="shared" si="26"/>
        <v>12</v>
      </c>
      <c r="E28" s="5">
        <f t="shared" si="18"/>
        <v>1</v>
      </c>
      <c r="F28" s="10">
        <f t="shared" si="19"/>
        <v>117.51817392</v>
      </c>
      <c r="G28" s="12">
        <f t="shared" ref="G28:O28" si="34">G20</f>
        <v>0</v>
      </c>
      <c r="H28" s="12">
        <f t="shared" si="34"/>
        <v>0.125</v>
      </c>
      <c r="I28" s="12">
        <f t="shared" si="34"/>
        <v>0.125</v>
      </c>
      <c r="J28" s="12">
        <f t="shared" si="34"/>
        <v>0.125</v>
      </c>
      <c r="K28" s="12">
        <f t="shared" si="34"/>
        <v>0.125</v>
      </c>
      <c r="L28" s="12">
        <f t="shared" si="34"/>
        <v>0.125</v>
      </c>
      <c r="M28" s="12">
        <f t="shared" si="34"/>
        <v>0.125</v>
      </c>
      <c r="N28" s="12">
        <f t="shared" si="34"/>
        <v>0.125</v>
      </c>
      <c r="O28" s="12">
        <f t="shared" si="34"/>
        <v>0.125</v>
      </c>
      <c r="P28" s="13">
        <f t="shared" si="3"/>
        <v>1</v>
      </c>
      <c r="Q28" s="15">
        <f t="shared" si="4"/>
        <v>0</v>
      </c>
      <c r="R28" s="15">
        <f t="shared" si="5"/>
        <v>239.875</v>
      </c>
      <c r="S28" s="15">
        <f t="shared" si="6"/>
        <v>239.875</v>
      </c>
      <c r="T28" s="15">
        <f t="shared" si="7"/>
        <v>239.875</v>
      </c>
      <c r="U28" s="15">
        <f t="shared" si="8"/>
        <v>239.875</v>
      </c>
      <c r="V28" s="15">
        <f t="shared" si="9"/>
        <v>239.875</v>
      </c>
      <c r="W28" s="15">
        <f t="shared" si="10"/>
        <v>239.875</v>
      </c>
      <c r="X28" s="15">
        <f t="shared" si="11"/>
        <v>239.875</v>
      </c>
      <c r="Y28" s="15">
        <f t="shared" si="12"/>
        <v>239.875</v>
      </c>
      <c r="Z28" s="21">
        <f t="shared" si="13"/>
        <v>1919</v>
      </c>
      <c r="AA28" s="16">
        <f t="shared" si="14"/>
        <v>225517.37575248</v>
      </c>
      <c r="AB28" s="18"/>
    </row>
    <row r="29" spans="1:28" x14ac:dyDescent="0.3">
      <c r="A29" s="5">
        <v>4</v>
      </c>
      <c r="B29" s="3" t="s">
        <v>64</v>
      </c>
      <c r="C29" s="3" t="s">
        <v>71</v>
      </c>
      <c r="D29" s="5">
        <f t="shared" si="26"/>
        <v>12</v>
      </c>
      <c r="E29" s="5">
        <f t="shared" si="18"/>
        <v>1</v>
      </c>
      <c r="F29" s="10">
        <f t="shared" si="19"/>
        <v>137.40521183999996</v>
      </c>
      <c r="G29" s="12">
        <f t="shared" ref="G29:O29" si="35">G21</f>
        <v>0</v>
      </c>
      <c r="H29" s="12">
        <f t="shared" si="35"/>
        <v>0</v>
      </c>
      <c r="I29" s="12">
        <f t="shared" si="35"/>
        <v>0.25</v>
      </c>
      <c r="J29" s="12">
        <f t="shared" si="35"/>
        <v>0</v>
      </c>
      <c r="K29" s="12">
        <f t="shared" si="35"/>
        <v>0.25</v>
      </c>
      <c r="L29" s="12">
        <f t="shared" si="35"/>
        <v>0.125</v>
      </c>
      <c r="M29" s="12">
        <f t="shared" si="35"/>
        <v>0</v>
      </c>
      <c r="N29" s="12">
        <f t="shared" si="35"/>
        <v>0.125</v>
      </c>
      <c r="O29" s="12">
        <f t="shared" si="35"/>
        <v>0.25</v>
      </c>
      <c r="P29" s="13">
        <f t="shared" si="3"/>
        <v>1</v>
      </c>
      <c r="Q29" s="15">
        <f t="shared" si="4"/>
        <v>0</v>
      </c>
      <c r="R29" s="15">
        <f t="shared" si="5"/>
        <v>0</v>
      </c>
      <c r="S29" s="15">
        <f t="shared" si="6"/>
        <v>479.75</v>
      </c>
      <c r="T29" s="15">
        <f t="shared" si="7"/>
        <v>0</v>
      </c>
      <c r="U29" s="15">
        <f t="shared" si="8"/>
        <v>479.75</v>
      </c>
      <c r="V29" s="15">
        <f t="shared" si="9"/>
        <v>239.875</v>
      </c>
      <c r="W29" s="15">
        <f t="shared" si="10"/>
        <v>0</v>
      </c>
      <c r="X29" s="15">
        <f t="shared" si="11"/>
        <v>239.875</v>
      </c>
      <c r="Y29" s="15">
        <f t="shared" si="12"/>
        <v>479.75</v>
      </c>
      <c r="Z29" s="21">
        <f t="shared" si="13"/>
        <v>1919</v>
      </c>
      <c r="AA29" s="16">
        <f t="shared" si="14"/>
        <v>263680.60152095993</v>
      </c>
      <c r="AB29" s="18"/>
    </row>
    <row r="30" spans="1:28" x14ac:dyDescent="0.3">
      <c r="A30" s="5">
        <v>4</v>
      </c>
      <c r="B30" s="3" t="s">
        <v>65</v>
      </c>
      <c r="C30" s="3" t="s">
        <v>71</v>
      </c>
      <c r="D30" s="5">
        <f t="shared" si="26"/>
        <v>12</v>
      </c>
      <c r="E30" s="5">
        <f t="shared" si="18"/>
        <v>0</v>
      </c>
      <c r="F30" s="10">
        <f t="shared" si="19"/>
        <v>168.13779552000003</v>
      </c>
      <c r="G30" s="12">
        <f t="shared" ref="G30:O30" si="36">G22</f>
        <v>0</v>
      </c>
      <c r="H30" s="12">
        <f t="shared" si="36"/>
        <v>0.15</v>
      </c>
      <c r="I30" s="12">
        <f t="shared" si="36"/>
        <v>0.15</v>
      </c>
      <c r="J30" s="12">
        <f t="shared" si="36"/>
        <v>0.1</v>
      </c>
      <c r="K30" s="12">
        <f t="shared" si="36"/>
        <v>0.1</v>
      </c>
      <c r="L30" s="12">
        <f t="shared" si="36"/>
        <v>0.1</v>
      </c>
      <c r="M30" s="12">
        <f t="shared" si="36"/>
        <v>0.15</v>
      </c>
      <c r="N30" s="12">
        <f t="shared" si="36"/>
        <v>0.05</v>
      </c>
      <c r="O30" s="12">
        <f t="shared" si="36"/>
        <v>0.15</v>
      </c>
      <c r="P30" s="13">
        <f t="shared" si="3"/>
        <v>0.95000000000000007</v>
      </c>
      <c r="Q30" s="15">
        <f t="shared" si="4"/>
        <v>0</v>
      </c>
      <c r="R30" s="15">
        <f t="shared" si="5"/>
        <v>0</v>
      </c>
      <c r="S30" s="15">
        <f t="shared" si="6"/>
        <v>0</v>
      </c>
      <c r="T30" s="15">
        <f t="shared" si="7"/>
        <v>0</v>
      </c>
      <c r="U30" s="15">
        <f t="shared" si="8"/>
        <v>0</v>
      </c>
      <c r="V30" s="15">
        <f t="shared" si="9"/>
        <v>0</v>
      </c>
      <c r="W30" s="15">
        <f t="shared" si="10"/>
        <v>0</v>
      </c>
      <c r="X30" s="15">
        <f t="shared" si="11"/>
        <v>0</v>
      </c>
      <c r="Y30" s="15">
        <f t="shared" si="12"/>
        <v>0</v>
      </c>
      <c r="Z30" s="21">
        <f t="shared" si="13"/>
        <v>0</v>
      </c>
      <c r="AA30" s="16">
        <f t="shared" si="14"/>
        <v>0</v>
      </c>
      <c r="AB30" s="18"/>
    </row>
    <row r="31" spans="1:28" x14ac:dyDescent="0.3">
      <c r="A31" s="5">
        <v>4</v>
      </c>
      <c r="B31" s="3" t="s">
        <v>66</v>
      </c>
      <c r="C31" s="3" t="s">
        <v>73</v>
      </c>
      <c r="D31" s="5">
        <f t="shared" si="26"/>
        <v>12</v>
      </c>
      <c r="E31" s="5">
        <f t="shared" si="18"/>
        <v>1</v>
      </c>
      <c r="F31" s="10">
        <f t="shared" si="19"/>
        <v>97.174816559999996</v>
      </c>
      <c r="G31" s="12">
        <f t="shared" ref="G31:O31" si="37">G23</f>
        <v>0</v>
      </c>
      <c r="H31" s="12">
        <f t="shared" si="37"/>
        <v>0.125</v>
      </c>
      <c r="I31" s="12">
        <f t="shared" si="37"/>
        <v>0.125</v>
      </c>
      <c r="J31" s="12">
        <f t="shared" si="37"/>
        <v>0.125</v>
      </c>
      <c r="K31" s="12">
        <f t="shared" si="37"/>
        <v>0.125</v>
      </c>
      <c r="L31" s="12">
        <f t="shared" si="37"/>
        <v>0.125</v>
      </c>
      <c r="M31" s="12">
        <f t="shared" si="37"/>
        <v>0.125</v>
      </c>
      <c r="N31" s="12">
        <f t="shared" si="37"/>
        <v>0.125</v>
      </c>
      <c r="O31" s="12">
        <f t="shared" si="37"/>
        <v>0.125</v>
      </c>
      <c r="P31" s="13">
        <f t="shared" si="3"/>
        <v>1</v>
      </c>
      <c r="Q31" s="15">
        <f t="shared" si="4"/>
        <v>0</v>
      </c>
      <c r="R31" s="15">
        <f t="shared" si="5"/>
        <v>239.875</v>
      </c>
      <c r="S31" s="15">
        <f t="shared" si="6"/>
        <v>239.875</v>
      </c>
      <c r="T31" s="15">
        <f t="shared" si="7"/>
        <v>239.875</v>
      </c>
      <c r="U31" s="15">
        <f t="shared" si="8"/>
        <v>239.875</v>
      </c>
      <c r="V31" s="15">
        <f t="shared" si="9"/>
        <v>239.875</v>
      </c>
      <c r="W31" s="15">
        <f t="shared" si="10"/>
        <v>239.875</v>
      </c>
      <c r="X31" s="15">
        <f t="shared" si="11"/>
        <v>239.875</v>
      </c>
      <c r="Y31" s="15">
        <f t="shared" si="12"/>
        <v>239.875</v>
      </c>
      <c r="Z31" s="21">
        <f t="shared" si="13"/>
        <v>1919</v>
      </c>
      <c r="AA31" s="16">
        <f t="shared" si="14"/>
        <v>186478.47297864</v>
      </c>
      <c r="AB31" s="18"/>
    </row>
    <row r="32" spans="1:28" x14ac:dyDescent="0.3">
      <c r="A32" s="5">
        <v>4</v>
      </c>
      <c r="B32" s="3" t="s">
        <v>67</v>
      </c>
      <c r="C32" s="3" t="s">
        <v>73</v>
      </c>
      <c r="D32" s="5">
        <f t="shared" si="26"/>
        <v>12</v>
      </c>
      <c r="E32" s="5">
        <f t="shared" si="18"/>
        <v>1</v>
      </c>
      <c r="F32" s="10">
        <f t="shared" si="19"/>
        <v>113.89945464</v>
      </c>
      <c r="G32" s="12">
        <f t="shared" ref="G32:O32" si="38">G24</f>
        <v>0</v>
      </c>
      <c r="H32" s="12">
        <f t="shared" si="38"/>
        <v>0</v>
      </c>
      <c r="I32" s="12">
        <f t="shared" si="38"/>
        <v>0.25</v>
      </c>
      <c r="J32" s="12">
        <f t="shared" si="38"/>
        <v>0</v>
      </c>
      <c r="K32" s="12">
        <f t="shared" si="38"/>
        <v>0.25</v>
      </c>
      <c r="L32" s="12">
        <f t="shared" si="38"/>
        <v>0.125</v>
      </c>
      <c r="M32" s="12">
        <f t="shared" si="38"/>
        <v>0</v>
      </c>
      <c r="N32" s="12">
        <f t="shared" si="38"/>
        <v>0.125</v>
      </c>
      <c r="O32" s="12">
        <f t="shared" si="38"/>
        <v>0.25</v>
      </c>
      <c r="P32" s="13">
        <f t="shared" si="3"/>
        <v>1</v>
      </c>
      <c r="Q32" s="15">
        <f t="shared" si="4"/>
        <v>0</v>
      </c>
      <c r="R32" s="15">
        <f t="shared" si="5"/>
        <v>0</v>
      </c>
      <c r="S32" s="15">
        <f t="shared" si="6"/>
        <v>479.75</v>
      </c>
      <c r="T32" s="15">
        <f t="shared" si="7"/>
        <v>0</v>
      </c>
      <c r="U32" s="15">
        <f t="shared" si="8"/>
        <v>479.75</v>
      </c>
      <c r="V32" s="15">
        <f t="shared" si="9"/>
        <v>239.875</v>
      </c>
      <c r="W32" s="15">
        <f t="shared" si="10"/>
        <v>0</v>
      </c>
      <c r="X32" s="15">
        <f t="shared" si="11"/>
        <v>239.875</v>
      </c>
      <c r="Y32" s="15">
        <f t="shared" si="12"/>
        <v>479.75</v>
      </c>
      <c r="Z32" s="21">
        <f t="shared" si="13"/>
        <v>1919</v>
      </c>
      <c r="AA32" s="16">
        <f t="shared" si="14"/>
        <v>218573.05345415999</v>
      </c>
      <c r="AB32" s="18"/>
    </row>
    <row r="33" spans="1:28" x14ac:dyDescent="0.3">
      <c r="A33" s="5">
        <v>4</v>
      </c>
      <c r="B33" s="3" t="s">
        <v>68</v>
      </c>
      <c r="C33" s="3" t="s">
        <v>73</v>
      </c>
      <c r="D33" s="5">
        <f t="shared" si="26"/>
        <v>12</v>
      </c>
      <c r="E33" s="5">
        <f t="shared" si="18"/>
        <v>1</v>
      </c>
      <c r="F33" s="10">
        <f t="shared" si="19"/>
        <v>81.044454959999996</v>
      </c>
      <c r="G33" s="12">
        <f t="shared" ref="G33:O33" si="39">G25</f>
        <v>0</v>
      </c>
      <c r="H33" s="12">
        <f t="shared" si="39"/>
        <v>0</v>
      </c>
      <c r="I33" s="12">
        <f t="shared" si="39"/>
        <v>0</v>
      </c>
      <c r="J33" s="12">
        <f t="shared" si="39"/>
        <v>0</v>
      </c>
      <c r="K33" s="12">
        <f t="shared" si="39"/>
        <v>0.1</v>
      </c>
      <c r="L33" s="12">
        <f t="shared" si="39"/>
        <v>0.15</v>
      </c>
      <c r="M33" s="12">
        <f t="shared" si="39"/>
        <v>0</v>
      </c>
      <c r="N33" s="12">
        <f t="shared" si="39"/>
        <v>0.6</v>
      </c>
      <c r="O33" s="12">
        <f t="shared" si="39"/>
        <v>0.15</v>
      </c>
      <c r="P33" s="13">
        <f t="shared" si="3"/>
        <v>1</v>
      </c>
      <c r="Q33" s="15">
        <f t="shared" si="4"/>
        <v>0</v>
      </c>
      <c r="R33" s="15">
        <f t="shared" si="5"/>
        <v>0</v>
      </c>
      <c r="S33" s="15">
        <f t="shared" si="6"/>
        <v>0</v>
      </c>
      <c r="T33" s="15">
        <f t="shared" si="7"/>
        <v>0</v>
      </c>
      <c r="U33" s="15">
        <f t="shared" si="8"/>
        <v>191.9</v>
      </c>
      <c r="V33" s="15">
        <f t="shared" si="9"/>
        <v>287.84999999999997</v>
      </c>
      <c r="W33" s="15">
        <f t="shared" si="10"/>
        <v>0</v>
      </c>
      <c r="X33" s="15">
        <f t="shared" si="11"/>
        <v>1151.3999999999999</v>
      </c>
      <c r="Y33" s="15">
        <f t="shared" si="12"/>
        <v>287.84999999999997</v>
      </c>
      <c r="Z33" s="21">
        <f t="shared" si="13"/>
        <v>1918.9999999999998</v>
      </c>
      <c r="AA33" s="16">
        <f t="shared" si="14"/>
        <v>155524.30906823996</v>
      </c>
      <c r="AB33" s="18"/>
    </row>
    <row r="34" spans="1:28" x14ac:dyDescent="0.3">
      <c r="A34" s="5">
        <v>4</v>
      </c>
      <c r="B34" s="3" t="s">
        <v>69</v>
      </c>
      <c r="C34" s="3" t="s">
        <v>73</v>
      </c>
      <c r="D34" s="5">
        <f t="shared" si="26"/>
        <v>12</v>
      </c>
      <c r="E34" s="5">
        <f t="shared" si="18"/>
        <v>1</v>
      </c>
      <c r="F34" s="10">
        <f t="shared" si="19"/>
        <v>118.1124504</v>
      </c>
      <c r="G34" s="12">
        <f t="shared" ref="G34:O34" si="40">G26</f>
        <v>0</v>
      </c>
      <c r="H34" s="12">
        <f t="shared" si="40"/>
        <v>0</v>
      </c>
      <c r="I34" s="12">
        <f t="shared" si="40"/>
        <v>0</v>
      </c>
      <c r="J34" s="12">
        <f t="shared" si="40"/>
        <v>0</v>
      </c>
      <c r="K34" s="12">
        <f t="shared" si="40"/>
        <v>0.1</v>
      </c>
      <c r="L34" s="12">
        <f t="shared" si="40"/>
        <v>0.15</v>
      </c>
      <c r="M34" s="12">
        <f t="shared" si="40"/>
        <v>0</v>
      </c>
      <c r="N34" s="12">
        <f t="shared" si="40"/>
        <v>0.6</v>
      </c>
      <c r="O34" s="12">
        <f t="shared" si="40"/>
        <v>0.15</v>
      </c>
      <c r="P34" s="13">
        <f t="shared" si="3"/>
        <v>1</v>
      </c>
      <c r="Q34" s="15">
        <f t="shared" si="4"/>
        <v>0</v>
      </c>
      <c r="R34" s="15">
        <f t="shared" si="5"/>
        <v>0</v>
      </c>
      <c r="S34" s="15">
        <f t="shared" si="6"/>
        <v>0</v>
      </c>
      <c r="T34" s="15">
        <f t="shared" si="7"/>
        <v>0</v>
      </c>
      <c r="U34" s="15">
        <f t="shared" si="8"/>
        <v>191.9</v>
      </c>
      <c r="V34" s="15">
        <f t="shared" si="9"/>
        <v>287.84999999999997</v>
      </c>
      <c r="W34" s="15">
        <f t="shared" si="10"/>
        <v>0</v>
      </c>
      <c r="X34" s="15">
        <f t="shared" si="11"/>
        <v>1151.3999999999999</v>
      </c>
      <c r="Y34" s="15">
        <f t="shared" si="12"/>
        <v>287.84999999999997</v>
      </c>
      <c r="Z34" s="21">
        <f t="shared" si="13"/>
        <v>1918.9999999999998</v>
      </c>
      <c r="AA34" s="16">
        <f t="shared" si="14"/>
        <v>226657.79231759996</v>
      </c>
      <c r="AB34" s="18"/>
    </row>
    <row r="35" spans="1:28" x14ac:dyDescent="0.3">
      <c r="A35" s="5">
        <v>4</v>
      </c>
      <c r="B35" s="3" t="s">
        <v>112</v>
      </c>
      <c r="C35" s="3" t="s">
        <v>73</v>
      </c>
      <c r="D35" s="5">
        <f t="shared" si="26"/>
        <v>12</v>
      </c>
      <c r="E35" s="5">
        <f t="shared" si="18"/>
        <v>0.5</v>
      </c>
      <c r="F35" s="10">
        <f t="shared" si="19"/>
        <v>106.67262816</v>
      </c>
      <c r="G35" s="12">
        <f t="shared" ref="G35:O35" si="41">G27</f>
        <v>0.5</v>
      </c>
      <c r="H35" s="12">
        <f t="shared" si="41"/>
        <v>0</v>
      </c>
      <c r="I35" s="12">
        <f t="shared" si="41"/>
        <v>0</v>
      </c>
      <c r="J35" s="12">
        <f t="shared" si="41"/>
        <v>0</v>
      </c>
      <c r="K35" s="12">
        <f t="shared" si="41"/>
        <v>0</v>
      </c>
      <c r="L35" s="12">
        <f t="shared" si="41"/>
        <v>0</v>
      </c>
      <c r="M35" s="12">
        <f t="shared" si="41"/>
        <v>0.5</v>
      </c>
      <c r="N35" s="12">
        <f t="shared" si="41"/>
        <v>0</v>
      </c>
      <c r="O35" s="12">
        <f t="shared" si="41"/>
        <v>0</v>
      </c>
      <c r="P35" s="13">
        <f t="shared" si="3"/>
        <v>1</v>
      </c>
      <c r="Q35" s="15">
        <f t="shared" si="4"/>
        <v>479.75</v>
      </c>
      <c r="R35" s="15">
        <f t="shared" si="5"/>
        <v>0</v>
      </c>
      <c r="S35" s="15">
        <f t="shared" si="6"/>
        <v>0</v>
      </c>
      <c r="T35" s="15">
        <f t="shared" si="7"/>
        <v>0</v>
      </c>
      <c r="U35" s="15">
        <f t="shared" si="8"/>
        <v>0</v>
      </c>
      <c r="V35" s="15">
        <f t="shared" si="9"/>
        <v>0</v>
      </c>
      <c r="W35" s="15">
        <f t="shared" si="10"/>
        <v>479.75</v>
      </c>
      <c r="X35" s="15">
        <f t="shared" si="11"/>
        <v>0</v>
      </c>
      <c r="Y35" s="15">
        <f t="shared" si="12"/>
        <v>0</v>
      </c>
      <c r="Z35" s="21">
        <f t="shared" si="13"/>
        <v>959.5</v>
      </c>
      <c r="AA35" s="16">
        <f t="shared" si="14"/>
        <v>102352.38671952</v>
      </c>
      <c r="AB35" s="16">
        <f>SUM(AA28:AA35)</f>
        <v>1378783.9918115998</v>
      </c>
    </row>
    <row r="36" spans="1:28" x14ac:dyDescent="0.3">
      <c r="F36" s="46"/>
      <c r="P36" s="5"/>
      <c r="Q36" s="36">
        <f t="shared" ref="Q36:AB36" si="42">SUM(Q4:Q35)</f>
        <v>1919</v>
      </c>
      <c r="R36" s="36">
        <f t="shared" si="42"/>
        <v>2146.8812499999999</v>
      </c>
      <c r="S36" s="36">
        <f t="shared" si="42"/>
        <v>5864.9437500000004</v>
      </c>
      <c r="T36" s="36">
        <f t="shared" si="42"/>
        <v>2050.9312500000001</v>
      </c>
      <c r="U36" s="36">
        <f t="shared" si="42"/>
        <v>7208.2437499999987</v>
      </c>
      <c r="V36" s="36">
        <f t="shared" si="42"/>
        <v>6068.8375000000015</v>
      </c>
      <c r="W36" s="36">
        <f t="shared" si="42"/>
        <v>4065.8812499999999</v>
      </c>
      <c r="X36" s="36">
        <f t="shared" si="42"/>
        <v>12449.512499999999</v>
      </c>
      <c r="Y36" s="36">
        <f t="shared" si="42"/>
        <v>8023.8187500000013</v>
      </c>
      <c r="Z36" s="36">
        <f t="shared" si="42"/>
        <v>49798.049999999996</v>
      </c>
      <c r="AA36" s="22">
        <f t="shared" si="42"/>
        <v>5458423.1668916</v>
      </c>
      <c r="AB36" s="22">
        <f t="shared" si="42"/>
        <v>5458423.1668915991</v>
      </c>
    </row>
    <row r="37" spans="1:28" x14ac:dyDescent="0.3">
      <c r="F37" s="46"/>
      <c r="P37" s="5"/>
      <c r="Q37" s="33">
        <f t="shared" ref="Q37:Y37" si="43">Q36/$Z$36</f>
        <v>3.8535645472061661E-2</v>
      </c>
      <c r="R37" s="33">
        <f t="shared" si="43"/>
        <v>4.3111753371868983E-2</v>
      </c>
      <c r="S37" s="33">
        <f t="shared" si="43"/>
        <v>0.11777456647398846</v>
      </c>
      <c r="T37" s="33">
        <f t="shared" si="43"/>
        <v>4.1184971098265903E-2</v>
      </c>
      <c r="U37" s="33">
        <f t="shared" si="43"/>
        <v>0.14474951830443158</v>
      </c>
      <c r="V37" s="33">
        <f t="shared" si="43"/>
        <v>0.12186897880539503</v>
      </c>
      <c r="W37" s="33">
        <f t="shared" si="43"/>
        <v>8.1647398843930644E-2</v>
      </c>
      <c r="X37" s="33">
        <f t="shared" si="43"/>
        <v>0.25</v>
      </c>
      <c r="Y37" s="33">
        <f t="shared" si="43"/>
        <v>0.16112716763005785</v>
      </c>
      <c r="Z37" s="35"/>
    </row>
    <row r="38" spans="1:28" x14ac:dyDescent="0.3">
      <c r="Q38" s="35"/>
    </row>
  </sheetData>
  <dataValidations count="1">
    <dataValidation type="list" allowBlank="1" showInputMessage="1" showErrorMessage="1" sqref="C4:C35" xr:uid="{A1859F7F-0835-4255-ADEC-199D02DF178A}">
      <formula1>Key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DA5A-EE99-44E0-A2F2-F946847F8233}">
  <dimension ref="A1:G14"/>
  <sheetViews>
    <sheetView workbookViewId="0">
      <selection activeCell="B19" sqref="B19"/>
    </sheetView>
  </sheetViews>
  <sheetFormatPr defaultRowHeight="14.4" x14ac:dyDescent="0.3"/>
  <cols>
    <col min="1" max="1" width="13" customWidth="1"/>
    <col min="2" max="2" width="68.109375" customWidth="1"/>
    <col min="3" max="3" width="10.6640625" customWidth="1"/>
    <col min="4" max="7" width="0" hidden="1" customWidth="1"/>
  </cols>
  <sheetData>
    <row r="1" spans="1:7" x14ac:dyDescent="0.3">
      <c r="A1" s="4" t="s">
        <v>180</v>
      </c>
      <c r="B1" s="4" t="s">
        <v>181</v>
      </c>
      <c r="C1" t="s">
        <v>111</v>
      </c>
      <c r="D1" s="7" t="s">
        <v>113</v>
      </c>
      <c r="E1" s="7" t="s">
        <v>114</v>
      </c>
      <c r="F1" s="7" t="s">
        <v>115</v>
      </c>
      <c r="G1" s="7" t="s">
        <v>116</v>
      </c>
    </row>
    <row r="2" spans="1:7" x14ac:dyDescent="0.3">
      <c r="A2" s="3" t="s">
        <v>2</v>
      </c>
      <c r="B2" s="3" t="s">
        <v>15</v>
      </c>
      <c r="C2" t="str">
        <f>A2</f>
        <v>C.4. 1</v>
      </c>
      <c r="D2" s="8">
        <v>0.25</v>
      </c>
      <c r="E2" s="8">
        <v>0.25</v>
      </c>
      <c r="F2" s="8">
        <v>0.25</v>
      </c>
      <c r="G2" s="8">
        <v>0.25</v>
      </c>
    </row>
    <row r="3" spans="1:7" x14ac:dyDescent="0.3">
      <c r="A3" s="3" t="s">
        <v>3</v>
      </c>
      <c r="B3" s="3" t="s">
        <v>16</v>
      </c>
      <c r="C3" t="str">
        <f t="shared" ref="C3:C14" si="0">A3</f>
        <v>C.4.1.1</v>
      </c>
      <c r="D3" s="8">
        <v>1</v>
      </c>
      <c r="E3" s="8"/>
      <c r="F3" s="8"/>
      <c r="G3" s="8"/>
    </row>
    <row r="4" spans="1:7" x14ac:dyDescent="0.3">
      <c r="A4" s="3" t="s">
        <v>4</v>
      </c>
      <c r="B4" s="3" t="s">
        <v>17</v>
      </c>
      <c r="C4" t="str">
        <f t="shared" si="0"/>
        <v>C.4.1.2</v>
      </c>
      <c r="D4" s="8">
        <v>0.25</v>
      </c>
      <c r="E4" s="8">
        <v>0.25</v>
      </c>
      <c r="F4" s="8">
        <v>0.25</v>
      </c>
      <c r="G4" s="8">
        <v>0.25</v>
      </c>
    </row>
    <row r="5" spans="1:7" x14ac:dyDescent="0.3">
      <c r="A5" s="3" t="s">
        <v>5</v>
      </c>
      <c r="B5" s="3" t="s">
        <v>18</v>
      </c>
      <c r="C5" t="str">
        <f t="shared" si="0"/>
        <v>C.4.1.3</v>
      </c>
      <c r="D5" s="8">
        <v>0.25</v>
      </c>
      <c r="E5" s="8">
        <v>0.25</v>
      </c>
      <c r="F5" s="8">
        <v>0.25</v>
      </c>
      <c r="G5" s="8">
        <v>0.25</v>
      </c>
    </row>
    <row r="6" spans="1:7" x14ac:dyDescent="0.3">
      <c r="A6" s="3" t="s">
        <v>6</v>
      </c>
      <c r="B6" s="3" t="s">
        <v>19</v>
      </c>
      <c r="C6" t="str">
        <f t="shared" si="0"/>
        <v>C.4.1.5</v>
      </c>
      <c r="D6" s="8">
        <v>0.3</v>
      </c>
      <c r="E6" s="8">
        <v>0.15</v>
      </c>
      <c r="F6" s="8">
        <v>0.15</v>
      </c>
      <c r="G6" s="8">
        <v>0.4</v>
      </c>
    </row>
    <row r="7" spans="1:7" x14ac:dyDescent="0.3">
      <c r="A7" s="3" t="s">
        <v>7</v>
      </c>
      <c r="B7" s="37" t="s">
        <v>20</v>
      </c>
      <c r="C7" t="str">
        <f t="shared" si="0"/>
        <v>C.4.2</v>
      </c>
      <c r="D7" s="8">
        <v>0.25</v>
      </c>
      <c r="E7" s="8">
        <v>0.25</v>
      </c>
      <c r="F7" s="8">
        <v>0.25</v>
      </c>
      <c r="G7" s="8">
        <v>0.25</v>
      </c>
    </row>
    <row r="8" spans="1:7" x14ac:dyDescent="0.3">
      <c r="A8" s="3" t="s">
        <v>8</v>
      </c>
      <c r="B8" s="37" t="s">
        <v>21</v>
      </c>
      <c r="C8" t="str">
        <f t="shared" si="0"/>
        <v>C.4.3</v>
      </c>
      <c r="D8" s="8">
        <v>0.25</v>
      </c>
      <c r="E8" s="8">
        <v>0.25</v>
      </c>
      <c r="F8" s="8">
        <v>0.25</v>
      </c>
      <c r="G8" s="8">
        <v>0.25</v>
      </c>
    </row>
    <row r="9" spans="1:7" x14ac:dyDescent="0.3">
      <c r="A9" s="3" t="s">
        <v>9</v>
      </c>
      <c r="B9" s="3" t="s">
        <v>22</v>
      </c>
      <c r="C9" t="str">
        <f t="shared" si="0"/>
        <v>C.4.4</v>
      </c>
      <c r="D9" s="8">
        <v>0.25</v>
      </c>
      <c r="E9" s="8">
        <v>0.25</v>
      </c>
      <c r="F9" s="8">
        <v>0.25</v>
      </c>
      <c r="G9" s="8">
        <v>0.25</v>
      </c>
    </row>
    <row r="10" spans="1:7" x14ac:dyDescent="0.3">
      <c r="A10" s="3" t="s">
        <v>10</v>
      </c>
      <c r="B10" s="37" t="s">
        <v>23</v>
      </c>
      <c r="C10" t="str">
        <f t="shared" si="0"/>
        <v>C.4.5</v>
      </c>
      <c r="D10" s="8">
        <v>0.25</v>
      </c>
      <c r="E10" s="8">
        <v>0.25</v>
      </c>
      <c r="F10" s="8">
        <v>0.25</v>
      </c>
      <c r="G10" s="8">
        <v>0.25</v>
      </c>
    </row>
    <row r="11" spans="1:7" x14ac:dyDescent="0.3">
      <c r="A11" s="3" t="s">
        <v>11</v>
      </c>
      <c r="B11" s="3" t="s">
        <v>24</v>
      </c>
      <c r="C11" t="str">
        <f t="shared" si="0"/>
        <v>C.4.6</v>
      </c>
      <c r="D11" s="8">
        <v>0.25</v>
      </c>
      <c r="E11" s="8">
        <v>0.25</v>
      </c>
      <c r="F11" s="8">
        <v>0.25</v>
      </c>
      <c r="G11" s="8">
        <v>0.25</v>
      </c>
    </row>
    <row r="12" spans="1:7" x14ac:dyDescent="0.3">
      <c r="A12" s="3" t="s">
        <v>12</v>
      </c>
      <c r="B12" s="37" t="s">
        <v>25</v>
      </c>
      <c r="C12" t="str">
        <f t="shared" si="0"/>
        <v>C.4.7</v>
      </c>
      <c r="D12" s="8">
        <v>0.25</v>
      </c>
      <c r="E12" s="8">
        <v>0.25</v>
      </c>
      <c r="F12" s="8">
        <v>0.25</v>
      </c>
      <c r="G12" s="8">
        <v>0.25</v>
      </c>
    </row>
    <row r="13" spans="1:7" x14ac:dyDescent="0.3">
      <c r="A13" s="3" t="s">
        <v>13</v>
      </c>
      <c r="B13" s="3" t="s">
        <v>26</v>
      </c>
      <c r="C13" t="str">
        <f t="shared" si="0"/>
        <v>C.4.8</v>
      </c>
      <c r="D13" s="8">
        <v>0.25</v>
      </c>
      <c r="E13" s="8">
        <v>0.25</v>
      </c>
      <c r="F13" s="8">
        <v>0.25</v>
      </c>
      <c r="G13" s="8">
        <v>0.25</v>
      </c>
    </row>
    <row r="14" spans="1:7" x14ac:dyDescent="0.3">
      <c r="A14" s="3" t="s">
        <v>14</v>
      </c>
      <c r="B14" s="37" t="s">
        <v>27</v>
      </c>
      <c r="C14" t="str">
        <f t="shared" si="0"/>
        <v>C.4.9</v>
      </c>
      <c r="D14" s="8">
        <v>0.25</v>
      </c>
      <c r="E14" s="8">
        <v>0.25</v>
      </c>
      <c r="F14" s="8">
        <v>0.25</v>
      </c>
      <c r="G14" s="8">
        <v>0.25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54BB-6462-40E1-897B-E87E8DD60B86}">
  <dimension ref="A1:U81"/>
  <sheetViews>
    <sheetView workbookViewId="0">
      <pane xSplit="2" ySplit="3" topLeftCell="C38" activePane="bottomRight" state="frozen"/>
      <selection pane="topRight" activeCell="B1" sqref="B1"/>
      <selection pane="bottomLeft" activeCell="A3" sqref="A3"/>
      <selection pane="bottomRight" activeCell="O37" sqref="O37"/>
    </sheetView>
  </sheetViews>
  <sheetFormatPr defaultRowHeight="14.4" x14ac:dyDescent="0.3"/>
  <cols>
    <col min="2" max="2" width="62.33203125" customWidth="1"/>
    <col min="3" max="3" width="9" style="2" customWidth="1"/>
    <col min="4" max="5" width="9.33203125" style="2" bestFit="1" customWidth="1"/>
    <col min="6" max="20" width="8.88671875" style="2"/>
  </cols>
  <sheetData>
    <row r="1" spans="1:21" ht="15.6" x14ac:dyDescent="0.3">
      <c r="A1" s="82" t="s">
        <v>172</v>
      </c>
      <c r="B1" s="82"/>
      <c r="D1" s="79" t="s">
        <v>183</v>
      </c>
      <c r="E1" s="80"/>
      <c r="F1" s="80"/>
      <c r="G1" s="80"/>
      <c r="H1" s="80"/>
      <c r="I1" s="80"/>
      <c r="J1" s="80"/>
      <c r="K1" s="80"/>
      <c r="L1" s="81"/>
    </row>
    <row r="2" spans="1:21" ht="259.2" customHeight="1" x14ac:dyDescent="0.3">
      <c r="A2" s="83"/>
      <c r="B2" s="83"/>
      <c r="C2" s="50"/>
      <c r="D2" s="44" t="s">
        <v>201</v>
      </c>
      <c r="E2" s="44" t="s">
        <v>202</v>
      </c>
      <c r="F2" s="44" t="s">
        <v>203</v>
      </c>
      <c r="G2" s="44" t="s">
        <v>204</v>
      </c>
      <c r="H2" s="44" t="s">
        <v>205</v>
      </c>
      <c r="I2" s="44" t="s">
        <v>206</v>
      </c>
      <c r="J2" s="44" t="s">
        <v>207</v>
      </c>
      <c r="K2" s="44" t="s">
        <v>208</v>
      </c>
      <c r="L2" s="44" t="s">
        <v>209</v>
      </c>
      <c r="M2" s="47" t="str">
        <f>Staffing!B4</f>
        <v>Senior DBA</v>
      </c>
      <c r="N2" s="48" t="str">
        <f>Staffing!B5</f>
        <v>Senior Software Developer, Applications and Systems Software</v>
      </c>
      <c r="O2" s="47" t="str">
        <f>Staffing!B6</f>
        <v>SME Software Developer, Applications and Systems Software</v>
      </c>
      <c r="P2" s="47" t="str">
        <f>Staffing!B7</f>
        <v>DBA</v>
      </c>
      <c r="Q2" s="47" t="str">
        <f>Staffing!B8</f>
        <v>Journeyman Software Developer, Applications and System Software</v>
      </c>
      <c r="R2" s="47" t="str">
        <f>Staffing!B9</f>
        <v>Testing Engineer</v>
      </c>
      <c r="S2" s="47" t="str">
        <f>Staffing!B10</f>
        <v>Senior Testing Engineer</v>
      </c>
      <c r="T2" s="47" t="str">
        <f>Staffing!B11</f>
        <v>Project Manager</v>
      </c>
      <c r="U2" t="s">
        <v>184</v>
      </c>
    </row>
    <row r="3" spans="1:21" ht="14.4" customHeight="1" x14ac:dyDescent="0.3">
      <c r="A3" s="40" t="s">
        <v>0</v>
      </c>
      <c r="B3" s="49" t="s">
        <v>1</v>
      </c>
      <c r="C3" s="51" t="s">
        <v>182</v>
      </c>
      <c r="D3" s="6" t="str">
        <f>Task!A2</f>
        <v>C.4. 1</v>
      </c>
      <c r="E3" s="6" t="str">
        <f>Task!A7</f>
        <v>C.4.2</v>
      </c>
      <c r="F3" s="6" t="str">
        <f>Task!A8</f>
        <v>C.4.3</v>
      </c>
      <c r="G3" s="6" t="str">
        <f>Task!A9</f>
        <v>C.4.4</v>
      </c>
      <c r="H3" s="6" t="str">
        <f>Task!A10</f>
        <v>C.4.5</v>
      </c>
      <c r="I3" s="6" t="str">
        <f>Task!A11</f>
        <v>C.4.6</v>
      </c>
      <c r="J3" s="6" t="str">
        <f>Task!A12</f>
        <v>C.4.7</v>
      </c>
      <c r="K3" s="6" t="str">
        <f>Task!A13</f>
        <v>C.4.8</v>
      </c>
      <c r="L3" s="6" t="str">
        <f>Task!A14</f>
        <v>C.4.9</v>
      </c>
    </row>
    <row r="4" spans="1:21" ht="15.6" x14ac:dyDescent="0.3">
      <c r="A4" s="5">
        <v>1</v>
      </c>
      <c r="B4" s="31" t="s">
        <v>173</v>
      </c>
      <c r="C4" s="52" t="s">
        <v>2</v>
      </c>
      <c r="D4" s="41" t="s">
        <v>179</v>
      </c>
      <c r="E4" s="5"/>
      <c r="F4" s="5"/>
      <c r="G4" s="5"/>
      <c r="H4" s="5"/>
      <c r="I4" s="5"/>
      <c r="J4" s="5"/>
      <c r="K4" s="5"/>
      <c r="L4" s="5"/>
      <c r="M4" s="5"/>
      <c r="N4" s="5"/>
      <c r="O4" s="5"/>
      <c r="P4" s="5"/>
      <c r="Q4" s="5"/>
      <c r="R4" s="5"/>
      <c r="S4" s="5"/>
      <c r="T4" s="63">
        <v>0.224</v>
      </c>
    </row>
    <row r="5" spans="1:21" ht="15.6" x14ac:dyDescent="0.3">
      <c r="A5" s="5">
        <f>A4+1</f>
        <v>2</v>
      </c>
      <c r="B5" s="31" t="s">
        <v>174</v>
      </c>
      <c r="C5" s="52" t="s">
        <v>2</v>
      </c>
      <c r="D5" s="41" t="s">
        <v>179</v>
      </c>
      <c r="E5" s="5"/>
      <c r="F5" s="5"/>
      <c r="G5" s="5"/>
      <c r="H5" s="5"/>
      <c r="I5" s="5"/>
      <c r="J5" s="5"/>
      <c r="K5" s="5"/>
      <c r="L5" s="5"/>
      <c r="M5" s="5"/>
      <c r="N5" s="5"/>
      <c r="O5" s="5"/>
      <c r="P5" s="5"/>
      <c r="Q5" s="5"/>
      <c r="R5" s="5"/>
      <c r="S5" s="5"/>
      <c r="T5" s="63">
        <v>8.5999999999999993E-2</v>
      </c>
    </row>
    <row r="6" spans="1:21" ht="15.6" x14ac:dyDescent="0.3">
      <c r="A6" s="5">
        <f t="shared" ref="A6:A36" si="0">A5+1</f>
        <v>3</v>
      </c>
      <c r="B6" s="31" t="s">
        <v>175</v>
      </c>
      <c r="C6" s="52" t="s">
        <v>2</v>
      </c>
      <c r="D6" s="41" t="s">
        <v>179</v>
      </c>
      <c r="E6" s="5"/>
      <c r="F6" s="5"/>
      <c r="G6" s="5"/>
      <c r="H6" s="5"/>
      <c r="I6" s="5"/>
      <c r="J6" s="5"/>
      <c r="K6" s="5"/>
      <c r="L6" s="5"/>
      <c r="M6" s="5"/>
      <c r="N6" s="5"/>
      <c r="O6" s="5"/>
      <c r="P6" s="5"/>
      <c r="Q6" s="5"/>
      <c r="R6" s="5"/>
      <c r="S6" s="5"/>
      <c r="T6" s="63">
        <v>0.33700000000000002</v>
      </c>
    </row>
    <row r="7" spans="1:21" ht="15.6" x14ac:dyDescent="0.3">
      <c r="A7" s="5">
        <f t="shared" si="0"/>
        <v>4</v>
      </c>
      <c r="B7" s="31" t="s">
        <v>176</v>
      </c>
      <c r="C7" s="52" t="s">
        <v>2</v>
      </c>
      <c r="D7" s="41" t="s">
        <v>179</v>
      </c>
      <c r="E7" s="5"/>
      <c r="F7" s="5"/>
      <c r="G7" s="5"/>
      <c r="H7" s="5"/>
      <c r="I7" s="5"/>
      <c r="J7" s="5"/>
      <c r="K7" s="5"/>
      <c r="L7" s="5"/>
      <c r="M7" s="5"/>
      <c r="N7" s="5"/>
      <c r="O7" s="5"/>
      <c r="P7" s="5"/>
      <c r="Q7" s="5"/>
      <c r="R7" s="5"/>
      <c r="S7" s="5"/>
      <c r="T7" s="63">
        <v>0.10299999999999999</v>
      </c>
    </row>
    <row r="8" spans="1:21" ht="15.6" x14ac:dyDescent="0.3">
      <c r="A8" s="5">
        <f t="shared" si="0"/>
        <v>5</v>
      </c>
      <c r="B8" s="31" t="s">
        <v>177</v>
      </c>
      <c r="C8" s="52" t="s">
        <v>2</v>
      </c>
      <c r="D8" s="41" t="s">
        <v>179</v>
      </c>
      <c r="E8" s="5"/>
      <c r="F8" s="5"/>
      <c r="G8" s="5"/>
      <c r="H8" s="5"/>
      <c r="I8" s="5"/>
      <c r="J8" s="5"/>
      <c r="K8" s="5"/>
      <c r="L8" s="5"/>
      <c r="M8" s="5"/>
      <c r="N8" s="5"/>
      <c r="O8" s="5"/>
      <c r="P8" s="5"/>
      <c r="Q8" s="5"/>
      <c r="R8" s="5"/>
      <c r="S8" s="5"/>
      <c r="T8" s="63">
        <v>9.5000000000000001E-2</v>
      </c>
    </row>
    <row r="9" spans="1:21" ht="28.8" x14ac:dyDescent="0.3">
      <c r="A9" s="5">
        <f t="shared" si="0"/>
        <v>6</v>
      </c>
      <c r="B9" s="42" t="s">
        <v>144</v>
      </c>
      <c r="C9" s="52" t="s">
        <v>7</v>
      </c>
      <c r="D9" s="5"/>
      <c r="E9" s="43" t="s">
        <v>179</v>
      </c>
      <c r="F9" s="5"/>
      <c r="G9" s="5"/>
      <c r="H9" s="5"/>
      <c r="I9" s="5"/>
      <c r="J9" s="43" t="s">
        <v>145</v>
      </c>
      <c r="K9" s="5"/>
      <c r="L9" s="5"/>
      <c r="M9" s="63">
        <v>0.01</v>
      </c>
      <c r="N9" s="63">
        <v>0.05</v>
      </c>
      <c r="O9" s="63">
        <v>3.5700000000000003E-2</v>
      </c>
      <c r="P9" s="63">
        <v>0.01</v>
      </c>
      <c r="Q9" s="63">
        <v>0.05</v>
      </c>
      <c r="R9" s="5"/>
      <c r="S9" s="5"/>
      <c r="T9" s="5"/>
    </row>
    <row r="10" spans="1:21" ht="15.6" x14ac:dyDescent="0.3">
      <c r="A10" s="5">
        <f t="shared" si="0"/>
        <v>7</v>
      </c>
      <c r="B10" s="45" t="s">
        <v>146</v>
      </c>
      <c r="C10" s="52" t="s">
        <v>7</v>
      </c>
      <c r="D10" s="5"/>
      <c r="E10" s="41" t="s">
        <v>179</v>
      </c>
      <c r="F10" s="5"/>
      <c r="G10" s="5"/>
      <c r="H10" s="5"/>
      <c r="I10" s="5"/>
      <c r="J10" s="5"/>
      <c r="K10" s="5"/>
      <c r="L10" s="5"/>
      <c r="M10" s="63">
        <v>0.01</v>
      </c>
      <c r="N10" s="5"/>
      <c r="O10" s="63">
        <v>3.5700000000000003E-2</v>
      </c>
      <c r="P10" s="63">
        <v>0.01</v>
      </c>
      <c r="Q10" s="5"/>
      <c r="R10" s="5"/>
      <c r="S10" s="5"/>
      <c r="T10" s="5"/>
    </row>
    <row r="11" spans="1:21" ht="15.6" x14ac:dyDescent="0.3">
      <c r="A11" s="5">
        <f t="shared" si="0"/>
        <v>8</v>
      </c>
      <c r="B11" s="45" t="s">
        <v>147</v>
      </c>
      <c r="C11" s="52" t="s">
        <v>7</v>
      </c>
      <c r="D11" s="5"/>
      <c r="E11" s="41" t="s">
        <v>179</v>
      </c>
      <c r="F11" s="5"/>
      <c r="G11" s="5"/>
      <c r="H11" s="5"/>
      <c r="I11" s="5"/>
      <c r="J11" s="5"/>
      <c r="K11" s="5"/>
      <c r="L11" s="5"/>
      <c r="M11" s="63">
        <v>0.01</v>
      </c>
      <c r="N11" s="5"/>
      <c r="O11" s="63">
        <v>3.5700000000000003E-2</v>
      </c>
      <c r="P11" s="63">
        <v>0.01</v>
      </c>
      <c r="Q11" s="5"/>
      <c r="R11" s="5"/>
      <c r="S11" s="5"/>
      <c r="T11" s="5"/>
    </row>
    <row r="12" spans="1:21" ht="15.6" x14ac:dyDescent="0.3">
      <c r="A12" s="5">
        <f t="shared" si="0"/>
        <v>9</v>
      </c>
      <c r="B12" s="42" t="s">
        <v>148</v>
      </c>
      <c r="C12" s="52" t="s">
        <v>10</v>
      </c>
      <c r="D12" s="5"/>
      <c r="E12" s="43" t="s">
        <v>145</v>
      </c>
      <c r="F12" s="5"/>
      <c r="G12" s="5"/>
      <c r="H12" s="43" t="s">
        <v>179</v>
      </c>
      <c r="I12" s="5"/>
      <c r="J12" s="5"/>
      <c r="K12" s="5"/>
      <c r="L12" s="43" t="s">
        <v>145</v>
      </c>
      <c r="M12" s="63">
        <v>0.05</v>
      </c>
      <c r="N12" s="63">
        <v>0.5</v>
      </c>
      <c r="O12" s="63">
        <v>3.5700000000000003E-2</v>
      </c>
      <c r="P12" s="63">
        <v>0.05</v>
      </c>
      <c r="Q12" s="63">
        <v>0.5</v>
      </c>
      <c r="R12" s="5"/>
      <c r="S12" s="5"/>
      <c r="T12" s="5"/>
    </row>
    <row r="13" spans="1:21" ht="28.8" x14ac:dyDescent="0.3">
      <c r="A13" s="5">
        <f t="shared" si="0"/>
        <v>10</v>
      </c>
      <c r="B13" s="45" t="s">
        <v>149</v>
      </c>
      <c r="C13" s="52" t="s">
        <v>7</v>
      </c>
      <c r="D13" s="5"/>
      <c r="E13" s="41" t="s">
        <v>179</v>
      </c>
      <c r="F13" s="5"/>
      <c r="G13" s="5"/>
      <c r="H13" s="5"/>
      <c r="I13" s="5"/>
      <c r="J13" s="5"/>
      <c r="K13" s="5"/>
      <c r="L13" s="5"/>
      <c r="M13" s="63">
        <v>0.01</v>
      </c>
      <c r="N13" s="5"/>
      <c r="O13" s="63">
        <v>3.5700000000000003E-2</v>
      </c>
      <c r="P13" s="63">
        <v>0.01</v>
      </c>
      <c r="Q13" s="5"/>
      <c r="R13" s="5"/>
      <c r="S13" s="5"/>
      <c r="T13" s="5"/>
    </row>
    <row r="14" spans="1:21" ht="43.2" x14ac:dyDescent="0.3">
      <c r="A14" s="5">
        <f t="shared" si="0"/>
        <v>11</v>
      </c>
      <c r="B14" s="42" t="s">
        <v>150</v>
      </c>
      <c r="C14" s="52" t="s">
        <v>7</v>
      </c>
      <c r="D14" s="5"/>
      <c r="E14" s="43" t="s">
        <v>179</v>
      </c>
      <c r="F14" s="43" t="s">
        <v>145</v>
      </c>
      <c r="G14" s="43" t="s">
        <v>145</v>
      </c>
      <c r="H14" s="43" t="s">
        <v>145</v>
      </c>
      <c r="I14" s="5"/>
      <c r="J14" s="5"/>
      <c r="K14" s="5"/>
      <c r="L14" s="43" t="s">
        <v>145</v>
      </c>
      <c r="M14" s="63">
        <v>0.5</v>
      </c>
      <c r="N14" s="63">
        <v>0.26</v>
      </c>
      <c r="O14" s="63">
        <v>3.5700000000000003E-2</v>
      </c>
      <c r="P14" s="63">
        <v>0.5</v>
      </c>
      <c r="Q14" s="63">
        <v>0.26</v>
      </c>
      <c r="R14" s="5"/>
      <c r="S14" s="5"/>
      <c r="T14" s="5"/>
      <c r="U14" t="s">
        <v>145</v>
      </c>
    </row>
    <row r="15" spans="1:21" ht="28.8" x14ac:dyDescent="0.3">
      <c r="A15" s="5">
        <f t="shared" si="0"/>
        <v>12</v>
      </c>
      <c r="B15" s="39" t="s">
        <v>151</v>
      </c>
      <c r="C15" s="52" t="s">
        <v>7</v>
      </c>
      <c r="D15" s="5"/>
      <c r="E15" s="41" t="s">
        <v>179</v>
      </c>
      <c r="F15" s="5"/>
      <c r="G15" s="5"/>
      <c r="H15" s="5"/>
      <c r="I15" s="5"/>
      <c r="J15" s="5"/>
      <c r="K15" s="5"/>
      <c r="L15" s="5"/>
      <c r="M15" s="63">
        <v>0.01</v>
      </c>
      <c r="N15" s="5"/>
      <c r="O15" s="63">
        <v>3.5700000000000003E-2</v>
      </c>
      <c r="P15" s="63">
        <v>0.01</v>
      </c>
      <c r="Q15" s="5"/>
      <c r="R15" s="5"/>
      <c r="S15" s="5"/>
      <c r="T15" s="5"/>
      <c r="U15" t="s">
        <v>145</v>
      </c>
    </row>
    <row r="16" spans="1:21" ht="43.2" x14ac:dyDescent="0.3">
      <c r="A16" s="5">
        <f t="shared" si="0"/>
        <v>13</v>
      </c>
      <c r="B16" s="39" t="s">
        <v>152</v>
      </c>
      <c r="C16" s="52" t="s">
        <v>7</v>
      </c>
      <c r="D16" s="5"/>
      <c r="E16" s="41" t="s">
        <v>179</v>
      </c>
      <c r="F16" s="5"/>
      <c r="G16" s="5"/>
      <c r="H16" s="5"/>
      <c r="I16" s="5"/>
      <c r="J16" s="5"/>
      <c r="K16" s="5"/>
      <c r="L16" s="5"/>
      <c r="M16" s="63">
        <v>0.01</v>
      </c>
      <c r="N16" s="5"/>
      <c r="O16" s="63">
        <v>3.5700000000000003E-2</v>
      </c>
      <c r="P16" s="63">
        <v>0.01</v>
      </c>
      <c r="Q16" s="5"/>
      <c r="R16" s="5"/>
      <c r="S16" s="5"/>
      <c r="T16" s="5"/>
    </row>
    <row r="17" spans="1:21" ht="28.8" x14ac:dyDescent="0.3">
      <c r="A17" s="5">
        <f t="shared" si="0"/>
        <v>14</v>
      </c>
      <c r="B17" s="39" t="s">
        <v>153</v>
      </c>
      <c r="C17" s="52" t="s">
        <v>7</v>
      </c>
      <c r="D17" s="5"/>
      <c r="E17" s="41" t="s">
        <v>179</v>
      </c>
      <c r="F17" s="5"/>
      <c r="G17" s="5"/>
      <c r="H17" s="5"/>
      <c r="I17" s="5"/>
      <c r="J17" s="5"/>
      <c r="K17" s="5"/>
      <c r="L17" s="5"/>
      <c r="M17" s="63">
        <v>0.02</v>
      </c>
      <c r="N17" s="5"/>
      <c r="O17" s="63">
        <v>3.5700000000000003E-2</v>
      </c>
      <c r="P17" s="63">
        <v>0.02</v>
      </c>
      <c r="Q17" s="5"/>
      <c r="R17" s="5"/>
      <c r="S17" s="5"/>
      <c r="T17" s="5"/>
    </row>
    <row r="18" spans="1:21" ht="28.8" x14ac:dyDescent="0.3">
      <c r="A18" s="5">
        <f t="shared" si="0"/>
        <v>15</v>
      </c>
      <c r="B18" s="39" t="s">
        <v>154</v>
      </c>
      <c r="C18" s="52" t="s">
        <v>7</v>
      </c>
      <c r="D18" s="5"/>
      <c r="E18" s="41" t="s">
        <v>179</v>
      </c>
      <c r="F18" s="5"/>
      <c r="G18" s="5"/>
      <c r="H18" s="5"/>
      <c r="I18" s="5"/>
      <c r="J18" s="5"/>
      <c r="K18" s="5"/>
      <c r="L18" s="5"/>
      <c r="M18" s="63">
        <v>0.01</v>
      </c>
      <c r="N18" s="5"/>
      <c r="O18" s="63">
        <v>3.5700000000000003E-2</v>
      </c>
      <c r="P18" s="63">
        <v>0.01</v>
      </c>
      <c r="Q18" s="5"/>
      <c r="R18" s="5"/>
      <c r="S18" s="5"/>
      <c r="T18" s="5"/>
    </row>
    <row r="19" spans="1:21" ht="28.8" x14ac:dyDescent="0.3">
      <c r="A19" s="5">
        <f t="shared" si="0"/>
        <v>16</v>
      </c>
      <c r="B19" s="39" t="s">
        <v>155</v>
      </c>
      <c r="C19" s="52" t="s">
        <v>7</v>
      </c>
      <c r="D19" s="5"/>
      <c r="E19" s="41" t="s">
        <v>179</v>
      </c>
      <c r="F19" s="5"/>
      <c r="G19" s="5"/>
      <c r="H19" s="5"/>
      <c r="I19" s="5"/>
      <c r="J19" s="5"/>
      <c r="K19" s="5"/>
      <c r="L19" s="5"/>
      <c r="M19" s="63">
        <v>0.01</v>
      </c>
      <c r="N19" s="5"/>
      <c r="O19" s="63">
        <v>3.5700000000000003E-2</v>
      </c>
      <c r="P19" s="63">
        <v>0.01</v>
      </c>
      <c r="Q19" s="5"/>
      <c r="R19" s="5"/>
      <c r="S19" s="5"/>
      <c r="T19" s="5"/>
    </row>
    <row r="20" spans="1:21" ht="15.6" x14ac:dyDescent="0.3">
      <c r="A20" s="5">
        <f t="shared" si="0"/>
        <v>17</v>
      </c>
      <c r="B20" s="39" t="s">
        <v>156</v>
      </c>
      <c r="C20" s="52" t="s">
        <v>7</v>
      </c>
      <c r="D20" s="5"/>
      <c r="E20" s="41" t="s">
        <v>179</v>
      </c>
      <c r="F20" s="5"/>
      <c r="G20" s="5"/>
      <c r="H20" s="5"/>
      <c r="I20" s="5"/>
      <c r="J20" s="5"/>
      <c r="K20" s="5"/>
      <c r="L20" s="5"/>
      <c r="M20" s="63">
        <v>0.01</v>
      </c>
      <c r="N20" s="5"/>
      <c r="O20" s="63">
        <v>3.5700000000000003E-2</v>
      </c>
      <c r="P20" s="63">
        <v>0.01</v>
      </c>
      <c r="Q20" s="5"/>
      <c r="R20" s="5"/>
      <c r="S20" s="5"/>
      <c r="T20" s="5"/>
      <c r="U20" t="s">
        <v>145</v>
      </c>
    </row>
    <row r="21" spans="1:21" ht="28.8" x14ac:dyDescent="0.3">
      <c r="A21" s="5">
        <f t="shared" si="0"/>
        <v>18</v>
      </c>
      <c r="B21" s="42" t="s">
        <v>162</v>
      </c>
      <c r="C21" s="52" t="s">
        <v>9</v>
      </c>
      <c r="D21" s="5"/>
      <c r="E21" s="5"/>
      <c r="F21" s="43" t="s">
        <v>145</v>
      </c>
      <c r="G21" s="43" t="s">
        <v>179</v>
      </c>
      <c r="H21" s="5"/>
      <c r="I21" s="5"/>
      <c r="J21" s="5"/>
      <c r="K21" s="5"/>
      <c r="L21" s="5"/>
      <c r="M21" s="63">
        <v>0.01</v>
      </c>
      <c r="N21" s="63">
        <v>0.02</v>
      </c>
      <c r="O21" s="63">
        <v>3.5700000000000003E-2</v>
      </c>
      <c r="P21" s="63">
        <v>0.01</v>
      </c>
      <c r="Q21" s="63">
        <v>0.02</v>
      </c>
      <c r="R21" s="5"/>
      <c r="S21" s="5"/>
      <c r="T21" s="5"/>
      <c r="U21" t="s">
        <v>145</v>
      </c>
    </row>
    <row r="22" spans="1:21" ht="15.6" x14ac:dyDescent="0.3">
      <c r="A22" s="5">
        <f t="shared" si="0"/>
        <v>19</v>
      </c>
      <c r="B22" s="39" t="s">
        <v>178</v>
      </c>
      <c r="C22" s="52" t="s">
        <v>8</v>
      </c>
      <c r="D22" s="5"/>
      <c r="E22" s="5"/>
      <c r="F22" s="41" t="s">
        <v>179</v>
      </c>
      <c r="G22" s="5"/>
      <c r="H22" s="5"/>
      <c r="I22" s="5"/>
      <c r="J22" s="5"/>
      <c r="K22" s="5"/>
      <c r="L22" s="5"/>
      <c r="M22" s="63">
        <v>0.03</v>
      </c>
      <c r="N22" s="63">
        <v>0.02</v>
      </c>
      <c r="O22" s="63">
        <v>3.5700000000000003E-2</v>
      </c>
      <c r="P22" s="63">
        <v>0.03</v>
      </c>
      <c r="Q22" s="63">
        <v>0.02</v>
      </c>
      <c r="R22" s="5"/>
      <c r="S22" s="5"/>
      <c r="T22" s="5"/>
    </row>
    <row r="23" spans="1:21" ht="28.8" x14ac:dyDescent="0.3">
      <c r="A23" s="5">
        <f t="shared" si="0"/>
        <v>20</v>
      </c>
      <c r="B23" s="39" t="s">
        <v>157</v>
      </c>
      <c r="C23" s="52" t="s">
        <v>8</v>
      </c>
      <c r="D23" s="5"/>
      <c r="E23" s="5"/>
      <c r="F23" s="41" t="s">
        <v>179</v>
      </c>
      <c r="G23" s="5"/>
      <c r="H23" s="5"/>
      <c r="I23" s="5"/>
      <c r="J23" s="5"/>
      <c r="K23" s="5"/>
      <c r="L23" s="5"/>
      <c r="M23" s="63">
        <v>0.01</v>
      </c>
      <c r="N23" s="63">
        <v>0.01</v>
      </c>
      <c r="O23" s="63">
        <v>3.5700000000000003E-2</v>
      </c>
      <c r="P23" s="63">
        <v>0.01</v>
      </c>
      <c r="Q23" s="63">
        <v>0.01</v>
      </c>
      <c r="R23" s="5"/>
      <c r="S23" s="5"/>
      <c r="T23" s="5"/>
      <c r="U23" t="s">
        <v>145</v>
      </c>
    </row>
    <row r="24" spans="1:21" ht="28.8" x14ac:dyDescent="0.3">
      <c r="A24" s="5">
        <f t="shared" si="0"/>
        <v>21</v>
      </c>
      <c r="B24" s="39" t="s">
        <v>158</v>
      </c>
      <c r="C24" s="52" t="s">
        <v>8</v>
      </c>
      <c r="D24" s="5"/>
      <c r="E24" s="5"/>
      <c r="F24" s="41" t="s">
        <v>179</v>
      </c>
      <c r="G24" s="5"/>
      <c r="H24" s="5"/>
      <c r="I24" s="5"/>
      <c r="J24" s="5"/>
      <c r="K24" s="5"/>
      <c r="L24" s="5"/>
      <c r="M24" s="63">
        <v>0.03</v>
      </c>
      <c r="N24" s="63">
        <v>0.01</v>
      </c>
      <c r="O24" s="63">
        <v>3.5700000000000003E-2</v>
      </c>
      <c r="P24" s="63">
        <v>0.03</v>
      </c>
      <c r="Q24" s="63">
        <v>0.01</v>
      </c>
      <c r="R24" s="5"/>
      <c r="S24" s="5"/>
      <c r="T24" s="5"/>
    </row>
    <row r="25" spans="1:21" ht="28.8" x14ac:dyDescent="0.3">
      <c r="A25" s="5">
        <f t="shared" si="0"/>
        <v>22</v>
      </c>
      <c r="B25" s="39" t="s">
        <v>159</v>
      </c>
      <c r="C25" s="52" t="s">
        <v>8</v>
      </c>
      <c r="D25" s="5"/>
      <c r="E25" s="5"/>
      <c r="F25" s="41" t="s">
        <v>179</v>
      </c>
      <c r="G25" s="5"/>
      <c r="H25" s="5"/>
      <c r="I25" s="5"/>
      <c r="J25" s="5"/>
      <c r="K25" s="5"/>
      <c r="L25" s="5"/>
      <c r="M25" s="63">
        <v>0.03</v>
      </c>
      <c r="N25" s="63">
        <v>0.01</v>
      </c>
      <c r="O25" s="63">
        <v>3.5700000000000003E-2</v>
      </c>
      <c r="P25" s="63">
        <v>0.03</v>
      </c>
      <c r="Q25" s="63">
        <v>0.01</v>
      </c>
      <c r="R25" s="5"/>
      <c r="S25" s="5"/>
      <c r="T25" s="5"/>
    </row>
    <row r="26" spans="1:21" ht="57.6" x14ac:dyDescent="0.3">
      <c r="A26" s="5">
        <f t="shared" si="0"/>
        <v>23</v>
      </c>
      <c r="B26" s="42" t="s">
        <v>160</v>
      </c>
      <c r="C26" s="52" t="s">
        <v>11</v>
      </c>
      <c r="D26" s="5"/>
      <c r="E26" s="5"/>
      <c r="F26" s="43" t="s">
        <v>145</v>
      </c>
      <c r="G26" s="5"/>
      <c r="H26" s="5"/>
      <c r="I26" s="43" t="s">
        <v>179</v>
      </c>
      <c r="J26" s="5"/>
      <c r="K26" s="5"/>
      <c r="L26" s="5"/>
      <c r="M26" s="63">
        <v>0.05</v>
      </c>
      <c r="N26" s="63">
        <v>0.02</v>
      </c>
      <c r="O26" s="63">
        <v>3.5700000000000003E-2</v>
      </c>
      <c r="P26" s="63">
        <v>0.05</v>
      </c>
      <c r="Q26" s="63">
        <v>0.02</v>
      </c>
      <c r="R26" s="5"/>
      <c r="S26" s="5"/>
      <c r="T26" s="5"/>
      <c r="U26" t="s">
        <v>145</v>
      </c>
    </row>
    <row r="27" spans="1:21" ht="15.6" x14ac:dyDescent="0.3">
      <c r="A27" s="5">
        <f t="shared" si="0"/>
        <v>24</v>
      </c>
      <c r="B27" s="39" t="s">
        <v>161</v>
      </c>
      <c r="C27" s="52" t="s">
        <v>9</v>
      </c>
      <c r="D27" s="5"/>
      <c r="E27" s="5"/>
      <c r="F27" s="5"/>
      <c r="G27" s="41" t="s">
        <v>179</v>
      </c>
      <c r="H27" s="5"/>
      <c r="I27" s="5"/>
      <c r="J27" s="5"/>
      <c r="K27" s="5"/>
      <c r="L27" s="5"/>
      <c r="M27" s="63">
        <v>0.01</v>
      </c>
      <c r="N27" s="5"/>
      <c r="O27" s="63">
        <v>3.5700000000000003E-2</v>
      </c>
      <c r="P27" s="63">
        <v>0.01</v>
      </c>
      <c r="Q27" s="5"/>
      <c r="R27" s="5"/>
      <c r="S27" s="5"/>
      <c r="T27" s="5"/>
      <c r="U27" t="s">
        <v>145</v>
      </c>
    </row>
    <row r="28" spans="1:21" ht="57.6" x14ac:dyDescent="0.3">
      <c r="A28" s="5">
        <f t="shared" si="0"/>
        <v>25</v>
      </c>
      <c r="B28" s="42" t="s">
        <v>163</v>
      </c>
      <c r="C28" s="52" t="s">
        <v>10</v>
      </c>
      <c r="D28" s="5"/>
      <c r="E28" s="5"/>
      <c r="F28" s="5"/>
      <c r="G28" s="5"/>
      <c r="H28" s="43" t="s">
        <v>179</v>
      </c>
      <c r="I28" s="5"/>
      <c r="J28" s="5"/>
      <c r="K28" s="5"/>
      <c r="L28" s="43" t="s">
        <v>145</v>
      </c>
      <c r="M28" s="63">
        <v>0.03</v>
      </c>
      <c r="N28" s="63">
        <v>0.05</v>
      </c>
      <c r="O28" s="63">
        <v>3.5700000000000003E-2</v>
      </c>
      <c r="P28" s="63">
        <v>0.03</v>
      </c>
      <c r="Q28" s="63">
        <v>0.05</v>
      </c>
      <c r="R28" s="63">
        <v>0</v>
      </c>
      <c r="S28" s="63">
        <v>0</v>
      </c>
      <c r="T28" s="5"/>
    </row>
    <row r="29" spans="1:21" ht="28.8" x14ac:dyDescent="0.3">
      <c r="A29" s="5">
        <f t="shared" si="0"/>
        <v>26</v>
      </c>
      <c r="B29" s="42" t="s">
        <v>164</v>
      </c>
      <c r="C29" s="52" t="s">
        <v>14</v>
      </c>
      <c r="D29" s="5"/>
      <c r="E29" s="5"/>
      <c r="F29" s="5"/>
      <c r="G29" s="5"/>
      <c r="H29" s="43" t="s">
        <v>145</v>
      </c>
      <c r="I29" s="5"/>
      <c r="J29" s="5"/>
      <c r="K29" s="5"/>
      <c r="L29" s="43" t="s">
        <v>179</v>
      </c>
      <c r="M29" s="63">
        <v>0.05</v>
      </c>
      <c r="N29" s="63">
        <v>0.01</v>
      </c>
      <c r="O29" s="63">
        <v>3.5700000000000003E-2</v>
      </c>
      <c r="P29" s="63">
        <v>0.05</v>
      </c>
      <c r="Q29" s="63">
        <v>0.01</v>
      </c>
      <c r="R29" s="63">
        <v>0</v>
      </c>
      <c r="S29" s="63">
        <v>0</v>
      </c>
      <c r="T29" s="5"/>
      <c r="U29" t="s">
        <v>145</v>
      </c>
    </row>
    <row r="30" spans="1:21" ht="28.8" x14ac:dyDescent="0.3">
      <c r="A30" s="5">
        <f t="shared" si="0"/>
        <v>27</v>
      </c>
      <c r="B30" s="42" t="s">
        <v>165</v>
      </c>
      <c r="C30" s="52" t="s">
        <v>10</v>
      </c>
      <c r="D30" s="5"/>
      <c r="E30" s="5"/>
      <c r="F30" s="5"/>
      <c r="G30" s="5"/>
      <c r="H30" s="43" t="s">
        <v>179</v>
      </c>
      <c r="I30" s="5"/>
      <c r="J30" s="5"/>
      <c r="K30" s="5"/>
      <c r="L30" s="43" t="s">
        <v>145</v>
      </c>
      <c r="M30" s="63">
        <v>0.02</v>
      </c>
      <c r="N30" s="63">
        <v>0.01</v>
      </c>
      <c r="O30" s="63">
        <v>3.5700000000000003E-2</v>
      </c>
      <c r="P30" s="63">
        <v>0.02</v>
      </c>
      <c r="Q30" s="63">
        <v>0.01</v>
      </c>
      <c r="R30" s="63">
        <v>0</v>
      </c>
      <c r="S30" s="63">
        <v>0</v>
      </c>
      <c r="T30" s="5"/>
    </row>
    <row r="31" spans="1:21" ht="28.8" x14ac:dyDescent="0.3">
      <c r="A31" s="5">
        <f t="shared" si="0"/>
        <v>28</v>
      </c>
      <c r="B31" s="39" t="s">
        <v>166</v>
      </c>
      <c r="C31" s="52" t="s">
        <v>12</v>
      </c>
      <c r="D31" s="5"/>
      <c r="E31" s="5"/>
      <c r="F31" s="5"/>
      <c r="G31" s="5"/>
      <c r="H31" s="5"/>
      <c r="I31" s="5"/>
      <c r="J31" s="41" t="s">
        <v>179</v>
      </c>
      <c r="K31" s="5"/>
      <c r="L31" s="5"/>
      <c r="M31" s="63">
        <v>0.01</v>
      </c>
      <c r="N31" s="5"/>
      <c r="O31" s="63">
        <v>3.5700000000000003E-2</v>
      </c>
      <c r="P31" s="63">
        <v>0.01</v>
      </c>
      <c r="Q31" s="5"/>
      <c r="R31" s="5"/>
      <c r="S31" s="5"/>
      <c r="T31" s="63">
        <v>4.2999999999999997E-2</v>
      </c>
      <c r="U31" t="s">
        <v>145</v>
      </c>
    </row>
    <row r="32" spans="1:21" ht="28.8" x14ac:dyDescent="0.3">
      <c r="A32" s="5">
        <f t="shared" si="0"/>
        <v>29</v>
      </c>
      <c r="B32" s="39" t="s">
        <v>167</v>
      </c>
      <c r="C32" s="52" t="s">
        <v>12</v>
      </c>
      <c r="D32" s="5"/>
      <c r="E32" s="5"/>
      <c r="F32" s="5"/>
      <c r="G32" s="5"/>
      <c r="H32" s="5"/>
      <c r="I32" s="5"/>
      <c r="J32" s="41" t="s">
        <v>179</v>
      </c>
      <c r="K32" s="5"/>
      <c r="L32" s="5"/>
      <c r="M32" s="63">
        <v>0.01</v>
      </c>
      <c r="N32" s="5"/>
      <c r="O32" s="63">
        <v>3.5700000000000003E-2</v>
      </c>
      <c r="P32" s="63">
        <v>0.01</v>
      </c>
      <c r="Q32" s="5"/>
      <c r="R32" s="5"/>
      <c r="S32" s="5"/>
      <c r="T32" s="63">
        <v>0</v>
      </c>
      <c r="U32" t="s">
        <v>145</v>
      </c>
    </row>
    <row r="33" spans="1:21" ht="43.2" x14ac:dyDescent="0.3">
      <c r="A33" s="5">
        <f t="shared" si="0"/>
        <v>30</v>
      </c>
      <c r="B33" s="39" t="s">
        <v>168</v>
      </c>
      <c r="C33" s="52" t="s">
        <v>12</v>
      </c>
      <c r="D33" s="5"/>
      <c r="E33" s="5"/>
      <c r="F33" s="5"/>
      <c r="G33" s="5"/>
      <c r="H33" s="5"/>
      <c r="I33" s="5"/>
      <c r="J33" s="41" t="s">
        <v>179</v>
      </c>
      <c r="K33" s="5"/>
      <c r="L33" s="5"/>
      <c r="M33" s="63">
        <v>0.01</v>
      </c>
      <c r="N33" s="5"/>
      <c r="O33" s="63">
        <v>3.5700000000000003E-2</v>
      </c>
      <c r="P33" s="63">
        <v>0.01</v>
      </c>
      <c r="Q33" s="5"/>
      <c r="R33" s="5"/>
      <c r="S33" s="5"/>
      <c r="T33" s="63">
        <v>0</v>
      </c>
      <c r="U33" t="s">
        <v>145</v>
      </c>
    </row>
    <row r="34" spans="1:21" ht="28.8" x14ac:dyDescent="0.3">
      <c r="A34" s="5">
        <f t="shared" si="0"/>
        <v>31</v>
      </c>
      <c r="B34" s="39" t="s">
        <v>169</v>
      </c>
      <c r="C34" s="52" t="s">
        <v>12</v>
      </c>
      <c r="D34" s="5"/>
      <c r="E34" s="5"/>
      <c r="F34" s="5"/>
      <c r="G34" s="5"/>
      <c r="H34" s="5"/>
      <c r="I34" s="5"/>
      <c r="J34" s="41" t="s">
        <v>179</v>
      </c>
      <c r="K34" s="5"/>
      <c r="L34" s="5"/>
      <c r="M34" s="63">
        <v>0.01</v>
      </c>
      <c r="N34" s="5"/>
      <c r="O34" s="63">
        <v>3.5700000000000003E-2</v>
      </c>
      <c r="P34" s="63">
        <v>0.01</v>
      </c>
      <c r="Q34" s="5"/>
      <c r="R34" s="5"/>
      <c r="S34" s="5"/>
      <c r="T34" s="63">
        <v>0.112</v>
      </c>
      <c r="U34" t="s">
        <v>145</v>
      </c>
    </row>
    <row r="35" spans="1:21" ht="15.6" x14ac:dyDescent="0.3">
      <c r="A35" s="5">
        <f t="shared" si="0"/>
        <v>32</v>
      </c>
      <c r="B35" s="39" t="s">
        <v>170</v>
      </c>
      <c r="C35" s="52" t="s">
        <v>13</v>
      </c>
      <c r="D35" s="5"/>
      <c r="E35" s="5"/>
      <c r="F35" s="5"/>
      <c r="G35" s="5"/>
      <c r="H35" s="5"/>
      <c r="I35" s="5"/>
      <c r="J35" s="5"/>
      <c r="K35" s="41" t="s">
        <v>179</v>
      </c>
      <c r="L35" s="5"/>
      <c r="M35" s="63">
        <v>0.02</v>
      </c>
      <c r="N35" s="63">
        <v>0.03</v>
      </c>
      <c r="O35" s="63">
        <v>3.5700000000000003E-2</v>
      </c>
      <c r="P35" s="63">
        <v>0.02</v>
      </c>
      <c r="Q35" s="63">
        <v>0.03</v>
      </c>
      <c r="R35" s="63">
        <v>1</v>
      </c>
      <c r="S35" s="63">
        <v>1</v>
      </c>
      <c r="T35" s="5"/>
    </row>
    <row r="36" spans="1:21" ht="72" x14ac:dyDescent="0.3">
      <c r="A36" s="34">
        <f t="shared" si="0"/>
        <v>33</v>
      </c>
      <c r="B36" s="39" t="s">
        <v>171</v>
      </c>
      <c r="C36" s="52" t="s">
        <v>14</v>
      </c>
      <c r="D36" s="5"/>
      <c r="E36" s="5"/>
      <c r="F36" s="5"/>
      <c r="G36" s="5"/>
      <c r="H36" s="5"/>
      <c r="I36" s="5"/>
      <c r="J36" s="5"/>
      <c r="K36" s="5"/>
      <c r="L36" s="41" t="s">
        <v>179</v>
      </c>
      <c r="M36" s="63">
        <v>0.01</v>
      </c>
      <c r="N36" s="63">
        <v>0</v>
      </c>
      <c r="O36" s="63">
        <v>3.5700000000000003E-2</v>
      </c>
      <c r="P36" s="63">
        <v>0.01</v>
      </c>
      <c r="Q36" s="63">
        <v>0</v>
      </c>
      <c r="R36" s="63">
        <v>0</v>
      </c>
      <c r="S36" s="63">
        <v>0</v>
      </c>
      <c r="T36" s="5"/>
      <c r="U36" t="s">
        <v>145</v>
      </c>
    </row>
    <row r="37" spans="1:21" x14ac:dyDescent="0.3">
      <c r="A37" s="2"/>
      <c r="B37" s="64"/>
      <c r="C37" s="65"/>
      <c r="D37" s="66">
        <f>SUMIF(Staffing2!$AO4:$BU4,"="&amp;D$3,Staffing2!$AO$12:$BU$12)</f>
        <v>0</v>
      </c>
      <c r="E37" s="66"/>
      <c r="F37" s="66"/>
      <c r="G37" s="66"/>
      <c r="H37" s="66"/>
      <c r="I37" s="66"/>
      <c r="J37" s="66"/>
      <c r="K37" s="66"/>
      <c r="L37" s="66"/>
      <c r="M37" s="61">
        <f>SUM(M4:M36)</f>
        <v>1.0000000000000002</v>
      </c>
      <c r="N37" s="61">
        <f t="shared" ref="N37:T37" si="1">SUM(N4:N36)</f>
        <v>1.0000000000000002</v>
      </c>
      <c r="O37" s="61">
        <f t="shared" si="1"/>
        <v>0.99959999999999949</v>
      </c>
      <c r="P37" s="61">
        <f t="shared" si="1"/>
        <v>1.0000000000000002</v>
      </c>
      <c r="Q37" s="61">
        <f t="shared" si="1"/>
        <v>1.0000000000000002</v>
      </c>
      <c r="R37" s="61">
        <f t="shared" si="1"/>
        <v>1</v>
      </c>
      <c r="S37" s="61">
        <f t="shared" si="1"/>
        <v>1</v>
      </c>
      <c r="T37" s="61">
        <f t="shared" si="1"/>
        <v>1</v>
      </c>
    </row>
    <row r="38" spans="1:21" x14ac:dyDescent="0.3">
      <c r="A38" s="2"/>
      <c r="B38" s="64"/>
      <c r="C38" s="65"/>
      <c r="D38" s="67"/>
      <c r="E38" s="67"/>
      <c r="F38" s="67"/>
      <c r="G38" s="67"/>
      <c r="H38" s="67"/>
      <c r="I38" s="67"/>
      <c r="J38" s="67"/>
      <c r="K38" s="67"/>
      <c r="L38" s="67"/>
      <c r="M38" s="62">
        <f>COUNTIF(M4:M36,"&gt;0")</f>
        <v>28</v>
      </c>
      <c r="N38" s="62">
        <f t="shared" ref="N38:T38" si="2">COUNTIF(N4:N36,"&gt;0")</f>
        <v>13</v>
      </c>
      <c r="O38" s="62">
        <f t="shared" si="2"/>
        <v>28</v>
      </c>
      <c r="P38" s="62">
        <f t="shared" si="2"/>
        <v>28</v>
      </c>
      <c r="Q38" s="62">
        <f t="shared" si="2"/>
        <v>13</v>
      </c>
      <c r="R38" s="62">
        <f t="shared" si="2"/>
        <v>1</v>
      </c>
      <c r="S38" s="62">
        <f t="shared" si="2"/>
        <v>1</v>
      </c>
      <c r="T38" s="62">
        <f t="shared" si="2"/>
        <v>7</v>
      </c>
      <c r="U38" s="68" t="s">
        <v>185</v>
      </c>
    </row>
    <row r="39" spans="1:21" x14ac:dyDescent="0.3">
      <c r="B39" s="38"/>
      <c r="C39" s="53"/>
      <c r="L39" s="70"/>
      <c r="M39" s="63">
        <f>1/M38</f>
        <v>3.5714285714285712E-2</v>
      </c>
      <c r="N39" s="63">
        <f t="shared" ref="N39:T39" si="3">1/N38</f>
        <v>7.6923076923076927E-2</v>
      </c>
      <c r="O39" s="63">
        <f t="shared" si="3"/>
        <v>3.5714285714285712E-2</v>
      </c>
      <c r="P39" s="63">
        <f t="shared" si="3"/>
        <v>3.5714285714285712E-2</v>
      </c>
      <c r="Q39" s="63">
        <f t="shared" si="3"/>
        <v>7.6923076923076927E-2</v>
      </c>
      <c r="R39" s="63">
        <f t="shared" si="3"/>
        <v>1</v>
      </c>
      <c r="S39" s="63">
        <f t="shared" si="3"/>
        <v>1</v>
      </c>
      <c r="T39" s="63">
        <f t="shared" si="3"/>
        <v>0.14285714285714285</v>
      </c>
      <c r="U39" s="69" t="s">
        <v>186</v>
      </c>
    </row>
    <row r="40" spans="1:21" x14ac:dyDescent="0.3">
      <c r="B40" s="38"/>
      <c r="C40" s="53"/>
    </row>
    <row r="41" spans="1:21" x14ac:dyDescent="0.3">
      <c r="B41" s="38"/>
      <c r="C41" s="53"/>
    </row>
    <row r="42" spans="1:21" x14ac:dyDescent="0.3">
      <c r="B42" s="38"/>
      <c r="C42" s="53"/>
    </row>
    <row r="43" spans="1:21" x14ac:dyDescent="0.3">
      <c r="B43" s="38"/>
      <c r="C43" s="53"/>
    </row>
    <row r="44" spans="1:21" x14ac:dyDescent="0.3">
      <c r="B44" s="38"/>
      <c r="C44" s="53"/>
    </row>
    <row r="45" spans="1:21" x14ac:dyDescent="0.3">
      <c r="B45" s="38"/>
      <c r="C45" s="53"/>
    </row>
    <row r="46" spans="1:21" x14ac:dyDescent="0.3">
      <c r="B46" s="38"/>
      <c r="C46" s="53"/>
    </row>
    <row r="47" spans="1:21" x14ac:dyDescent="0.3">
      <c r="B47" s="38"/>
      <c r="C47" s="53"/>
    </row>
    <row r="48" spans="1:21" x14ac:dyDescent="0.3">
      <c r="B48" s="38"/>
      <c r="C48" s="53"/>
    </row>
    <row r="49" spans="2:3" x14ac:dyDescent="0.3">
      <c r="B49" s="38"/>
      <c r="C49" s="53"/>
    </row>
    <row r="50" spans="2:3" x14ac:dyDescent="0.3">
      <c r="B50" s="38"/>
      <c r="C50" s="53"/>
    </row>
    <row r="51" spans="2:3" x14ac:dyDescent="0.3">
      <c r="B51" s="38"/>
      <c r="C51" s="53"/>
    </row>
    <row r="52" spans="2:3" x14ac:dyDescent="0.3">
      <c r="B52" s="38"/>
      <c r="C52" s="53"/>
    </row>
    <row r="53" spans="2:3" x14ac:dyDescent="0.3">
      <c r="B53" s="38"/>
      <c r="C53" s="53"/>
    </row>
    <row r="54" spans="2:3" x14ac:dyDescent="0.3">
      <c r="B54" s="38"/>
      <c r="C54" s="53"/>
    </row>
    <row r="55" spans="2:3" x14ac:dyDescent="0.3">
      <c r="B55" s="38"/>
      <c r="C55" s="53"/>
    </row>
    <row r="56" spans="2:3" x14ac:dyDescent="0.3">
      <c r="B56" s="38"/>
      <c r="C56" s="53"/>
    </row>
    <row r="57" spans="2:3" x14ac:dyDescent="0.3">
      <c r="B57" s="38"/>
      <c r="C57" s="53"/>
    </row>
    <row r="58" spans="2:3" x14ac:dyDescent="0.3">
      <c r="B58" s="38"/>
      <c r="C58" s="53"/>
    </row>
    <row r="59" spans="2:3" x14ac:dyDescent="0.3">
      <c r="B59" s="38"/>
      <c r="C59" s="53"/>
    </row>
    <row r="60" spans="2:3" x14ac:dyDescent="0.3">
      <c r="B60" s="38"/>
      <c r="C60" s="53"/>
    </row>
    <row r="61" spans="2:3" x14ac:dyDescent="0.3">
      <c r="B61" s="38"/>
      <c r="C61" s="53"/>
    </row>
    <row r="62" spans="2:3" x14ac:dyDescent="0.3">
      <c r="B62" s="38"/>
      <c r="C62" s="53"/>
    </row>
    <row r="63" spans="2:3" x14ac:dyDescent="0.3">
      <c r="B63" s="38"/>
      <c r="C63" s="53"/>
    </row>
    <row r="64" spans="2:3" x14ac:dyDescent="0.3">
      <c r="B64" s="38"/>
      <c r="C64" s="53"/>
    </row>
    <row r="65" spans="2:3" x14ac:dyDescent="0.3">
      <c r="B65" s="38"/>
      <c r="C65" s="53"/>
    </row>
    <row r="66" spans="2:3" x14ac:dyDescent="0.3">
      <c r="B66" s="38"/>
      <c r="C66" s="53"/>
    </row>
    <row r="67" spans="2:3" x14ac:dyDescent="0.3">
      <c r="B67" s="38"/>
      <c r="C67" s="53"/>
    </row>
    <row r="68" spans="2:3" x14ac:dyDescent="0.3">
      <c r="B68" s="38"/>
      <c r="C68" s="53"/>
    </row>
    <row r="69" spans="2:3" x14ac:dyDescent="0.3">
      <c r="B69" s="38"/>
      <c r="C69" s="53"/>
    </row>
    <row r="70" spans="2:3" x14ac:dyDescent="0.3">
      <c r="B70" s="38"/>
      <c r="C70" s="53"/>
    </row>
    <row r="71" spans="2:3" x14ac:dyDescent="0.3">
      <c r="B71" s="38"/>
      <c r="C71" s="53"/>
    </row>
    <row r="72" spans="2:3" x14ac:dyDescent="0.3">
      <c r="B72" s="38"/>
      <c r="C72" s="53"/>
    </row>
    <row r="73" spans="2:3" x14ac:dyDescent="0.3">
      <c r="B73" s="38"/>
      <c r="C73" s="53"/>
    </row>
    <row r="74" spans="2:3" x14ac:dyDescent="0.3">
      <c r="B74" s="38"/>
      <c r="C74" s="53"/>
    </row>
    <row r="75" spans="2:3" x14ac:dyDescent="0.3">
      <c r="B75" s="38"/>
      <c r="C75" s="53"/>
    </row>
    <row r="76" spans="2:3" x14ac:dyDescent="0.3">
      <c r="B76" s="38"/>
      <c r="C76" s="53"/>
    </row>
    <row r="77" spans="2:3" x14ac:dyDescent="0.3">
      <c r="B77" s="38"/>
      <c r="C77" s="53"/>
    </row>
    <row r="78" spans="2:3" x14ac:dyDescent="0.3">
      <c r="B78" s="38"/>
      <c r="C78" s="53"/>
    </row>
    <row r="79" spans="2:3" x14ac:dyDescent="0.3">
      <c r="B79" s="38"/>
      <c r="C79" s="53"/>
    </row>
    <row r="80" spans="2:3" x14ac:dyDescent="0.3">
      <c r="B80" s="38"/>
      <c r="C80" s="53"/>
    </row>
    <row r="81" spans="2:3" x14ac:dyDescent="0.3">
      <c r="B81" s="38"/>
      <c r="C81" s="53"/>
    </row>
  </sheetData>
  <mergeCells count="2">
    <mergeCell ref="D1:L1"/>
    <mergeCell ref="A1:B2"/>
  </mergeCells>
  <dataValidations disablePrompts="1" count="1">
    <dataValidation type="list" allowBlank="1" showInputMessage="1" showErrorMessage="1" sqref="C4:C36" xr:uid="{B9139DC7-4890-4332-AAB7-39F6EF719DC9}">
      <formula1>TaskArea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4DEF-33B9-4033-B677-F96C40652ADE}">
  <dimension ref="A1:C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4.6640625" style="2" customWidth="1"/>
    <col min="2" max="2" width="98.109375" customWidth="1"/>
    <col min="3" max="3" width="7" customWidth="1"/>
  </cols>
  <sheetData>
    <row r="1" spans="1:3" x14ac:dyDescent="0.3">
      <c r="A1" s="6" t="s">
        <v>28</v>
      </c>
      <c r="B1" s="4" t="s">
        <v>29</v>
      </c>
      <c r="C1" t="s">
        <v>111</v>
      </c>
    </row>
    <row r="2" spans="1:3" x14ac:dyDescent="0.3">
      <c r="A2" s="5">
        <v>1</v>
      </c>
      <c r="B2" s="3" t="s">
        <v>30</v>
      </c>
      <c r="C2">
        <f>A2</f>
        <v>1</v>
      </c>
    </row>
    <row r="3" spans="1:3" x14ac:dyDescent="0.3">
      <c r="A3" s="5">
        <v>2</v>
      </c>
      <c r="B3" s="3" t="s">
        <v>31</v>
      </c>
      <c r="C3">
        <f t="shared" ref="C3:C33" si="0">A3</f>
        <v>2</v>
      </c>
    </row>
    <row r="4" spans="1:3" x14ac:dyDescent="0.3">
      <c r="A4" s="5">
        <v>3</v>
      </c>
      <c r="B4" s="3" t="s">
        <v>32</v>
      </c>
      <c r="C4">
        <f t="shared" si="0"/>
        <v>3</v>
      </c>
    </row>
    <row r="5" spans="1:3" x14ac:dyDescent="0.3">
      <c r="A5" s="5">
        <v>4</v>
      </c>
      <c r="B5" s="3" t="s">
        <v>33</v>
      </c>
      <c r="C5">
        <f t="shared" si="0"/>
        <v>4</v>
      </c>
    </row>
    <row r="6" spans="1:3" x14ac:dyDescent="0.3">
      <c r="A6" s="5">
        <v>5</v>
      </c>
      <c r="B6" s="3" t="s">
        <v>34</v>
      </c>
      <c r="C6">
        <f t="shared" si="0"/>
        <v>5</v>
      </c>
    </row>
    <row r="7" spans="1:3" x14ac:dyDescent="0.3">
      <c r="A7" s="5">
        <v>6</v>
      </c>
      <c r="B7" s="3" t="s">
        <v>35</v>
      </c>
      <c r="C7">
        <f t="shared" si="0"/>
        <v>6</v>
      </c>
    </row>
    <row r="8" spans="1:3" x14ac:dyDescent="0.3">
      <c r="A8" s="5">
        <v>7</v>
      </c>
      <c r="B8" s="3" t="s">
        <v>36</v>
      </c>
      <c r="C8">
        <f t="shared" si="0"/>
        <v>7</v>
      </c>
    </row>
    <row r="9" spans="1:3" x14ac:dyDescent="0.3">
      <c r="A9" s="5">
        <v>8</v>
      </c>
      <c r="B9" s="3" t="s">
        <v>37</v>
      </c>
      <c r="C9">
        <f t="shared" si="0"/>
        <v>8</v>
      </c>
    </row>
    <row r="10" spans="1:3" x14ac:dyDescent="0.3">
      <c r="A10" s="5">
        <v>9</v>
      </c>
      <c r="B10" s="3" t="s">
        <v>38</v>
      </c>
      <c r="C10">
        <f t="shared" si="0"/>
        <v>9</v>
      </c>
    </row>
    <row r="11" spans="1:3" x14ac:dyDescent="0.3">
      <c r="A11" s="5">
        <v>10</v>
      </c>
      <c r="B11" s="3" t="s">
        <v>39</v>
      </c>
      <c r="C11">
        <f t="shared" si="0"/>
        <v>10</v>
      </c>
    </row>
    <row r="12" spans="1:3" x14ac:dyDescent="0.3">
      <c r="A12" s="5">
        <v>11</v>
      </c>
      <c r="B12" s="3" t="s">
        <v>40</v>
      </c>
      <c r="C12">
        <f t="shared" si="0"/>
        <v>11</v>
      </c>
    </row>
    <row r="13" spans="1:3" x14ac:dyDescent="0.3">
      <c r="A13" s="5">
        <v>12</v>
      </c>
      <c r="B13" s="3" t="s">
        <v>41</v>
      </c>
      <c r="C13">
        <f t="shared" si="0"/>
        <v>12</v>
      </c>
    </row>
    <row r="14" spans="1:3" x14ac:dyDescent="0.3">
      <c r="A14" s="5">
        <v>13</v>
      </c>
      <c r="B14" s="3" t="s">
        <v>42</v>
      </c>
      <c r="C14">
        <f t="shared" si="0"/>
        <v>13</v>
      </c>
    </row>
    <row r="15" spans="1:3" x14ac:dyDescent="0.3">
      <c r="A15" s="5">
        <v>14</v>
      </c>
      <c r="B15" s="3" t="s">
        <v>43</v>
      </c>
      <c r="C15">
        <f t="shared" si="0"/>
        <v>14</v>
      </c>
    </row>
    <row r="16" spans="1:3" x14ac:dyDescent="0.3">
      <c r="A16" s="5">
        <v>15</v>
      </c>
      <c r="B16" s="3" t="s">
        <v>44</v>
      </c>
      <c r="C16">
        <f t="shared" si="0"/>
        <v>15</v>
      </c>
    </row>
    <row r="17" spans="1:3" x14ac:dyDescent="0.3">
      <c r="A17" s="5">
        <v>16</v>
      </c>
      <c r="B17" s="3" t="s">
        <v>45</v>
      </c>
      <c r="C17">
        <f t="shared" si="0"/>
        <v>16</v>
      </c>
    </row>
    <row r="18" spans="1:3" x14ac:dyDescent="0.3">
      <c r="A18" s="5">
        <v>17</v>
      </c>
      <c r="B18" s="3" t="s">
        <v>46</v>
      </c>
      <c r="C18">
        <f t="shared" si="0"/>
        <v>17</v>
      </c>
    </row>
    <row r="19" spans="1:3" x14ac:dyDescent="0.3">
      <c r="A19" s="5">
        <v>18</v>
      </c>
      <c r="B19" s="3" t="s">
        <v>47</v>
      </c>
      <c r="C19">
        <f t="shared" si="0"/>
        <v>18</v>
      </c>
    </row>
    <row r="20" spans="1:3" x14ac:dyDescent="0.3">
      <c r="A20" s="5">
        <v>19</v>
      </c>
      <c r="B20" s="3" t="s">
        <v>48</v>
      </c>
      <c r="C20">
        <f t="shared" si="0"/>
        <v>19</v>
      </c>
    </row>
    <row r="21" spans="1:3" x14ac:dyDescent="0.3">
      <c r="A21" s="5">
        <v>20</v>
      </c>
      <c r="B21" s="3" t="s">
        <v>56</v>
      </c>
      <c r="C21">
        <f t="shared" si="0"/>
        <v>20</v>
      </c>
    </row>
    <row r="22" spans="1:3" x14ac:dyDescent="0.3">
      <c r="A22" s="5">
        <v>21</v>
      </c>
      <c r="B22" s="3" t="s">
        <v>49</v>
      </c>
      <c r="C22">
        <f t="shared" si="0"/>
        <v>21</v>
      </c>
    </row>
    <row r="23" spans="1:3" x14ac:dyDescent="0.3">
      <c r="A23" s="5">
        <v>22</v>
      </c>
      <c r="B23" s="3" t="s">
        <v>50</v>
      </c>
      <c r="C23">
        <f t="shared" si="0"/>
        <v>22</v>
      </c>
    </row>
    <row r="24" spans="1:3" x14ac:dyDescent="0.3">
      <c r="A24" s="5">
        <v>23</v>
      </c>
      <c r="B24" s="3" t="s">
        <v>51</v>
      </c>
      <c r="C24">
        <f t="shared" si="0"/>
        <v>23</v>
      </c>
    </row>
    <row r="25" spans="1:3" x14ac:dyDescent="0.3">
      <c r="A25" s="5">
        <v>24</v>
      </c>
      <c r="B25" s="3" t="s">
        <v>52</v>
      </c>
      <c r="C25">
        <f t="shared" si="0"/>
        <v>24</v>
      </c>
    </row>
    <row r="26" spans="1:3" x14ac:dyDescent="0.3">
      <c r="A26" s="5">
        <v>25</v>
      </c>
      <c r="B26" s="3" t="s">
        <v>53</v>
      </c>
      <c r="C26">
        <f t="shared" si="0"/>
        <v>25</v>
      </c>
    </row>
    <row r="27" spans="1:3" x14ac:dyDescent="0.3">
      <c r="A27" s="5">
        <v>26</v>
      </c>
      <c r="B27" s="3" t="s">
        <v>57</v>
      </c>
      <c r="C27">
        <f t="shared" si="0"/>
        <v>26</v>
      </c>
    </row>
    <row r="28" spans="1:3" x14ac:dyDescent="0.3">
      <c r="A28" s="5">
        <v>27</v>
      </c>
      <c r="B28" s="3" t="s">
        <v>54</v>
      </c>
      <c r="C28">
        <f t="shared" si="0"/>
        <v>27</v>
      </c>
    </row>
    <row r="29" spans="1:3" x14ac:dyDescent="0.3">
      <c r="A29" s="5">
        <v>28</v>
      </c>
      <c r="B29" s="3" t="s">
        <v>55</v>
      </c>
      <c r="C29">
        <f t="shared" si="0"/>
        <v>28</v>
      </c>
    </row>
    <row r="30" spans="1:3" x14ac:dyDescent="0.3">
      <c r="A30" s="5">
        <v>29</v>
      </c>
      <c r="B30" s="3" t="s">
        <v>58</v>
      </c>
      <c r="C30">
        <f t="shared" si="0"/>
        <v>29</v>
      </c>
    </row>
    <row r="31" spans="1:3" x14ac:dyDescent="0.3">
      <c r="A31" s="5">
        <v>30</v>
      </c>
      <c r="B31" s="3" t="s">
        <v>59</v>
      </c>
      <c r="C31">
        <f t="shared" si="0"/>
        <v>30</v>
      </c>
    </row>
    <row r="32" spans="1:3" x14ac:dyDescent="0.3">
      <c r="A32" s="5">
        <v>31</v>
      </c>
      <c r="B32" s="3" t="s">
        <v>60</v>
      </c>
      <c r="C32">
        <f t="shared" si="0"/>
        <v>31</v>
      </c>
    </row>
    <row r="33" spans="1:3" x14ac:dyDescent="0.3">
      <c r="A33" s="5">
        <v>32</v>
      </c>
      <c r="B33" s="3" t="s">
        <v>61</v>
      </c>
      <c r="C33">
        <f t="shared" si="0"/>
        <v>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1516-B795-44F1-98BB-1B3B53FB94F0}">
  <dimension ref="A1:B31"/>
  <sheetViews>
    <sheetView workbookViewId="0">
      <pane xSplit="1" ySplit="1" topLeftCell="B2" activePane="bottomRight" state="frozen"/>
      <selection pane="topRight" activeCell="B1" sqref="B1"/>
      <selection pane="bottomLeft" activeCell="A2" sqref="A2"/>
      <selection pane="bottomRight" activeCell="E10" sqref="E10"/>
    </sheetView>
  </sheetViews>
  <sheetFormatPr defaultRowHeight="14.4" x14ac:dyDescent="0.3"/>
  <cols>
    <col min="1" max="1" width="66.6640625" customWidth="1"/>
    <col min="2" max="2" width="24.21875" customWidth="1"/>
  </cols>
  <sheetData>
    <row r="1" spans="1:2" x14ac:dyDescent="0.3">
      <c r="A1" s="4" t="s">
        <v>79</v>
      </c>
      <c r="B1" s="4" t="s">
        <v>80</v>
      </c>
    </row>
    <row r="2" spans="1:2" x14ac:dyDescent="0.3">
      <c r="A2" s="3" t="s">
        <v>81</v>
      </c>
      <c r="B2" s="3" t="s">
        <v>75</v>
      </c>
    </row>
    <row r="3" spans="1:2" x14ac:dyDescent="0.3">
      <c r="A3" s="3" t="s">
        <v>82</v>
      </c>
      <c r="B3" s="3" t="s">
        <v>75</v>
      </c>
    </row>
    <row r="4" spans="1:2" x14ac:dyDescent="0.3">
      <c r="A4" s="3" t="s">
        <v>83</v>
      </c>
      <c r="B4" s="3" t="s">
        <v>75</v>
      </c>
    </row>
    <row r="5" spans="1:2" x14ac:dyDescent="0.3">
      <c r="A5" s="3" t="s">
        <v>84</v>
      </c>
      <c r="B5" s="3" t="s">
        <v>75</v>
      </c>
    </row>
    <row r="6" spans="1:2" x14ac:dyDescent="0.3">
      <c r="A6" s="3" t="s">
        <v>85</v>
      </c>
      <c r="B6" s="3" t="s">
        <v>75</v>
      </c>
    </row>
    <row r="7" spans="1:2" x14ac:dyDescent="0.3">
      <c r="A7" s="3" t="s">
        <v>86</v>
      </c>
      <c r="B7" s="3" t="s">
        <v>75</v>
      </c>
    </row>
    <row r="8" spans="1:2" x14ac:dyDescent="0.3">
      <c r="A8" s="3" t="s">
        <v>87</v>
      </c>
      <c r="B8" s="3" t="s">
        <v>75</v>
      </c>
    </row>
    <row r="9" spans="1:2" x14ac:dyDescent="0.3">
      <c r="A9" s="3" t="s">
        <v>88</v>
      </c>
      <c r="B9" s="3" t="s">
        <v>75</v>
      </c>
    </row>
    <row r="10" spans="1:2" x14ac:dyDescent="0.3">
      <c r="A10" s="3" t="s">
        <v>89</v>
      </c>
      <c r="B10" s="3" t="s">
        <v>76</v>
      </c>
    </row>
    <row r="11" spans="1:2" x14ac:dyDescent="0.3">
      <c r="A11" s="3" t="s">
        <v>90</v>
      </c>
      <c r="B11" s="3" t="s">
        <v>76</v>
      </c>
    </row>
    <row r="12" spans="1:2" x14ac:dyDescent="0.3">
      <c r="A12" s="3" t="s">
        <v>91</v>
      </c>
      <c r="B12" s="3" t="s">
        <v>76</v>
      </c>
    </row>
    <row r="13" spans="1:2" x14ac:dyDescent="0.3">
      <c r="A13" s="3" t="s">
        <v>92</v>
      </c>
      <c r="B13" s="3" t="s">
        <v>76</v>
      </c>
    </row>
    <row r="14" spans="1:2" x14ac:dyDescent="0.3">
      <c r="A14" s="3" t="s">
        <v>93</v>
      </c>
      <c r="B14" s="3" t="s">
        <v>76</v>
      </c>
    </row>
    <row r="15" spans="1:2" x14ac:dyDescent="0.3">
      <c r="A15" s="3" t="s">
        <v>94</v>
      </c>
      <c r="B15" s="3" t="s">
        <v>76</v>
      </c>
    </row>
    <row r="16" spans="1:2" x14ac:dyDescent="0.3">
      <c r="A16" s="3" t="s">
        <v>95</v>
      </c>
      <c r="B16" s="3" t="s">
        <v>77</v>
      </c>
    </row>
    <row r="17" spans="1:2" x14ac:dyDescent="0.3">
      <c r="A17" s="3" t="s">
        <v>96</v>
      </c>
      <c r="B17" s="3" t="s">
        <v>77</v>
      </c>
    </row>
    <row r="18" spans="1:2" x14ac:dyDescent="0.3">
      <c r="A18" s="3" t="s">
        <v>97</v>
      </c>
      <c r="B18" s="3" t="s">
        <v>77</v>
      </c>
    </row>
    <row r="19" spans="1:2" x14ac:dyDescent="0.3">
      <c r="A19" s="3" t="s">
        <v>98</v>
      </c>
      <c r="B19" s="3" t="s">
        <v>77</v>
      </c>
    </row>
    <row r="20" spans="1:2" x14ac:dyDescent="0.3">
      <c r="A20" s="3" t="s">
        <v>99</v>
      </c>
      <c r="B20" s="3" t="s">
        <v>77</v>
      </c>
    </row>
    <row r="21" spans="1:2" x14ac:dyDescent="0.3">
      <c r="A21" s="3" t="s">
        <v>100</v>
      </c>
      <c r="B21" s="3" t="s">
        <v>77</v>
      </c>
    </row>
    <row r="22" spans="1:2" x14ac:dyDescent="0.3">
      <c r="A22" s="3" t="s">
        <v>101</v>
      </c>
      <c r="B22" s="3" t="s">
        <v>77</v>
      </c>
    </row>
    <row r="23" spans="1:2" x14ac:dyDescent="0.3">
      <c r="A23" s="3" t="s">
        <v>102</v>
      </c>
      <c r="B23" s="3" t="s">
        <v>77</v>
      </c>
    </row>
    <row r="24" spans="1:2" x14ac:dyDescent="0.3">
      <c r="A24" s="3" t="s">
        <v>103</v>
      </c>
      <c r="B24" s="3" t="s">
        <v>77</v>
      </c>
    </row>
    <row r="25" spans="1:2" x14ac:dyDescent="0.3">
      <c r="A25" s="3" t="s">
        <v>104</v>
      </c>
      <c r="B25" s="3" t="s">
        <v>78</v>
      </c>
    </row>
    <row r="26" spans="1:2" x14ac:dyDescent="0.3">
      <c r="A26" s="3" t="s">
        <v>105</v>
      </c>
      <c r="B26" s="3" t="s">
        <v>78</v>
      </c>
    </row>
    <row r="27" spans="1:2" x14ac:dyDescent="0.3">
      <c r="A27" s="3" t="s">
        <v>106</v>
      </c>
      <c r="B27" s="3" t="s">
        <v>78</v>
      </c>
    </row>
    <row r="28" spans="1:2" x14ac:dyDescent="0.3">
      <c r="A28" s="3" t="s">
        <v>107</v>
      </c>
      <c r="B28" s="3" t="s">
        <v>78</v>
      </c>
    </row>
    <row r="29" spans="1:2" x14ac:dyDescent="0.3">
      <c r="A29" s="3" t="s">
        <v>108</v>
      </c>
      <c r="B29" s="3" t="s">
        <v>78</v>
      </c>
    </row>
    <row r="30" spans="1:2" x14ac:dyDescent="0.3">
      <c r="A30" s="3" t="s">
        <v>109</v>
      </c>
      <c r="B30" s="3" t="s">
        <v>78</v>
      </c>
    </row>
    <row r="31" spans="1:2" x14ac:dyDescent="0.3">
      <c r="A31" s="3" t="s">
        <v>110</v>
      </c>
      <c r="B31" s="3" t="s">
        <v>78</v>
      </c>
    </row>
  </sheetData>
  <dataValidations count="1">
    <dataValidation type="list" allowBlank="1" showInputMessage="1" showErrorMessage="1" sqref="B2:B31" xr:uid="{7129FD6A-3005-4C84-8506-CA67926D5885}">
      <formula1>ProductLine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1F58-F83F-4537-8CBE-09450070C028}">
  <dimension ref="A1:K38"/>
  <sheetViews>
    <sheetView topLeftCell="A4" zoomScaleNormal="100" workbookViewId="0">
      <selection activeCell="H21" sqref="H21"/>
    </sheetView>
  </sheetViews>
  <sheetFormatPr defaultRowHeight="14.4" x14ac:dyDescent="0.3"/>
  <cols>
    <col min="1" max="1" width="67.33203125" customWidth="1"/>
    <col min="2" max="2" width="9.109375" bestFit="1" customWidth="1"/>
    <col min="6" max="6" width="10.5546875" bestFit="1" customWidth="1"/>
  </cols>
  <sheetData>
    <row r="1" spans="1:11" x14ac:dyDescent="0.3">
      <c r="A1" s="1" t="s">
        <v>126</v>
      </c>
    </row>
    <row r="2" spans="1:11" x14ac:dyDescent="0.3">
      <c r="A2" s="3" t="s">
        <v>122</v>
      </c>
      <c r="B2" s="23">
        <v>0.02</v>
      </c>
    </row>
    <row r="3" spans="1:11" x14ac:dyDescent="0.3">
      <c r="A3" s="3" t="s">
        <v>138</v>
      </c>
      <c r="B3" s="32">
        <f>B4-(B5*8)-(B6*8)</f>
        <v>1919</v>
      </c>
    </row>
    <row r="4" spans="1:11" x14ac:dyDescent="0.3">
      <c r="A4" s="3" t="s">
        <v>139</v>
      </c>
      <c r="B4" s="32">
        <f>ROUND((365.25/7)*5*8,0)</f>
        <v>2087</v>
      </c>
    </row>
    <row r="5" spans="1:11" x14ac:dyDescent="0.3">
      <c r="A5" s="3" t="s">
        <v>140</v>
      </c>
      <c r="B5" s="24">
        <v>11</v>
      </c>
    </row>
    <row r="6" spans="1:11" x14ac:dyDescent="0.3">
      <c r="A6" s="3" t="s">
        <v>141</v>
      </c>
      <c r="B6" s="24">
        <v>10</v>
      </c>
    </row>
    <row r="7" spans="1:11" x14ac:dyDescent="0.3">
      <c r="A7" s="31" t="s">
        <v>142</v>
      </c>
      <c r="B7" s="33">
        <f>(B4-B3)/B4</f>
        <v>8.0498322951605181E-2</v>
      </c>
    </row>
    <row r="9" spans="1:11" x14ac:dyDescent="0.3">
      <c r="A9" s="1" t="s">
        <v>143</v>
      </c>
      <c r="B9" s="84" t="s">
        <v>136</v>
      </c>
      <c r="C9" s="85"/>
      <c r="D9" s="86"/>
    </row>
    <row r="10" spans="1:11" x14ac:dyDescent="0.3">
      <c r="A10" s="75" t="s">
        <v>127</v>
      </c>
      <c r="B10" s="3" t="s">
        <v>131</v>
      </c>
      <c r="C10" s="3" t="s">
        <v>132</v>
      </c>
      <c r="D10" s="3" t="s">
        <v>133</v>
      </c>
      <c r="E10" s="3" t="s">
        <v>134</v>
      </c>
      <c r="F10" s="3" t="s">
        <v>136</v>
      </c>
      <c r="G10" s="3" t="s">
        <v>135</v>
      </c>
      <c r="H10" s="3" t="s">
        <v>200</v>
      </c>
      <c r="I10" s="29" t="s">
        <v>137</v>
      </c>
      <c r="J10" s="29" t="s">
        <v>134</v>
      </c>
      <c r="K10" s="28"/>
    </row>
    <row r="11" spans="1:11" x14ac:dyDescent="0.3">
      <c r="A11" s="39" t="s">
        <v>128</v>
      </c>
      <c r="B11" s="3">
        <v>80</v>
      </c>
      <c r="C11" s="3"/>
      <c r="D11" s="3"/>
      <c r="E11" s="3">
        <v>0.5</v>
      </c>
      <c r="F11" s="27">
        <f>B11+(C11*365.25/7)+(D11*12)</f>
        <v>80</v>
      </c>
      <c r="G11" s="11">
        <f>F11/($B$3*E11)</f>
        <v>8.3376758728504433E-2</v>
      </c>
      <c r="H11" s="11">
        <f>G11/$K$11</f>
        <v>8.6008293656888363E-2</v>
      </c>
      <c r="I11" s="27">
        <f>SUM(F10:F20)</f>
        <v>930.14285714285711</v>
      </c>
      <c r="J11" s="30">
        <f>I11/$B$3</f>
        <v>0.48470185364401103</v>
      </c>
      <c r="K11" s="28">
        <f>SUM(G11:G20)</f>
        <v>0.96940370728802183</v>
      </c>
    </row>
    <row r="12" spans="1:11" x14ac:dyDescent="0.3">
      <c r="A12" s="74" t="s">
        <v>129</v>
      </c>
      <c r="B12" s="3"/>
      <c r="C12" s="3">
        <v>6</v>
      </c>
      <c r="D12" s="3"/>
      <c r="E12" s="3">
        <v>0.5</v>
      </c>
      <c r="F12" s="27">
        <f t="shared" ref="F12:F29" si="0">B12+(C12*365.25/7)+(D12*12)</f>
        <v>313.07142857142856</v>
      </c>
      <c r="G12" s="11">
        <f t="shared" ref="G12:G19" si="1">F12/($B$3*E12)</f>
        <v>0.32628601205985258</v>
      </c>
      <c r="H12" s="11">
        <f t="shared" ref="H12:H20" si="2">G12/$K$11</f>
        <v>0.33658424205191217</v>
      </c>
      <c r="K12" s="28">
        <f>SUM(H11:H20)</f>
        <v>1.0000000000000002</v>
      </c>
    </row>
    <row r="13" spans="1:11" x14ac:dyDescent="0.3">
      <c r="A13" s="39" t="s">
        <v>130</v>
      </c>
      <c r="B13" s="3"/>
      <c r="C13" s="3"/>
      <c r="D13" s="3">
        <v>8</v>
      </c>
      <c r="E13" s="3">
        <v>0.5</v>
      </c>
      <c r="F13" s="27">
        <f t="shared" si="0"/>
        <v>96</v>
      </c>
      <c r="G13" s="11">
        <f t="shared" si="1"/>
        <v>0.10005211047420531</v>
      </c>
      <c r="H13" s="11">
        <f t="shared" si="2"/>
        <v>0.10320995238826604</v>
      </c>
    </row>
    <row r="14" spans="1:11" x14ac:dyDescent="0.3">
      <c r="A14" s="39" t="s">
        <v>197</v>
      </c>
      <c r="B14" s="3"/>
      <c r="C14" s="3">
        <v>4</v>
      </c>
      <c r="D14" s="3"/>
      <c r="E14" s="3">
        <v>0.5</v>
      </c>
      <c r="F14" s="27">
        <f t="shared" si="0"/>
        <v>208.71428571428572</v>
      </c>
      <c r="G14" s="11">
        <f t="shared" si="1"/>
        <v>0.21752400803990174</v>
      </c>
      <c r="H14" s="11">
        <f t="shared" si="2"/>
        <v>0.22438949470127481</v>
      </c>
    </row>
    <row r="15" spans="1:11" x14ac:dyDescent="0.3">
      <c r="A15" s="39" t="s">
        <v>19</v>
      </c>
      <c r="B15" s="3">
        <v>40</v>
      </c>
      <c r="C15" s="3"/>
      <c r="D15" s="3">
        <v>4</v>
      </c>
      <c r="E15" s="3">
        <v>0.5</v>
      </c>
      <c r="F15" s="27">
        <f t="shared" si="0"/>
        <v>88</v>
      </c>
      <c r="G15" s="11">
        <f t="shared" si="1"/>
        <v>9.1714434601354866E-2</v>
      </c>
      <c r="H15" s="11">
        <f t="shared" si="2"/>
        <v>9.4609123022577193E-2</v>
      </c>
      <c r="I15" s="28"/>
    </row>
    <row r="16" spans="1:11" ht="28.8" x14ac:dyDescent="0.3">
      <c r="A16" s="39" t="s">
        <v>198</v>
      </c>
      <c r="B16" s="3">
        <v>40</v>
      </c>
      <c r="C16" s="3">
        <v>0</v>
      </c>
      <c r="D16" s="3"/>
      <c r="E16" s="3">
        <v>0.5</v>
      </c>
      <c r="F16" s="27">
        <f t="shared" si="0"/>
        <v>40</v>
      </c>
      <c r="G16" s="11">
        <f t="shared" si="1"/>
        <v>4.1688379364252216E-2</v>
      </c>
      <c r="H16" s="11">
        <f t="shared" si="2"/>
        <v>4.3004146828444181E-2</v>
      </c>
      <c r="I16" s="28"/>
      <c r="K16" s="28"/>
    </row>
    <row r="17" spans="1:11" ht="28.8" x14ac:dyDescent="0.3">
      <c r="A17" s="39" t="s">
        <v>167</v>
      </c>
      <c r="B17" s="3"/>
      <c r="C17" s="3">
        <v>0</v>
      </c>
      <c r="D17" s="3"/>
      <c r="E17" s="3">
        <v>0.5</v>
      </c>
      <c r="F17" s="27">
        <f t="shared" si="0"/>
        <v>0</v>
      </c>
      <c r="G17" s="11">
        <f t="shared" si="1"/>
        <v>0</v>
      </c>
      <c r="H17" s="11">
        <f t="shared" si="2"/>
        <v>0</v>
      </c>
      <c r="I17" s="28"/>
    </row>
    <row r="18" spans="1:11" ht="43.2" x14ac:dyDescent="0.3">
      <c r="A18" s="39" t="s">
        <v>199</v>
      </c>
      <c r="B18" s="3"/>
      <c r="C18" s="3">
        <v>0</v>
      </c>
      <c r="D18" s="3"/>
      <c r="E18" s="3">
        <v>0.5</v>
      </c>
      <c r="F18" s="27">
        <f t="shared" si="0"/>
        <v>0</v>
      </c>
      <c r="G18" s="11">
        <f t="shared" si="1"/>
        <v>0</v>
      </c>
      <c r="H18" s="11">
        <f t="shared" si="2"/>
        <v>0</v>
      </c>
      <c r="I18" s="28"/>
    </row>
    <row r="19" spans="1:11" ht="28.8" x14ac:dyDescent="0.3">
      <c r="A19" s="39" t="s">
        <v>169</v>
      </c>
      <c r="B19" s="3"/>
      <c r="C19" s="3">
        <v>2</v>
      </c>
      <c r="D19" s="3"/>
      <c r="E19" s="3">
        <v>0.5</v>
      </c>
      <c r="F19" s="27">
        <f t="shared" si="0"/>
        <v>104.35714285714286</v>
      </c>
      <c r="G19" s="11">
        <f t="shared" si="1"/>
        <v>0.10876200401995087</v>
      </c>
      <c r="H19" s="11">
        <f t="shared" si="2"/>
        <v>0.11219474735063741</v>
      </c>
      <c r="I19" s="28"/>
    </row>
    <row r="20" spans="1:11" x14ac:dyDescent="0.3">
      <c r="A20" s="39"/>
      <c r="B20" s="3"/>
      <c r="C20" s="3">
        <v>0</v>
      </c>
      <c r="D20" s="3"/>
      <c r="E20" s="3">
        <v>0.5</v>
      </c>
      <c r="F20" s="27">
        <f t="shared" si="0"/>
        <v>0</v>
      </c>
      <c r="G20" s="11">
        <f t="shared" ref="G20:G29" si="3">F20/($B$3*E20)</f>
        <v>0</v>
      </c>
      <c r="H20" s="11">
        <f t="shared" si="2"/>
        <v>0</v>
      </c>
    </row>
    <row r="21" spans="1:11" x14ac:dyDescent="0.3">
      <c r="A21" s="74" t="s">
        <v>129</v>
      </c>
      <c r="B21" s="3"/>
      <c r="C21" s="3">
        <v>6</v>
      </c>
      <c r="D21" s="3"/>
      <c r="E21" s="3">
        <v>0.5</v>
      </c>
      <c r="F21" s="27">
        <f t="shared" si="0"/>
        <v>313.07142857142856</v>
      </c>
      <c r="G21" s="11">
        <f t="shared" si="3"/>
        <v>0.32628601205985258</v>
      </c>
      <c r="H21" s="11">
        <f>G21/$K$21</f>
        <v>0.39422558014031306</v>
      </c>
      <c r="I21" s="27">
        <f>SUM(F21:F29)</f>
        <v>794.14285714285711</v>
      </c>
      <c r="J21" s="30">
        <f>I21/$B$3</f>
        <v>0.41383160872478225</v>
      </c>
      <c r="K21" s="28">
        <f>SUM(G21:G29)</f>
        <v>0.82766321744956439</v>
      </c>
    </row>
    <row r="22" spans="1:11" x14ac:dyDescent="0.3">
      <c r="A22" s="39" t="s">
        <v>130</v>
      </c>
      <c r="B22" s="3"/>
      <c r="C22" s="3"/>
      <c r="D22" s="3">
        <v>8</v>
      </c>
      <c r="E22" s="3">
        <v>0.5</v>
      </c>
      <c r="F22" s="27">
        <f t="shared" si="0"/>
        <v>96</v>
      </c>
      <c r="G22" s="11">
        <f t="shared" si="3"/>
        <v>0.10005211047420531</v>
      </c>
      <c r="H22" s="11">
        <f t="shared" ref="H22:H29" si="4">G22/$K$21</f>
        <v>0.12088505126821372</v>
      </c>
      <c r="J22" s="28"/>
      <c r="K22" s="28">
        <f>SUM(H21:H29)</f>
        <v>1.0000000000000002</v>
      </c>
    </row>
    <row r="23" spans="1:11" x14ac:dyDescent="0.3">
      <c r="A23" s="39" t="s">
        <v>197</v>
      </c>
      <c r="B23" s="3"/>
      <c r="C23" s="3">
        <v>4</v>
      </c>
      <c r="D23" s="3"/>
      <c r="E23" s="3">
        <v>0.5</v>
      </c>
      <c r="F23" s="27">
        <f t="shared" si="0"/>
        <v>208.71428571428572</v>
      </c>
      <c r="G23" s="11">
        <f t="shared" si="3"/>
        <v>0.21752400803990174</v>
      </c>
      <c r="H23" s="11">
        <f t="shared" si="4"/>
        <v>0.26281705342687539</v>
      </c>
    </row>
    <row r="24" spans="1:11" x14ac:dyDescent="0.3">
      <c r="A24" s="39" t="s">
        <v>19</v>
      </c>
      <c r="B24" s="3"/>
      <c r="C24" s="3"/>
      <c r="D24" s="3">
        <v>4</v>
      </c>
      <c r="E24" s="3">
        <v>0.5</v>
      </c>
      <c r="F24" s="27">
        <f t="shared" si="0"/>
        <v>48</v>
      </c>
      <c r="G24" s="11">
        <f t="shared" si="3"/>
        <v>5.0026055237102657E-2</v>
      </c>
      <c r="H24" s="11">
        <f t="shared" si="4"/>
        <v>6.0442525634106861E-2</v>
      </c>
    </row>
    <row r="25" spans="1:11" ht="28.8" x14ac:dyDescent="0.3">
      <c r="A25" s="39" t="s">
        <v>198</v>
      </c>
      <c r="B25" s="3"/>
      <c r="C25" s="3">
        <v>0</v>
      </c>
      <c r="D25" s="3">
        <v>2</v>
      </c>
      <c r="E25" s="3">
        <v>0.5</v>
      </c>
      <c r="F25" s="27">
        <f t="shared" si="0"/>
        <v>24</v>
      </c>
      <c r="G25" s="11">
        <f t="shared" si="3"/>
        <v>2.5013027618551328E-2</v>
      </c>
      <c r="H25" s="11">
        <f t="shared" si="4"/>
        <v>3.0221262817053431E-2</v>
      </c>
    </row>
    <row r="26" spans="1:11" ht="28.8" x14ac:dyDescent="0.3">
      <c r="A26" s="39" t="s">
        <v>167</v>
      </c>
      <c r="B26" s="3"/>
      <c r="C26" s="3">
        <v>0</v>
      </c>
      <c r="D26" s="3"/>
      <c r="E26" s="3">
        <v>0.5</v>
      </c>
      <c r="F26" s="27">
        <f t="shared" si="0"/>
        <v>0</v>
      </c>
      <c r="G26" s="11">
        <f t="shared" si="3"/>
        <v>0</v>
      </c>
      <c r="H26" s="11">
        <f t="shared" si="4"/>
        <v>0</v>
      </c>
    </row>
    <row r="27" spans="1:11" ht="43.2" x14ac:dyDescent="0.3">
      <c r="A27" s="39" t="s">
        <v>199</v>
      </c>
      <c r="B27" s="3"/>
      <c r="C27" s="3">
        <v>0</v>
      </c>
      <c r="D27" s="3"/>
      <c r="E27" s="3">
        <v>0.5</v>
      </c>
      <c r="F27" s="27">
        <f t="shared" si="0"/>
        <v>0</v>
      </c>
      <c r="G27" s="11">
        <f t="shared" si="3"/>
        <v>0</v>
      </c>
      <c r="H27" s="11">
        <f t="shared" si="4"/>
        <v>0</v>
      </c>
    </row>
    <row r="28" spans="1:11" ht="28.8" x14ac:dyDescent="0.3">
      <c r="A28" s="39" t="s">
        <v>169</v>
      </c>
      <c r="B28" s="3"/>
      <c r="C28" s="3">
        <v>2</v>
      </c>
      <c r="D28" s="3"/>
      <c r="E28" s="3">
        <v>0.5</v>
      </c>
      <c r="F28" s="27">
        <f t="shared" si="0"/>
        <v>104.35714285714286</v>
      </c>
      <c r="G28" s="11">
        <f t="shared" si="3"/>
        <v>0.10876200401995087</v>
      </c>
      <c r="H28" s="11">
        <f t="shared" si="4"/>
        <v>0.1314085267134377</v>
      </c>
    </row>
    <row r="29" spans="1:11" x14ac:dyDescent="0.3">
      <c r="A29" s="39"/>
      <c r="B29" s="3"/>
      <c r="C29" s="3">
        <v>0</v>
      </c>
      <c r="D29" s="3"/>
      <c r="E29" s="3">
        <v>0.5</v>
      </c>
      <c r="F29" s="27">
        <f t="shared" si="0"/>
        <v>0</v>
      </c>
      <c r="G29" s="11">
        <f t="shared" si="3"/>
        <v>0</v>
      </c>
      <c r="H29" s="11">
        <f t="shared" si="4"/>
        <v>0</v>
      </c>
    </row>
    <row r="30" spans="1:11" x14ac:dyDescent="0.3">
      <c r="A30" s="74" t="s">
        <v>129</v>
      </c>
      <c r="B30" s="3"/>
      <c r="C30" s="3">
        <v>6</v>
      </c>
      <c r="D30" s="3"/>
      <c r="E30" s="3">
        <v>0.5</v>
      </c>
      <c r="F30" s="27">
        <f t="shared" ref="F30:F38" si="5">B30+(C30*365.25/7)+(D30*12)</f>
        <v>313.07142857142856</v>
      </c>
      <c r="G30" s="11">
        <f t="shared" ref="G30:G38" si="6">F30/($B$3*E30)</f>
        <v>0.32628601205985258</v>
      </c>
      <c r="H30" s="11">
        <f>G30/$K$30</f>
        <v>0.36653286502759663</v>
      </c>
      <c r="I30" s="27">
        <f>SUM(F30:F38)</f>
        <v>854.14285714285711</v>
      </c>
      <c r="J30" s="30">
        <f>I30/$B$3</f>
        <v>0.44509789324797139</v>
      </c>
      <c r="K30" s="28">
        <f>SUM(G30:G38)</f>
        <v>0.89019578649594266</v>
      </c>
    </row>
    <row r="31" spans="1:11" x14ac:dyDescent="0.3">
      <c r="A31" s="39" t="s">
        <v>130</v>
      </c>
      <c r="B31" s="3"/>
      <c r="C31" s="3"/>
      <c r="D31" s="3">
        <v>8</v>
      </c>
      <c r="E31" s="3">
        <v>0.5</v>
      </c>
      <c r="F31" s="27">
        <f t="shared" si="5"/>
        <v>96</v>
      </c>
      <c r="G31" s="11">
        <f t="shared" si="6"/>
        <v>0.10005211047420531</v>
      </c>
      <c r="H31" s="11">
        <f t="shared" ref="H31:H38" si="7">G31/$K$30</f>
        <v>0.11239337681886605</v>
      </c>
      <c r="K31" s="28">
        <f>SUM(H30:H38)</f>
        <v>1.0000000000000002</v>
      </c>
    </row>
    <row r="32" spans="1:11" x14ac:dyDescent="0.3">
      <c r="A32" s="39" t="s">
        <v>197</v>
      </c>
      <c r="B32" s="3"/>
      <c r="C32" s="3">
        <v>4</v>
      </c>
      <c r="D32" s="3"/>
      <c r="E32" s="3">
        <v>0.5</v>
      </c>
      <c r="F32" s="27">
        <f t="shared" si="5"/>
        <v>208.71428571428572</v>
      </c>
      <c r="G32" s="11">
        <f t="shared" si="6"/>
        <v>0.21752400803990174</v>
      </c>
      <c r="H32" s="11">
        <f t="shared" si="7"/>
        <v>0.24435524335173112</v>
      </c>
    </row>
    <row r="33" spans="1:8" x14ac:dyDescent="0.3">
      <c r="A33" s="39" t="s">
        <v>19</v>
      </c>
      <c r="B33" s="3">
        <v>60</v>
      </c>
      <c r="C33" s="3"/>
      <c r="D33" s="3">
        <v>4</v>
      </c>
      <c r="E33" s="3">
        <v>0.5</v>
      </c>
      <c r="F33" s="27">
        <f t="shared" si="5"/>
        <v>108</v>
      </c>
      <c r="G33" s="11">
        <f t="shared" si="6"/>
        <v>0.11255862428348098</v>
      </c>
      <c r="H33" s="11">
        <f t="shared" si="7"/>
        <v>0.12644254892122431</v>
      </c>
    </row>
    <row r="34" spans="1:8" ht="28.8" x14ac:dyDescent="0.3">
      <c r="A34" s="39" t="s">
        <v>198</v>
      </c>
      <c r="B34" s="3"/>
      <c r="C34" s="3">
        <v>0</v>
      </c>
      <c r="D34" s="3">
        <v>2</v>
      </c>
      <c r="E34" s="3">
        <v>0.5</v>
      </c>
      <c r="F34" s="27">
        <f t="shared" si="5"/>
        <v>24</v>
      </c>
      <c r="G34" s="11">
        <f t="shared" si="6"/>
        <v>2.5013027618551328E-2</v>
      </c>
      <c r="H34" s="11">
        <f t="shared" si="7"/>
        <v>2.8098344204716512E-2</v>
      </c>
    </row>
    <row r="35" spans="1:8" ht="28.8" x14ac:dyDescent="0.3">
      <c r="A35" s="39" t="s">
        <v>167</v>
      </c>
      <c r="B35" s="3"/>
      <c r="C35" s="3">
        <v>0</v>
      </c>
      <c r="D35" s="3"/>
      <c r="E35" s="3">
        <v>0.5</v>
      </c>
      <c r="F35" s="27">
        <f t="shared" si="5"/>
        <v>0</v>
      </c>
      <c r="G35" s="11">
        <f t="shared" si="6"/>
        <v>0</v>
      </c>
      <c r="H35" s="11">
        <f t="shared" si="7"/>
        <v>0</v>
      </c>
    </row>
    <row r="36" spans="1:8" ht="43.2" x14ac:dyDescent="0.3">
      <c r="A36" s="39" t="s">
        <v>199</v>
      </c>
      <c r="B36" s="3"/>
      <c r="C36" s="3">
        <v>0</v>
      </c>
      <c r="D36" s="3"/>
      <c r="E36" s="3">
        <v>0.5</v>
      </c>
      <c r="F36" s="27">
        <f t="shared" si="5"/>
        <v>0</v>
      </c>
      <c r="G36" s="11">
        <f t="shared" si="6"/>
        <v>0</v>
      </c>
      <c r="H36" s="11">
        <f t="shared" si="7"/>
        <v>0</v>
      </c>
    </row>
    <row r="37" spans="1:8" ht="28.8" x14ac:dyDescent="0.3">
      <c r="A37" s="39" t="s">
        <v>169</v>
      </c>
      <c r="B37" s="3"/>
      <c r="C37" s="3">
        <v>2</v>
      </c>
      <c r="D37" s="3"/>
      <c r="E37" s="3">
        <v>0.5</v>
      </c>
      <c r="F37" s="27">
        <f t="shared" si="5"/>
        <v>104.35714285714286</v>
      </c>
      <c r="G37" s="11">
        <f t="shared" si="6"/>
        <v>0.10876200401995087</v>
      </c>
      <c r="H37" s="11">
        <f t="shared" si="7"/>
        <v>0.12217762167586556</v>
      </c>
    </row>
    <row r="38" spans="1:8" x14ac:dyDescent="0.3">
      <c r="A38" s="39"/>
      <c r="B38" s="3"/>
      <c r="C38" s="3">
        <v>0</v>
      </c>
      <c r="D38" s="3"/>
      <c r="E38" s="3">
        <v>0.5</v>
      </c>
      <c r="F38" s="27">
        <f t="shared" si="5"/>
        <v>0</v>
      </c>
      <c r="G38" s="11">
        <f t="shared" si="6"/>
        <v>0</v>
      </c>
      <c r="H38" s="11">
        <f t="shared" si="7"/>
        <v>0</v>
      </c>
    </row>
  </sheetData>
  <mergeCells count="1">
    <mergeCell ref="B9:D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6CE0A-FEEA-445B-9003-39A94DE45E8E}">
  <dimension ref="A1:A9"/>
  <sheetViews>
    <sheetView workbookViewId="0">
      <selection activeCell="A12" sqref="A12"/>
    </sheetView>
  </sheetViews>
  <sheetFormatPr defaultRowHeight="14.4" x14ac:dyDescent="0.3"/>
  <cols>
    <col min="1" max="1" width="29.109375" customWidth="1"/>
  </cols>
  <sheetData>
    <row r="1" spans="1:1" x14ac:dyDescent="0.3">
      <c r="A1" s="4" t="s">
        <v>72</v>
      </c>
    </row>
    <row r="2" spans="1:1" x14ac:dyDescent="0.3">
      <c r="A2" s="3" t="s">
        <v>71</v>
      </c>
    </row>
    <row r="3" spans="1:1" x14ac:dyDescent="0.3">
      <c r="A3" s="3" t="s">
        <v>73</v>
      </c>
    </row>
    <row r="5" spans="1:1" x14ac:dyDescent="0.3">
      <c r="A5" s="4" t="s">
        <v>74</v>
      </c>
    </row>
    <row r="6" spans="1:1" x14ac:dyDescent="0.3">
      <c r="A6" s="3" t="s">
        <v>75</v>
      </c>
    </row>
    <row r="7" spans="1:1" x14ac:dyDescent="0.3">
      <c r="A7" s="3" t="s">
        <v>76</v>
      </c>
    </row>
    <row r="8" spans="1:1" x14ac:dyDescent="0.3">
      <c r="A8" s="3" t="s">
        <v>77</v>
      </c>
    </row>
    <row r="9" spans="1:1" x14ac:dyDescent="0.3">
      <c r="A9" s="3"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Staffing2</vt:lpstr>
      <vt:lpstr>Staffing</vt:lpstr>
      <vt:lpstr>Task</vt:lpstr>
      <vt:lpstr>TaskAnalysis</vt:lpstr>
      <vt:lpstr>Deliverable</vt:lpstr>
      <vt:lpstr>Product</vt:lpstr>
      <vt:lpstr>Parms</vt:lpstr>
      <vt:lpstr>Codes</vt:lpstr>
      <vt:lpstr>AnnualIncrease</vt:lpstr>
      <vt:lpstr>Deliverable</vt:lpstr>
      <vt:lpstr>DeliverableLU</vt:lpstr>
      <vt:lpstr>HoursPerYear</vt:lpstr>
      <vt:lpstr>Key</vt:lpstr>
      <vt:lpstr>Staffing2!Position</vt:lpstr>
      <vt:lpstr>Position</vt:lpstr>
      <vt:lpstr>Staffing2!PositionLU</vt:lpstr>
      <vt:lpstr>PositionLU</vt:lpstr>
      <vt:lpstr>Product</vt:lpstr>
      <vt:lpstr>ProductLine</vt:lpstr>
      <vt:lpstr>ProductLU</vt:lpstr>
      <vt:lpstr>RoleLU</vt:lpstr>
      <vt:lpstr>TA</vt:lpstr>
      <vt:lpstr>TALU</vt:lpstr>
      <vt:lpstr>Task</vt:lpstr>
      <vt:lpstr>TaskArea</vt:lpstr>
      <vt:lpstr>TaskAreaLU</vt:lpstr>
      <vt:lpstr>TaskLU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Pestotnik</dc:creator>
  <cp:lastModifiedBy>John Pestotnik</cp:lastModifiedBy>
  <cp:lastPrinted>2022-02-18T14:36:19Z</cp:lastPrinted>
  <dcterms:created xsi:type="dcterms:W3CDTF">2022-02-18T13:31:32Z</dcterms:created>
  <dcterms:modified xsi:type="dcterms:W3CDTF">2022-02-24T17:00:31Z</dcterms:modified>
</cp:coreProperties>
</file>